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80B1A828-E6F1-4BEE-A4B7-AFD2E40E6D79}" xr6:coauthVersionLast="45" xr6:coauthVersionMax="45" xr10:uidLastSave="{00000000-0000-0000-0000-000000000000}"/>
  <bookViews>
    <workbookView xWindow="-120" yWindow="-120" windowWidth="29040" windowHeight="15990" tabRatio="599" firstSheet="14" activeTab="18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6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100K" sheetId="16" r:id="rId18"/>
    <sheet name="Age Factors" sheetId="17" r:id="rId19"/>
    <sheet name="AgeStanSec" sheetId="18" r:id="rId20"/>
    <sheet name="Age Stan HMS" sheetId="19" r:id="rId21"/>
    <sheet name="Perf" sheetId="20" r:id="rId22"/>
    <sheet name="Pace" sheetId="21" r:id="rId23"/>
    <sheet name="Marathon2" sheetId="22" r:id="rId24"/>
    <sheet name="USATF factors" sheetId="23" r:id="rId25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Parameters!$N$1:$X$29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9" l="1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3" i="19"/>
  <c r="I4" i="19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5" i="17"/>
  <c r="I4" i="17"/>
  <c r="I3" i="17"/>
  <c r="I3" i="26"/>
  <c r="E34" i="26" s="1"/>
  <c r="D34" i="26" s="1"/>
  <c r="G5" i="26"/>
  <c r="G4" i="26"/>
  <c r="I5" i="26"/>
  <c r="I4" i="26"/>
  <c r="AN21" i="1"/>
  <c r="AO21" i="1" s="1"/>
  <c r="AE21" i="1"/>
  <c r="AD21" i="1"/>
  <c r="AC21" i="1"/>
  <c r="AB21" i="1"/>
  <c r="AA21" i="1"/>
  <c r="Z21" i="1"/>
  <c r="Y21" i="1"/>
  <c r="W21" i="1"/>
  <c r="V21" i="1"/>
  <c r="T21" i="1"/>
  <c r="S21" i="1"/>
  <c r="R21" i="1"/>
  <c r="Q21" i="1"/>
  <c r="O21" i="1"/>
  <c r="N21" i="1"/>
  <c r="E35" i="26"/>
  <c r="D35" i="26" s="1"/>
  <c r="E33" i="26"/>
  <c r="D33" i="26" s="1"/>
  <c r="E32" i="26"/>
  <c r="D32" i="26" s="1"/>
  <c r="E31" i="26"/>
  <c r="D31" i="26" s="1"/>
  <c r="E30" i="26"/>
  <c r="D30" i="26" s="1"/>
  <c r="E29" i="26"/>
  <c r="D29" i="26" s="1"/>
  <c r="E28" i="26"/>
  <c r="D28" i="26" s="1"/>
  <c r="E27" i="26"/>
  <c r="D27" i="26" s="1"/>
  <c r="E26" i="26"/>
  <c r="D26" i="26" s="1"/>
  <c r="E25" i="26"/>
  <c r="D25" i="26" s="1"/>
  <c r="E20" i="26"/>
  <c r="D20" i="26" s="1"/>
  <c r="E14" i="26"/>
  <c r="D14" i="26" s="1"/>
  <c r="E12" i="26"/>
  <c r="D12" i="26" s="1"/>
  <c r="E5" i="26"/>
  <c r="E4" i="26"/>
  <c r="F3" i="26"/>
  <c r="E23" i="26" s="1"/>
  <c r="D23" i="26" s="1"/>
  <c r="F2" i="26"/>
  <c r="E19" i="26" s="1"/>
  <c r="D19" i="26" s="1"/>
  <c r="D4" i="26"/>
  <c r="M21" i="1"/>
  <c r="L21" i="1"/>
  <c r="K21" i="1"/>
  <c r="H21" i="1"/>
  <c r="G21" i="1"/>
  <c r="B21" i="1"/>
  <c r="E16" i="26" l="1"/>
  <c r="D16" i="26" s="1"/>
  <c r="I9" i="17"/>
  <c r="I7" i="17"/>
  <c r="E10" i="26"/>
  <c r="D10" i="26" s="1"/>
  <c r="E18" i="26"/>
  <c r="D18" i="26" s="1"/>
  <c r="E24" i="26"/>
  <c r="D24" i="26" s="1"/>
  <c r="E9" i="26"/>
  <c r="D9" i="26" s="1"/>
  <c r="E13" i="26"/>
  <c r="E17" i="26"/>
  <c r="D17" i="26" s="1"/>
  <c r="E21" i="26"/>
  <c r="D21" i="26" s="1"/>
  <c r="E22" i="26"/>
  <c r="D22" i="26" s="1"/>
  <c r="E11" i="26"/>
  <c r="E15" i="26"/>
  <c r="E36" i="26"/>
  <c r="D36" i="26" s="1"/>
  <c r="U21" i="1"/>
  <c r="G2" i="26"/>
  <c r="E64" i="26" s="1"/>
  <c r="D64" i="26" s="1"/>
  <c r="G3" i="26"/>
  <c r="E47" i="26" s="1"/>
  <c r="D47" i="26" s="1"/>
  <c r="E80" i="26"/>
  <c r="D80" i="26" s="1"/>
  <c r="E76" i="26"/>
  <c r="D76" i="26" s="1"/>
  <c r="E72" i="26"/>
  <c r="D72" i="26" s="1"/>
  <c r="E68" i="26"/>
  <c r="D68" i="26" s="1"/>
  <c r="E40" i="26"/>
  <c r="D40" i="26" s="1"/>
  <c r="P21" i="1"/>
  <c r="E44" i="26"/>
  <c r="D44" i="26" s="1"/>
  <c r="E41" i="26"/>
  <c r="D41" i="26" s="1"/>
  <c r="E65" i="26"/>
  <c r="D65" i="26" s="1"/>
  <c r="E101" i="26"/>
  <c r="D101" i="26" s="1"/>
  <c r="E42" i="26"/>
  <c r="D42" i="26" s="1"/>
  <c r="E66" i="26"/>
  <c r="D66" i="26" s="1"/>
  <c r="E37" i="26"/>
  <c r="D37" i="26" s="1"/>
  <c r="E45" i="26"/>
  <c r="D45" i="26" s="1"/>
  <c r="E69" i="26"/>
  <c r="D69" i="26" s="1"/>
  <c r="E97" i="26"/>
  <c r="D97" i="26" s="1"/>
  <c r="E38" i="26"/>
  <c r="D38" i="26" s="1"/>
  <c r="E46" i="26"/>
  <c r="D46" i="26" s="1"/>
  <c r="E54" i="26"/>
  <c r="D54" i="26" s="1"/>
  <c r="E82" i="26"/>
  <c r="D82" i="26" s="1"/>
  <c r="E106" i="26"/>
  <c r="D106" i="26" s="1"/>
  <c r="E39" i="26"/>
  <c r="D39" i="26" s="1"/>
  <c r="E43" i="26"/>
  <c r="D43" i="26" s="1"/>
  <c r="E55" i="26"/>
  <c r="D55" i="26" s="1"/>
  <c r="E71" i="26"/>
  <c r="D71" i="26" s="1"/>
  <c r="E87" i="26"/>
  <c r="D87" i="26" s="1"/>
  <c r="F2" i="12"/>
  <c r="G2" i="12"/>
  <c r="F3" i="12"/>
  <c r="G3" i="12"/>
  <c r="D15" i="26" l="1"/>
  <c r="I10" i="17"/>
  <c r="D11" i="26"/>
  <c r="I6" i="17"/>
  <c r="D13" i="26"/>
  <c r="I8" i="17"/>
  <c r="E99" i="26"/>
  <c r="D99" i="26" s="1"/>
  <c r="E83" i="26"/>
  <c r="D83" i="26" s="1"/>
  <c r="E67" i="26"/>
  <c r="D67" i="26" s="1"/>
  <c r="E51" i="26"/>
  <c r="D51" i="26" s="1"/>
  <c r="E98" i="26"/>
  <c r="D98" i="26" s="1"/>
  <c r="E78" i="26"/>
  <c r="D78" i="26" s="1"/>
  <c r="E93" i="26"/>
  <c r="D93" i="26" s="1"/>
  <c r="E61" i="26"/>
  <c r="D61" i="26" s="1"/>
  <c r="E102" i="26"/>
  <c r="D102" i="26" s="1"/>
  <c r="E58" i="26"/>
  <c r="D58" i="26" s="1"/>
  <c r="E89" i="26"/>
  <c r="D89" i="26" s="1"/>
  <c r="E57" i="26"/>
  <c r="D57" i="26" s="1"/>
  <c r="E84" i="26"/>
  <c r="D84" i="26" s="1"/>
  <c r="E88" i="26"/>
  <c r="D88" i="26" s="1"/>
  <c r="E92" i="26"/>
  <c r="D92" i="26" s="1"/>
  <c r="E96" i="26"/>
  <c r="D96" i="26" s="1"/>
  <c r="E95" i="26"/>
  <c r="D95" i="26" s="1"/>
  <c r="E79" i="26"/>
  <c r="D79" i="26" s="1"/>
  <c r="E63" i="26"/>
  <c r="D63" i="26" s="1"/>
  <c r="E94" i="26"/>
  <c r="D94" i="26" s="1"/>
  <c r="E70" i="26"/>
  <c r="D70" i="26" s="1"/>
  <c r="E85" i="26"/>
  <c r="D85" i="26" s="1"/>
  <c r="E53" i="26"/>
  <c r="D53" i="26" s="1"/>
  <c r="E86" i="26"/>
  <c r="D86" i="26" s="1"/>
  <c r="E50" i="26"/>
  <c r="D50" i="26" s="1"/>
  <c r="E81" i="26"/>
  <c r="D81" i="26" s="1"/>
  <c r="E49" i="26"/>
  <c r="D49" i="26" s="1"/>
  <c r="E100" i="26"/>
  <c r="D100" i="26" s="1"/>
  <c r="E104" i="26"/>
  <c r="D104" i="26" s="1"/>
  <c r="E48" i="26"/>
  <c r="D48" i="26" s="1"/>
  <c r="E103" i="26"/>
  <c r="D103" i="26" s="1"/>
  <c r="E91" i="26"/>
  <c r="D91" i="26" s="1"/>
  <c r="E75" i="26"/>
  <c r="D75" i="26" s="1"/>
  <c r="E59" i="26"/>
  <c r="D59" i="26" s="1"/>
  <c r="E90" i="26"/>
  <c r="D90" i="26" s="1"/>
  <c r="E62" i="26"/>
  <c r="D62" i="26" s="1"/>
  <c r="E105" i="26"/>
  <c r="D105" i="26" s="1"/>
  <c r="E77" i="26"/>
  <c r="D77" i="26" s="1"/>
  <c r="E74" i="26"/>
  <c r="D74" i="26" s="1"/>
  <c r="E73" i="26"/>
  <c r="D73" i="26" s="1"/>
  <c r="E52" i="26"/>
  <c r="D52" i="26" s="1"/>
  <c r="E56" i="26"/>
  <c r="D56" i="26" s="1"/>
  <c r="E60" i="26"/>
  <c r="D60" i="26" s="1"/>
  <c r="B3" i="17"/>
  <c r="E33" i="25" l="1"/>
  <c r="B28" i="17" s="1"/>
  <c r="E32" i="25"/>
  <c r="B27" i="17" s="1"/>
  <c r="E31" i="25"/>
  <c r="B26" i="17" s="1"/>
  <c r="E30" i="25"/>
  <c r="B25" i="17" s="1"/>
  <c r="E29" i="25"/>
  <c r="B24" i="17" s="1"/>
  <c r="E28" i="25"/>
  <c r="B23" i="17" s="1"/>
  <c r="E27" i="25"/>
  <c r="B22" i="17" s="1"/>
  <c r="E26" i="25"/>
  <c r="B21" i="17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F3" i="25"/>
  <c r="E25" i="25" s="1"/>
  <c r="B20" i="17" s="1"/>
  <c r="G2" i="25"/>
  <c r="F2" i="25"/>
  <c r="E22" i="25" l="1"/>
  <c r="B17" i="17" s="1"/>
  <c r="E18" i="25"/>
  <c r="B13" i="17" s="1"/>
  <c r="E14" i="25"/>
  <c r="E10" i="25"/>
  <c r="D10" i="25" s="1"/>
  <c r="E21" i="25"/>
  <c r="B16" i="17" s="1"/>
  <c r="E17" i="25"/>
  <c r="B12" i="17" s="1"/>
  <c r="E13" i="25"/>
  <c r="E9" i="25"/>
  <c r="D9" i="25" s="1"/>
  <c r="E15" i="25"/>
  <c r="B10" i="17" s="1"/>
  <c r="E11" i="25"/>
  <c r="E20" i="25"/>
  <c r="E12" i="25"/>
  <c r="E19" i="25"/>
  <c r="B14" i="17" s="1"/>
  <c r="E16" i="25"/>
  <c r="B11" i="17" s="1"/>
  <c r="E5" i="25"/>
  <c r="D33" i="25"/>
  <c r="D29" i="25"/>
  <c r="D25" i="25"/>
  <c r="D32" i="25"/>
  <c r="D28" i="25"/>
  <c r="D27" i="25"/>
  <c r="D31" i="25"/>
  <c r="D34" i="25"/>
  <c r="D26" i="25"/>
  <c r="D30" i="25"/>
  <c r="D22" i="25"/>
  <c r="E105" i="25"/>
  <c r="E101" i="25"/>
  <c r="B96" i="17" s="1"/>
  <c r="E97" i="25"/>
  <c r="E93" i="25"/>
  <c r="E89" i="25"/>
  <c r="B84" i="17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E96" i="25"/>
  <c r="B91" i="17" s="1"/>
  <c r="E92" i="25"/>
  <c r="E88" i="25"/>
  <c r="E84" i="25"/>
  <c r="E80" i="25"/>
  <c r="B75" i="17" s="1"/>
  <c r="E76" i="25"/>
  <c r="E44" i="25"/>
  <c r="E99" i="25"/>
  <c r="B94" i="17" s="1"/>
  <c r="E91" i="25"/>
  <c r="E83" i="25"/>
  <c r="E75" i="25"/>
  <c r="E70" i="25"/>
  <c r="E64" i="25"/>
  <c r="E59" i="25"/>
  <c r="E54" i="25"/>
  <c r="E48" i="25"/>
  <c r="B43" i="17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5" i="25" l="1"/>
  <c r="D19" i="25"/>
  <c r="D17" i="25"/>
  <c r="B4" i="17"/>
  <c r="B5" i="17" s="1"/>
  <c r="B3" i="19"/>
  <c r="B4" i="19" s="1"/>
  <c r="B3" i="18"/>
  <c r="B94" i="18" s="1"/>
  <c r="B94" i="19" s="1"/>
  <c r="D16" i="25"/>
  <c r="D21" i="25"/>
  <c r="D99" i="25"/>
  <c r="D48" i="25"/>
  <c r="G48" i="25" s="1"/>
  <c r="D36" i="25"/>
  <c r="B31" i="17"/>
  <c r="D39" i="25"/>
  <c r="B34" i="17"/>
  <c r="D55" i="25"/>
  <c r="G55" i="25" s="1"/>
  <c r="B50" i="17"/>
  <c r="D46" i="25"/>
  <c r="G46" i="25" s="1"/>
  <c r="B41" i="17"/>
  <c r="D95" i="25"/>
  <c r="B90" i="17"/>
  <c r="D63" i="25"/>
  <c r="G63" i="25" s="1"/>
  <c r="B58" i="17"/>
  <c r="D90" i="25"/>
  <c r="B85" i="17"/>
  <c r="D60" i="25"/>
  <c r="G60" i="25" s="1"/>
  <c r="B55" i="17"/>
  <c r="D45" i="25"/>
  <c r="B40" i="17"/>
  <c r="D87" i="25"/>
  <c r="G87" i="25" s="1"/>
  <c r="B82" i="17"/>
  <c r="D59" i="25"/>
  <c r="G59" i="25" s="1"/>
  <c r="B54" i="17"/>
  <c r="D83" i="25"/>
  <c r="G83" i="25" s="1"/>
  <c r="B78" i="17"/>
  <c r="D76" i="25"/>
  <c r="G76" i="25" s="1"/>
  <c r="B71" i="17"/>
  <c r="D92" i="25"/>
  <c r="B87" i="17"/>
  <c r="D49" i="25"/>
  <c r="G49" i="25" s="1"/>
  <c r="B44" i="17"/>
  <c r="D65" i="25"/>
  <c r="G65" i="25" s="1"/>
  <c r="B60" i="17"/>
  <c r="D81" i="25"/>
  <c r="G81" i="25" s="1"/>
  <c r="B76" i="17"/>
  <c r="D97" i="25"/>
  <c r="B92" i="17"/>
  <c r="D12" i="25"/>
  <c r="B7" i="17"/>
  <c r="D37" i="25"/>
  <c r="B32" i="17"/>
  <c r="B31" i="18" s="1"/>
  <c r="B31" i="19" s="1"/>
  <c r="D38" i="25"/>
  <c r="B33" i="17"/>
  <c r="D43" i="25"/>
  <c r="B38" i="17"/>
  <c r="B37" i="18" s="1"/>
  <c r="B37" i="19" s="1"/>
  <c r="D66" i="25"/>
  <c r="G66" i="25" s="1"/>
  <c r="B61" i="17"/>
  <c r="D56" i="25"/>
  <c r="G56" i="25" s="1"/>
  <c r="B51" i="17"/>
  <c r="B50" i="18" s="1"/>
  <c r="B50" i="19" s="1"/>
  <c r="D68" i="25"/>
  <c r="G68" i="25" s="1"/>
  <c r="B63" i="17"/>
  <c r="D98" i="25"/>
  <c r="B93" i="17"/>
  <c r="B92" i="18" s="1"/>
  <c r="B92" i="19" s="1"/>
  <c r="D71" i="25"/>
  <c r="G71" i="25" s="1"/>
  <c r="B66" i="17"/>
  <c r="D51" i="25"/>
  <c r="G51" i="25" s="1"/>
  <c r="B46" i="17"/>
  <c r="B45" i="18" s="1"/>
  <c r="B45" i="19" s="1"/>
  <c r="D103" i="25"/>
  <c r="B98" i="17"/>
  <c r="D64" i="25"/>
  <c r="G64" i="25" s="1"/>
  <c r="B59" i="17"/>
  <c r="B58" i="18" s="1"/>
  <c r="B58" i="19" s="1"/>
  <c r="D91" i="25"/>
  <c r="B86" i="17"/>
  <c r="D53" i="25"/>
  <c r="G53" i="25" s="1"/>
  <c r="B48" i="17"/>
  <c r="B47" i="18" s="1"/>
  <c r="B47" i="19" s="1"/>
  <c r="D69" i="25"/>
  <c r="G69" i="25" s="1"/>
  <c r="B64" i="17"/>
  <c r="D85" i="25"/>
  <c r="G85" i="25" s="1"/>
  <c r="B80" i="17"/>
  <c r="B79" i="18" s="1"/>
  <c r="B79" i="19" s="1"/>
  <c r="D80" i="25"/>
  <c r="G80" i="25" s="1"/>
  <c r="D20" i="25"/>
  <c r="B15" i="17"/>
  <c r="D13" i="25"/>
  <c r="B8" i="17"/>
  <c r="D14" i="25"/>
  <c r="B9" i="17"/>
  <c r="D40" i="25"/>
  <c r="B35" i="17"/>
  <c r="D24" i="25"/>
  <c r="B19" i="17"/>
  <c r="D78" i="25"/>
  <c r="G78" i="25" s="1"/>
  <c r="B73" i="17"/>
  <c r="D67" i="25"/>
  <c r="G67" i="25" s="1"/>
  <c r="B62" i="17"/>
  <c r="D52" i="25"/>
  <c r="G52" i="25" s="1"/>
  <c r="B47" i="17"/>
  <c r="D74" i="25"/>
  <c r="G74" i="25" s="1"/>
  <c r="B69" i="17"/>
  <c r="D106" i="25"/>
  <c r="B101" i="17"/>
  <c r="D86" i="25"/>
  <c r="G86" i="25" s="1"/>
  <c r="B81" i="17"/>
  <c r="D62" i="25"/>
  <c r="G62" i="25" s="1"/>
  <c r="B57" i="17"/>
  <c r="D70" i="25"/>
  <c r="G70" i="25" s="1"/>
  <c r="B65" i="17"/>
  <c r="D84" i="25"/>
  <c r="G84" i="25" s="1"/>
  <c r="B79" i="17"/>
  <c r="D57" i="25"/>
  <c r="G57" i="25" s="1"/>
  <c r="B52" i="17"/>
  <c r="D73" i="25"/>
  <c r="G73" i="25" s="1"/>
  <c r="B68" i="17"/>
  <c r="D105" i="25"/>
  <c r="B100" i="17"/>
  <c r="D101" i="25"/>
  <c r="D42" i="25"/>
  <c r="D96" i="25"/>
  <c r="D11" i="25"/>
  <c r="B6" i="17"/>
  <c r="B5" i="18" s="1"/>
  <c r="B5" i="19" s="1"/>
  <c r="D41" i="25"/>
  <c r="B36" i="17"/>
  <c r="D35" i="25"/>
  <c r="B30" i="17"/>
  <c r="B29" i="18" s="1"/>
  <c r="B29" i="19" s="1"/>
  <c r="D23" i="25"/>
  <c r="B18" i="17"/>
  <c r="D94" i="25"/>
  <c r="B89" i="17"/>
  <c r="B88" i="18" s="1"/>
  <c r="B88" i="19" s="1"/>
  <c r="D79" i="25"/>
  <c r="G79" i="25" s="1"/>
  <c r="B74" i="17"/>
  <c r="D58" i="25"/>
  <c r="G58" i="25" s="1"/>
  <c r="B53" i="17"/>
  <c r="B52" i="18" s="1"/>
  <c r="B52" i="19" s="1"/>
  <c r="D82" i="25"/>
  <c r="G82" i="25" s="1"/>
  <c r="B77" i="17"/>
  <c r="D50" i="25"/>
  <c r="G50" i="25" s="1"/>
  <c r="B45" i="17"/>
  <c r="B44" i="18" s="1"/>
  <c r="B44" i="19" s="1"/>
  <c r="D102" i="25"/>
  <c r="B97" i="17"/>
  <c r="D72" i="25"/>
  <c r="G72" i="25" s="1"/>
  <c r="B67" i="17"/>
  <c r="B66" i="18" s="1"/>
  <c r="B66" i="19" s="1"/>
  <c r="D54" i="25"/>
  <c r="G54" i="25" s="1"/>
  <c r="B49" i="17"/>
  <c r="D75" i="25"/>
  <c r="G75" i="25" s="1"/>
  <c r="B70" i="17"/>
  <c r="B69" i="18" s="1"/>
  <c r="B69" i="19" s="1"/>
  <c r="D44" i="25"/>
  <c r="B39" i="17"/>
  <c r="D88" i="25"/>
  <c r="G88" i="25" s="1"/>
  <c r="B83" i="17"/>
  <c r="B82" i="18" s="1"/>
  <c r="B82" i="19" s="1"/>
  <c r="D104" i="25"/>
  <c r="B99" i="17"/>
  <c r="D61" i="25"/>
  <c r="G61" i="25" s="1"/>
  <c r="B56" i="17"/>
  <c r="B55" i="18" s="1"/>
  <c r="B55" i="19" s="1"/>
  <c r="D77" i="25"/>
  <c r="G77" i="25" s="1"/>
  <c r="B72" i="17"/>
  <c r="D93" i="25"/>
  <c r="B88" i="17"/>
  <c r="B87" i="18" s="1"/>
  <c r="B87" i="19" s="1"/>
  <c r="D18" i="25"/>
  <c r="D89" i="25"/>
  <c r="G89" i="25" s="1"/>
  <c r="D47" i="25"/>
  <c r="G47" i="25" s="1"/>
  <c r="D100" i="25"/>
  <c r="C104" i="5"/>
  <c r="B91" i="18" l="1"/>
  <c r="B91" i="19" s="1"/>
  <c r="B59" i="18"/>
  <c r="B59" i="19" s="1"/>
  <c r="B86" i="18"/>
  <c r="B86" i="19" s="1"/>
  <c r="B77" i="18"/>
  <c r="B77" i="19" s="1"/>
  <c r="B81" i="18"/>
  <c r="B81" i="19" s="1"/>
  <c r="B54" i="18"/>
  <c r="B54" i="19" s="1"/>
  <c r="B57" i="18"/>
  <c r="B57" i="19" s="1"/>
  <c r="B40" i="18"/>
  <c r="B40" i="19" s="1"/>
  <c r="B33" i="18"/>
  <c r="B33" i="19" s="1"/>
  <c r="B13" i="18"/>
  <c r="B13" i="19" s="1"/>
  <c r="B51" i="18"/>
  <c r="B51" i="19" s="1"/>
  <c r="B80" i="18"/>
  <c r="B80" i="19" s="1"/>
  <c r="B61" i="18"/>
  <c r="B61" i="19" s="1"/>
  <c r="B8" i="18"/>
  <c r="B8" i="19" s="1"/>
  <c r="B71" i="18"/>
  <c r="B71" i="19" s="1"/>
  <c r="B38" i="18"/>
  <c r="B38" i="19" s="1"/>
  <c r="B96" i="18"/>
  <c r="B96" i="19" s="1"/>
  <c r="B76" i="18"/>
  <c r="B76" i="19" s="1"/>
  <c r="B73" i="18"/>
  <c r="B73" i="19" s="1"/>
  <c r="B17" i="18"/>
  <c r="B17" i="19" s="1"/>
  <c r="B35" i="18"/>
  <c r="B35" i="19" s="1"/>
  <c r="B63" i="18"/>
  <c r="B63" i="19" s="1"/>
  <c r="B85" i="18"/>
  <c r="B85" i="19" s="1"/>
  <c r="B97" i="18"/>
  <c r="B97" i="19" s="1"/>
  <c r="B65" i="18"/>
  <c r="B65" i="19" s="1"/>
  <c r="B62" i="18"/>
  <c r="B62" i="19" s="1"/>
  <c r="B60" i="18"/>
  <c r="B60" i="19" s="1"/>
  <c r="B32" i="18"/>
  <c r="B32" i="19" s="1"/>
  <c r="B6" i="18"/>
  <c r="B6" i="19" s="1"/>
  <c r="B75" i="18"/>
  <c r="B75" i="19" s="1"/>
  <c r="B43" i="18"/>
  <c r="B43" i="19" s="1"/>
  <c r="B70" i="18"/>
  <c r="B70" i="19" s="1"/>
  <c r="B53" i="18"/>
  <c r="B53" i="19" s="1"/>
  <c r="B39" i="18"/>
  <c r="B39" i="19" s="1"/>
  <c r="B84" i="18"/>
  <c r="B84" i="19" s="1"/>
  <c r="B89" i="18"/>
  <c r="B89" i="19" s="1"/>
  <c r="B49" i="18"/>
  <c r="B49" i="19" s="1"/>
  <c r="B30" i="18"/>
  <c r="B30" i="19" s="1"/>
  <c r="B99" i="18"/>
  <c r="B99" i="19" s="1"/>
  <c r="B64" i="18"/>
  <c r="B64" i="19" s="1"/>
  <c r="B68" i="18"/>
  <c r="B68" i="19" s="1"/>
  <c r="B18" i="18"/>
  <c r="B18" i="19" s="1"/>
  <c r="B14" i="18"/>
  <c r="B14" i="19" s="1"/>
  <c r="B98" i="18"/>
  <c r="B98" i="19" s="1"/>
  <c r="B48" i="18"/>
  <c r="B48" i="19" s="1"/>
  <c r="B67" i="18"/>
  <c r="B67" i="19" s="1"/>
  <c r="B78" i="18"/>
  <c r="B78" i="19" s="1"/>
  <c r="B56" i="18"/>
  <c r="B56" i="19" s="1"/>
  <c r="B100" i="18"/>
  <c r="B100" i="19" s="1"/>
  <c r="B46" i="18"/>
  <c r="B46" i="19" s="1"/>
  <c r="B72" i="18"/>
  <c r="B72" i="19" s="1"/>
  <c r="B34" i="18"/>
  <c r="B34" i="19" s="1"/>
  <c r="B7" i="18"/>
  <c r="B7" i="19" s="1"/>
  <c r="B41" i="18"/>
  <c r="B41" i="19" s="1"/>
  <c r="B95" i="18"/>
  <c r="B95" i="19" s="1"/>
  <c r="B16" i="18"/>
  <c r="B16" i="19" s="1"/>
  <c r="B12" i="18"/>
  <c r="B12" i="19" s="1"/>
  <c r="B4" i="18"/>
  <c r="B20" i="18"/>
  <c r="B20" i="19" s="1"/>
  <c r="B24" i="18"/>
  <c r="B24" i="19" s="1"/>
  <c r="B26" i="18"/>
  <c r="B26" i="19" s="1"/>
  <c r="B22" i="18"/>
  <c r="B22" i="19" s="1"/>
  <c r="B25" i="18"/>
  <c r="B25" i="19" s="1"/>
  <c r="B23" i="18"/>
  <c r="B23" i="19" s="1"/>
  <c r="B27" i="18"/>
  <c r="B27" i="19" s="1"/>
  <c r="B21" i="18"/>
  <c r="B21" i="19" s="1"/>
  <c r="B19" i="18"/>
  <c r="B19" i="19" s="1"/>
  <c r="B28" i="18"/>
  <c r="B28" i="19" s="1"/>
  <c r="B90" i="18"/>
  <c r="B90" i="19" s="1"/>
  <c r="B15" i="18"/>
  <c r="B15" i="19" s="1"/>
  <c r="B11" i="18"/>
  <c r="B11" i="19" s="1"/>
  <c r="B93" i="18"/>
  <c r="B93" i="19" s="1"/>
  <c r="B74" i="18"/>
  <c r="B74" i="19" s="1"/>
  <c r="B9" i="18"/>
  <c r="B9" i="19" s="1"/>
  <c r="B10" i="18"/>
  <c r="B10" i="19" s="1"/>
  <c r="B42" i="18"/>
  <c r="B42" i="19" s="1"/>
  <c r="B83" i="18"/>
  <c r="B83" i="19" s="1"/>
  <c r="B36" i="18"/>
  <c r="B36" i="19" s="1"/>
  <c r="F3" i="4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9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9" i="1" l="1"/>
  <c r="AH28" i="1"/>
  <c r="AH27" i="1"/>
  <c r="AH26" i="1"/>
  <c r="AH25" i="1"/>
  <c r="AH24" i="1"/>
  <c r="AH23" i="1"/>
  <c r="AH22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7" i="1"/>
  <c r="W3" i="19" s="1"/>
  <c r="W4" i="19" s="1"/>
  <c r="G36" i="1"/>
  <c r="V3" i="19" s="1"/>
  <c r="V4" i="19" s="1"/>
  <c r="G35" i="1"/>
  <c r="U3" i="19" s="1"/>
  <c r="U4" i="19" s="1"/>
  <c r="G34" i="1"/>
  <c r="T3" i="19" s="1"/>
  <c r="T4" i="19" s="1"/>
  <c r="G33" i="1"/>
  <c r="G32" i="1"/>
  <c r="G31" i="1"/>
  <c r="R3" i="19" s="1"/>
  <c r="R4" i="19" s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7" i="1"/>
  <c r="D36" i="1"/>
  <c r="D35" i="1"/>
  <c r="D34" i="1"/>
  <c r="C34" i="1" s="1"/>
  <c r="D33" i="1"/>
  <c r="D32" i="1"/>
  <c r="D31" i="1"/>
  <c r="C31" i="1" s="1"/>
  <c r="D30" i="1"/>
  <c r="D29" i="1"/>
  <c r="D28" i="1"/>
  <c r="D27" i="1"/>
  <c r="C27" i="1" s="1"/>
  <c r="D26" i="1"/>
  <c r="C26" i="1" s="1"/>
  <c r="D25" i="1"/>
  <c r="D24" i="1"/>
  <c r="D23" i="1"/>
  <c r="C23" i="1" s="1"/>
  <c r="D22" i="1"/>
  <c r="C22" i="1" s="1"/>
  <c r="D20" i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E24" i="10" s="1"/>
  <c r="L19" i="17" s="1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E12" i="8" s="1"/>
  <c r="J7" i="17" s="1"/>
  <c r="F3" i="8"/>
  <c r="E23" i="8" s="1"/>
  <c r="J18" i="17" s="1"/>
  <c r="E31" i="8"/>
  <c r="J26" i="17" s="1"/>
  <c r="D4" i="8"/>
  <c r="E4" i="8" s="1"/>
  <c r="G28" i="8" s="1"/>
  <c r="N26" i="8"/>
  <c r="E27" i="8"/>
  <c r="J22" i="17" s="1"/>
  <c r="N27" i="8"/>
  <c r="E28" i="8"/>
  <c r="E29" i="8"/>
  <c r="J24" i="17" s="1"/>
  <c r="N29" i="8"/>
  <c r="E30" i="8"/>
  <c r="N31" i="8"/>
  <c r="E32" i="8"/>
  <c r="J27" i="17" s="1"/>
  <c r="N32" i="8"/>
  <c r="N33" i="8"/>
  <c r="N35" i="8"/>
  <c r="N36" i="8"/>
  <c r="N37" i="8"/>
  <c r="N39" i="8"/>
  <c r="N40" i="8"/>
  <c r="N46" i="8"/>
  <c r="N47" i="8"/>
  <c r="N48" i="8"/>
  <c r="N49" i="8"/>
  <c r="F2" i="9"/>
  <c r="E12" i="9" s="1"/>
  <c r="K7" i="17" s="1"/>
  <c r="F3" i="9"/>
  <c r="E25" i="9" s="1"/>
  <c r="E4" i="9"/>
  <c r="E26" i="9"/>
  <c r="K21" i="17" s="1"/>
  <c r="E29" i="9"/>
  <c r="K24" i="17" s="1"/>
  <c r="E30" i="9"/>
  <c r="K25" i="17" s="1"/>
  <c r="E33" i="9"/>
  <c r="K28" i="17" s="1"/>
  <c r="F2" i="11"/>
  <c r="E12" i="11" s="1"/>
  <c r="M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M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E15" i="13" s="1"/>
  <c r="O10" i="17" s="1"/>
  <c r="G2" i="13"/>
  <c r="E58" i="13" s="1"/>
  <c r="O53" i="17" s="1"/>
  <c r="F3" i="13"/>
  <c r="E24" i="13" s="1"/>
  <c r="O19" i="17" s="1"/>
  <c r="D4" i="13"/>
  <c r="E4" i="13" s="1"/>
  <c r="E16" i="13"/>
  <c r="E17" i="13"/>
  <c r="O12" i="17" s="1"/>
  <c r="E25" i="13"/>
  <c r="O20" i="17" s="1"/>
  <c r="E26" i="13"/>
  <c r="O21" i="17" s="1"/>
  <c r="E27" i="13"/>
  <c r="O22" i="17" s="1"/>
  <c r="E28" i="13"/>
  <c r="O23" i="17" s="1"/>
  <c r="E29" i="13"/>
  <c r="O24" i="17" s="1"/>
  <c r="E31" i="13"/>
  <c r="O26" i="17" s="1"/>
  <c r="E32" i="13"/>
  <c r="O27" i="17" s="1"/>
  <c r="E33" i="13"/>
  <c r="O28" i="17" s="1"/>
  <c r="F2" i="14"/>
  <c r="E9" i="14" s="1"/>
  <c r="G2" i="14"/>
  <c r="E58" i="14" s="1"/>
  <c r="P53" i="17" s="1"/>
  <c r="F3" i="14"/>
  <c r="E23" i="14" s="1"/>
  <c r="P18" i="17" s="1"/>
  <c r="E37" i="14"/>
  <c r="D4" i="14"/>
  <c r="E4" i="14" s="1"/>
  <c r="E30" i="14"/>
  <c r="P25" i="17" s="1"/>
  <c r="E34" i="14"/>
  <c r="E36" i="14"/>
  <c r="P31" i="17" s="1"/>
  <c r="E39" i="14"/>
  <c r="P34" i="17" s="1"/>
  <c r="E41" i="14"/>
  <c r="P36" i="17" s="1"/>
  <c r="E42" i="14"/>
  <c r="P37" i="17" s="1"/>
  <c r="E43" i="14"/>
  <c r="E44" i="14"/>
  <c r="P39" i="17" s="1"/>
  <c r="E45" i="14"/>
  <c r="P40" i="17" s="1"/>
  <c r="E46" i="14"/>
  <c r="P41" i="17" s="1"/>
  <c r="H48" i="14"/>
  <c r="H51" i="14"/>
  <c r="H52" i="14"/>
  <c r="E74" i="14"/>
  <c r="P69" i="17" s="1"/>
  <c r="C95" i="14"/>
  <c r="E10" i="4"/>
  <c r="E27" i="4"/>
  <c r="E22" i="17" s="1"/>
  <c r="D4" i="4"/>
  <c r="E4" i="4" s="1"/>
  <c r="E21" i="4"/>
  <c r="E16" i="17" s="1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6" i="6"/>
  <c r="G21" i="17" s="1"/>
  <c r="E28" i="6"/>
  <c r="G23" i="17" s="1"/>
  <c r="E30" i="6"/>
  <c r="G25" i="17" s="1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J3" i="17"/>
  <c r="K3" i="17"/>
  <c r="M3" i="17"/>
  <c r="N3" i="17"/>
  <c r="O3" i="17"/>
  <c r="P3" i="17"/>
  <c r="Q3" i="17"/>
  <c r="R3" i="17"/>
  <c r="S3" i="17"/>
  <c r="T3" i="17"/>
  <c r="U3" i="17"/>
  <c r="W3" i="17"/>
  <c r="O11" i="17"/>
  <c r="J23" i="17"/>
  <c r="J25" i="17"/>
  <c r="F27" i="17"/>
  <c r="P29" i="17"/>
  <c r="P38" i="17"/>
  <c r="E18" i="12"/>
  <c r="N13" i="17" s="1"/>
  <c r="E48" i="12"/>
  <c r="N43" i="17" s="1"/>
  <c r="E23" i="12"/>
  <c r="E37" i="12"/>
  <c r="D4" i="12"/>
  <c r="E4" i="12" s="1"/>
  <c r="E26" i="12"/>
  <c r="N21" i="17" s="1"/>
  <c r="E27" i="12"/>
  <c r="N22" i="17" s="1"/>
  <c r="E28" i="12"/>
  <c r="N23" i="17" s="1"/>
  <c r="E29" i="12"/>
  <c r="N24" i="17" s="1"/>
  <c r="E30" i="12"/>
  <c r="N25" i="17" s="1"/>
  <c r="E31" i="12"/>
  <c r="N26" i="17" s="1"/>
  <c r="E32" i="12"/>
  <c r="N27" i="17" s="1"/>
  <c r="E33" i="12"/>
  <c r="N28" i="17" s="1"/>
  <c r="E34" i="12"/>
  <c r="N29" i="17" s="1"/>
  <c r="E35" i="12"/>
  <c r="N30" i="17" s="1"/>
  <c r="E36" i="12"/>
  <c r="N31" i="17" s="1"/>
  <c r="E38" i="12"/>
  <c r="N33" i="17" s="1"/>
  <c r="E39" i="12"/>
  <c r="N34" i="17" s="1"/>
  <c r="E40" i="12"/>
  <c r="N35" i="17" s="1"/>
  <c r="E41" i="12"/>
  <c r="N36" i="17" s="1"/>
  <c r="E42" i="12"/>
  <c r="N37" i="17" s="1"/>
  <c r="E43" i="12"/>
  <c r="N38" i="17" s="1"/>
  <c r="E44" i="12"/>
  <c r="N39" i="17" s="1"/>
  <c r="E45" i="12"/>
  <c r="N40" i="17" s="1"/>
  <c r="F2" i="15"/>
  <c r="E20" i="15" s="1"/>
  <c r="G2" i="15"/>
  <c r="F3" i="15"/>
  <c r="E37" i="15"/>
  <c r="E26" i="15"/>
  <c r="U21" i="17" s="1"/>
  <c r="E27" i="15"/>
  <c r="T22" i="17" s="1"/>
  <c r="E28" i="15"/>
  <c r="V23" i="17" s="1"/>
  <c r="E29" i="15"/>
  <c r="T24" i="17" s="1"/>
  <c r="E30" i="15"/>
  <c r="R25" i="17" s="1"/>
  <c r="E31" i="15"/>
  <c r="R26" i="17" s="1"/>
  <c r="E32" i="15"/>
  <c r="R27" i="17" s="1"/>
  <c r="E33" i="15"/>
  <c r="V28" i="17" s="1"/>
  <c r="E34" i="15"/>
  <c r="E35" i="15"/>
  <c r="R30" i="17" s="1"/>
  <c r="E36" i="15"/>
  <c r="E38" i="15"/>
  <c r="U33" i="17" s="1"/>
  <c r="E40" i="15"/>
  <c r="Q35" i="17" s="1"/>
  <c r="E41" i="15"/>
  <c r="U36" i="17" s="1"/>
  <c r="E42" i="15"/>
  <c r="E43" i="15"/>
  <c r="S38" i="17" s="1"/>
  <c r="E44" i="15"/>
  <c r="V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C20" i="1"/>
  <c r="H20" i="1"/>
  <c r="L20" i="1" s="1"/>
  <c r="K20" i="1"/>
  <c r="N20" i="1"/>
  <c r="O20" i="1"/>
  <c r="P20" i="1"/>
  <c r="Q20" i="1"/>
  <c r="R20" i="1"/>
  <c r="S20" i="1"/>
  <c r="T20" i="1"/>
  <c r="AI20" i="1"/>
  <c r="H22" i="1"/>
  <c r="L22" i="1" s="1"/>
  <c r="K22" i="1"/>
  <c r="N22" i="1"/>
  <c r="O22" i="1"/>
  <c r="R22" i="1"/>
  <c r="S22" i="1"/>
  <c r="T22" i="1"/>
  <c r="Y22" i="1"/>
  <c r="AI22" i="1"/>
  <c r="H23" i="1"/>
  <c r="L23" i="1" s="1"/>
  <c r="K23" i="1"/>
  <c r="N23" i="1"/>
  <c r="O23" i="1"/>
  <c r="R23" i="1"/>
  <c r="S23" i="1"/>
  <c r="T23" i="1"/>
  <c r="Y23" i="1"/>
  <c r="AI23" i="1"/>
  <c r="B24" i="1"/>
  <c r="N24" i="1"/>
  <c r="O24" i="1"/>
  <c r="R24" i="1"/>
  <c r="S24" i="1"/>
  <c r="T24" i="1"/>
  <c r="C25" i="1"/>
  <c r="H25" i="1"/>
  <c r="AE25" i="1" s="1"/>
  <c r="K25" i="1"/>
  <c r="N25" i="1"/>
  <c r="O25" i="1"/>
  <c r="R25" i="1"/>
  <c r="S25" i="1"/>
  <c r="T25" i="1"/>
  <c r="Y25" i="1"/>
  <c r="AI25" i="1"/>
  <c r="H26" i="1"/>
  <c r="AE26" i="1" s="1"/>
  <c r="J26" i="1"/>
  <c r="K26" i="1"/>
  <c r="N26" i="1"/>
  <c r="O26" i="1"/>
  <c r="P26" i="1"/>
  <c r="Q26" i="1"/>
  <c r="R26" i="1"/>
  <c r="S26" i="1"/>
  <c r="T26" i="1"/>
  <c r="U26" i="1"/>
  <c r="V26" i="1"/>
  <c r="W26" i="1"/>
  <c r="Y26" i="1"/>
  <c r="AI26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I28" i="1"/>
  <c r="C29" i="1"/>
  <c r="H29" i="1"/>
  <c r="L29" i="1" s="1"/>
  <c r="K29" i="1"/>
  <c r="N29" i="1"/>
  <c r="O29" i="1"/>
  <c r="P29" i="1"/>
  <c r="Q29" i="1"/>
  <c r="R29" i="1"/>
  <c r="S29" i="1"/>
  <c r="T29" i="1"/>
  <c r="U29" i="1"/>
  <c r="V29" i="1"/>
  <c r="W29" i="1"/>
  <c r="AE29" i="1"/>
  <c r="AI29" i="1"/>
  <c r="B30" i="1"/>
  <c r="K30" i="1" s="1"/>
  <c r="N30" i="1"/>
  <c r="O30" i="1"/>
  <c r="P30" i="1"/>
  <c r="Q30" i="1"/>
  <c r="AE30" i="1"/>
  <c r="AG30" i="1"/>
  <c r="H31" i="1"/>
  <c r="L31" i="1" s="1"/>
  <c r="K31" i="1"/>
  <c r="Q31" i="1"/>
  <c r="Y31" i="1"/>
  <c r="AE31" i="1"/>
  <c r="AG31" i="1"/>
  <c r="AK31" i="1"/>
  <c r="B32" i="1"/>
  <c r="N32" i="1"/>
  <c r="O32" i="1"/>
  <c r="P32" i="1"/>
  <c r="Q32" i="1"/>
  <c r="AE32" i="1"/>
  <c r="AG32" i="1"/>
  <c r="C33" i="1"/>
  <c r="H33" i="1"/>
  <c r="L33" i="1" s="1"/>
  <c r="K33" i="1"/>
  <c r="N33" i="1"/>
  <c r="O33" i="1"/>
  <c r="P33" i="1"/>
  <c r="Q33" i="1"/>
  <c r="AE33" i="1"/>
  <c r="AG33" i="1"/>
  <c r="AK33" i="1"/>
  <c r="H34" i="1"/>
  <c r="L34" i="1" s="1"/>
  <c r="K34" i="1"/>
  <c r="N34" i="1"/>
  <c r="O34" i="1"/>
  <c r="P34" i="1"/>
  <c r="Q34" i="1"/>
  <c r="Y34" i="1"/>
  <c r="AE34" i="1"/>
  <c r="AG34" i="1"/>
  <c r="AK34" i="1"/>
  <c r="C35" i="1"/>
  <c r="H35" i="1"/>
  <c r="L35" i="1" s="1"/>
  <c r="K35" i="1"/>
  <c r="N35" i="1"/>
  <c r="O35" i="1"/>
  <c r="P35" i="1"/>
  <c r="Q35" i="1"/>
  <c r="S35" i="1"/>
  <c r="T35" i="1"/>
  <c r="Y35" i="1"/>
  <c r="AE35" i="1"/>
  <c r="AG35" i="1"/>
  <c r="AK35" i="1"/>
  <c r="B36" i="1"/>
  <c r="N36" i="1"/>
  <c r="O36" i="1"/>
  <c r="P36" i="1"/>
  <c r="Q36" i="1"/>
  <c r="S36" i="1"/>
  <c r="T36" i="1"/>
  <c r="AE36" i="1"/>
  <c r="AG36" i="1"/>
  <c r="C37" i="1"/>
  <c r="H37" i="1"/>
  <c r="L37" i="1" s="1"/>
  <c r="K37" i="1"/>
  <c r="N37" i="1"/>
  <c r="O37" i="1"/>
  <c r="P37" i="1"/>
  <c r="Q37" i="1"/>
  <c r="S37" i="1"/>
  <c r="T37" i="1"/>
  <c r="Y37" i="1"/>
  <c r="AE37" i="1"/>
  <c r="AG37" i="1"/>
  <c r="AK37" i="1"/>
  <c r="H41" i="1"/>
  <c r="K41" i="1" s="1"/>
  <c r="H42" i="1"/>
  <c r="K42" i="1" s="1"/>
  <c r="H43" i="1"/>
  <c r="K43" i="1" s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L49" i="1" s="1"/>
  <c r="M49" i="1" s="1"/>
  <c r="E49" i="1"/>
  <c r="H49" i="1"/>
  <c r="K49" i="1" s="1"/>
  <c r="C50" i="1"/>
  <c r="E50" i="1"/>
  <c r="H50" i="1"/>
  <c r="AJ18" i="1" s="1"/>
  <c r="L50" i="1"/>
  <c r="M50" i="1" s="1"/>
  <c r="C51" i="1"/>
  <c r="L51" i="1" s="1"/>
  <c r="M51" i="1" s="1"/>
  <c r="E51" i="1"/>
  <c r="H51" i="1"/>
  <c r="C52" i="1"/>
  <c r="L52" i="1" s="1"/>
  <c r="M52" i="1" s="1"/>
  <c r="E52" i="1"/>
  <c r="H52" i="1"/>
  <c r="C53" i="1"/>
  <c r="L53" i="1" s="1"/>
  <c r="M53" i="1" s="1"/>
  <c r="E53" i="1"/>
  <c r="H53" i="1"/>
  <c r="C54" i="1"/>
  <c r="E54" i="1"/>
  <c r="H54" i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AJ27" i="1" s="1"/>
  <c r="C58" i="1"/>
  <c r="L58" i="1" s="1"/>
  <c r="M58" i="1" s="1"/>
  <c r="E58" i="1"/>
  <c r="H58" i="1"/>
  <c r="C59" i="1"/>
  <c r="L59" i="1" s="1"/>
  <c r="M59" i="1" s="1"/>
  <c r="E59" i="1"/>
  <c r="H59" i="1"/>
  <c r="AJ29" i="1" s="1"/>
  <c r="C76" i="1"/>
  <c r="C77" i="1"/>
  <c r="C78" i="1"/>
  <c r="C79" i="1"/>
  <c r="C80" i="1"/>
  <c r="C81" i="1"/>
  <c r="C82" i="1"/>
  <c r="C83" i="1"/>
  <c r="C84" i="1"/>
  <c r="C85" i="1"/>
  <c r="C86" i="1"/>
  <c r="K50" i="1"/>
  <c r="K59" i="1"/>
  <c r="W4" i="17"/>
  <c r="W5" i="17" s="1"/>
  <c r="U4" i="17"/>
  <c r="U5" i="17" s="1"/>
  <c r="U3" i="18"/>
  <c r="U4" i="18" s="1"/>
  <c r="T4" i="17"/>
  <c r="T5" i="17" s="1"/>
  <c r="T3" i="18"/>
  <c r="R4" i="17"/>
  <c r="R5" i="17" s="1"/>
  <c r="R3" i="18"/>
  <c r="R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Q28" i="17"/>
  <c r="E33" i="3"/>
  <c r="D28" i="17" s="1"/>
  <c r="E25" i="3"/>
  <c r="D20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7" i="3"/>
  <c r="D22" i="17" s="1"/>
  <c r="E30" i="5"/>
  <c r="E28" i="5"/>
  <c r="F23" i="17" s="1"/>
  <c r="E25" i="5"/>
  <c r="F20" i="17" s="1"/>
  <c r="E33" i="6"/>
  <c r="G28" i="17" s="1"/>
  <c r="E31" i="6"/>
  <c r="G26" i="17" s="1"/>
  <c r="E29" i="6"/>
  <c r="G24" i="17" s="1"/>
  <c r="E27" i="6"/>
  <c r="E25" i="6"/>
  <c r="E23" i="6"/>
  <c r="G18" i="17" s="1"/>
  <c r="E21" i="6"/>
  <c r="G16" i="17" s="1"/>
  <c r="E15" i="6"/>
  <c r="G10" i="17" s="1"/>
  <c r="E13" i="6"/>
  <c r="G8" i="17" s="1"/>
  <c r="E10" i="14"/>
  <c r="E27" i="14"/>
  <c r="P22" i="17" s="1"/>
  <c r="E31" i="14"/>
  <c r="P26" i="17" s="1"/>
  <c r="E12" i="14"/>
  <c r="P7" i="17" s="1"/>
  <c r="E32" i="14"/>
  <c r="P27" i="17" s="1"/>
  <c r="E33" i="14"/>
  <c r="E14" i="14"/>
  <c r="P9" i="17" s="1"/>
  <c r="E22" i="14"/>
  <c r="P17" i="17" s="1"/>
  <c r="E26" i="14"/>
  <c r="P21" i="17" s="1"/>
  <c r="E17" i="14"/>
  <c r="P12" i="17" s="1"/>
  <c r="E25" i="14"/>
  <c r="P20" i="17" s="1"/>
  <c r="E28" i="14"/>
  <c r="P23" i="17" s="1"/>
  <c r="E29" i="14"/>
  <c r="P24" i="17" s="1"/>
  <c r="E31" i="5"/>
  <c r="F26" i="17" s="1"/>
  <c r="E40" i="13"/>
  <c r="O35" i="17" s="1"/>
  <c r="E45" i="13"/>
  <c r="O40" i="17" s="1"/>
  <c r="E38" i="13"/>
  <c r="E39" i="13"/>
  <c r="O34" i="17" s="1"/>
  <c r="E44" i="13"/>
  <c r="O39" i="17" s="1"/>
  <c r="E43" i="13"/>
  <c r="O38" i="17" s="1"/>
  <c r="E102" i="13"/>
  <c r="E41" i="13"/>
  <c r="O36" i="17" s="1"/>
  <c r="E71" i="13"/>
  <c r="O66" i="17" s="1"/>
  <c r="E106" i="13"/>
  <c r="O101" i="17" s="1"/>
  <c r="E9" i="4"/>
  <c r="E11" i="4"/>
  <c r="E6" i="17" s="1"/>
  <c r="E19" i="4"/>
  <c r="E14" i="17" s="1"/>
  <c r="M55" i="11"/>
  <c r="M64" i="11"/>
  <c r="G79" i="11"/>
  <c r="E10" i="11"/>
  <c r="E13" i="11"/>
  <c r="M8" i="17" s="1"/>
  <c r="E16" i="11"/>
  <c r="M11" i="17" s="1"/>
  <c r="E28" i="11"/>
  <c r="M23" i="17" s="1"/>
  <c r="E30" i="11"/>
  <c r="M25" i="17" s="1"/>
  <c r="E32" i="11"/>
  <c r="M27" i="17" s="1"/>
  <c r="E18" i="11"/>
  <c r="E33" i="11"/>
  <c r="M28" i="17" s="1"/>
  <c r="E14" i="11"/>
  <c r="M9" i="17" s="1"/>
  <c r="E31" i="11"/>
  <c r="E9" i="11"/>
  <c r="E22" i="11"/>
  <c r="E27" i="11"/>
  <c r="E24" i="4"/>
  <c r="E19" i="17" s="1"/>
  <c r="E35" i="14"/>
  <c r="P30" i="17" s="1"/>
  <c r="E38" i="14"/>
  <c r="P33" i="17" s="1"/>
  <c r="E40" i="14"/>
  <c r="P35" i="17" s="1"/>
  <c r="E106" i="14"/>
  <c r="P101" i="17" s="1"/>
  <c r="E35" i="13"/>
  <c r="O30" i="17" s="1"/>
  <c r="E52" i="13"/>
  <c r="E46" i="13"/>
  <c r="O41" i="17" s="1"/>
  <c r="E36" i="13"/>
  <c r="E19" i="13"/>
  <c r="O14" i="17" s="1"/>
  <c r="E10" i="13"/>
  <c r="E30" i="13"/>
  <c r="O25" i="17" s="1"/>
  <c r="E34" i="13"/>
  <c r="O29" i="17" s="1"/>
  <c r="E37" i="13"/>
  <c r="O32" i="17" s="1"/>
  <c r="E42" i="13"/>
  <c r="E25" i="11"/>
  <c r="M20" i="17" s="1"/>
  <c r="E21" i="11"/>
  <c r="Y21" i="11" s="1"/>
  <c r="E17" i="11"/>
  <c r="E11" i="9"/>
  <c r="K6" i="17" s="1"/>
  <c r="E13" i="9"/>
  <c r="K8" i="17" s="1"/>
  <c r="E17" i="9"/>
  <c r="K12" i="17" s="1"/>
  <c r="E18" i="9"/>
  <c r="K13" i="17" s="1"/>
  <c r="E28" i="9"/>
  <c r="K23" i="17" s="1"/>
  <c r="E32" i="9"/>
  <c r="K27" i="17" s="1"/>
  <c r="E27" i="9"/>
  <c r="E31" i="9"/>
  <c r="I31" i="8"/>
  <c r="E9" i="8"/>
  <c r="E11" i="8"/>
  <c r="J6" i="17" s="1"/>
  <c r="E15" i="8"/>
  <c r="J10" i="17" s="1"/>
  <c r="E16" i="8"/>
  <c r="J11" i="17" s="1"/>
  <c r="E19" i="8"/>
  <c r="J14" i="17" s="1"/>
  <c r="E20" i="8"/>
  <c r="J15" i="17" s="1"/>
  <c r="E24" i="8"/>
  <c r="J19" i="17" s="1"/>
  <c r="E25" i="8"/>
  <c r="J20" i="17" s="1"/>
  <c r="E26" i="8"/>
  <c r="E33" i="8"/>
  <c r="J28" i="17" s="1"/>
  <c r="E30" i="10"/>
  <c r="L25" i="17" s="1"/>
  <c r="E29" i="10"/>
  <c r="L24" i="17" s="1"/>
  <c r="E31" i="10"/>
  <c r="L26" i="17" s="1"/>
  <c r="E11" i="10"/>
  <c r="L6" i="17" s="1"/>
  <c r="E27" i="10"/>
  <c r="L22" i="17" s="1"/>
  <c r="E33" i="10"/>
  <c r="L28" i="17" s="1"/>
  <c r="E32" i="10"/>
  <c r="L27" i="17" s="1"/>
  <c r="E28" i="10"/>
  <c r="L23" i="17" s="1"/>
  <c r="E26" i="10"/>
  <c r="L21" i="17" s="1"/>
  <c r="E25" i="10"/>
  <c r="L20" i="17" s="1"/>
  <c r="E21" i="10"/>
  <c r="L16" i="17" s="1"/>
  <c r="E18" i="10"/>
  <c r="L13" i="17" s="1"/>
  <c r="G24" i="10"/>
  <c r="I31" i="10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K26" i="17"/>
  <c r="G20" i="17"/>
  <c r="K22" i="17"/>
  <c r="G22" i="17"/>
  <c r="Y13" i="11"/>
  <c r="E11" i="14" l="1"/>
  <c r="P6" i="17" s="1"/>
  <c r="E19" i="14"/>
  <c r="L19" i="14" s="1"/>
  <c r="E16" i="14"/>
  <c r="P11" i="17" s="1"/>
  <c r="E13" i="14"/>
  <c r="P8" i="17" s="1"/>
  <c r="E19" i="11"/>
  <c r="M14" i="17" s="1"/>
  <c r="E15" i="11"/>
  <c r="M10" i="17" s="1"/>
  <c r="E11" i="11"/>
  <c r="M6" i="17" s="1"/>
  <c r="E20" i="11"/>
  <c r="D20" i="11" s="1"/>
  <c r="E23" i="11"/>
  <c r="M18" i="17" s="1"/>
  <c r="E24" i="11"/>
  <c r="M19" i="17" s="1"/>
  <c r="E23" i="10"/>
  <c r="L18" i="17" s="1"/>
  <c r="E14" i="10"/>
  <c r="L9" i="17" s="1"/>
  <c r="E23" i="9"/>
  <c r="K18" i="17" s="1"/>
  <c r="E9" i="9"/>
  <c r="E21" i="9"/>
  <c r="K16" i="17" s="1"/>
  <c r="E16" i="9"/>
  <c r="K11" i="17" s="1"/>
  <c r="E20" i="9"/>
  <c r="K15" i="17" s="1"/>
  <c r="E14" i="9"/>
  <c r="K9" i="17" s="1"/>
  <c r="E13" i="3"/>
  <c r="D8" i="17" s="1"/>
  <c r="E14" i="3"/>
  <c r="D9" i="17" s="1"/>
  <c r="E19" i="9"/>
  <c r="K14" i="17" s="1"/>
  <c r="E15" i="9"/>
  <c r="K10" i="17" s="1"/>
  <c r="E17" i="6"/>
  <c r="G12" i="17" s="1"/>
  <c r="E11" i="3"/>
  <c r="D6" i="17" s="1"/>
  <c r="E21" i="3"/>
  <c r="D16" i="17" s="1"/>
  <c r="E20" i="3"/>
  <c r="D15" i="17" s="1"/>
  <c r="E12" i="3"/>
  <c r="D7" i="17" s="1"/>
  <c r="E19" i="3"/>
  <c r="D14" i="17" s="1"/>
  <c r="E18" i="3"/>
  <c r="D13" i="17" s="1"/>
  <c r="E10" i="3"/>
  <c r="D10" i="3" s="1"/>
  <c r="E16" i="3"/>
  <c r="D11" i="17" s="1"/>
  <c r="E17" i="3"/>
  <c r="D12" i="17" s="1"/>
  <c r="E22" i="8"/>
  <c r="J17" i="17" s="1"/>
  <c r="E18" i="8"/>
  <c r="J13" i="17" s="1"/>
  <c r="E14" i="8"/>
  <c r="J9" i="17" s="1"/>
  <c r="E21" i="8"/>
  <c r="J16" i="17" s="1"/>
  <c r="E17" i="8"/>
  <c r="J12" i="17" s="1"/>
  <c r="E11" i="6"/>
  <c r="G6" i="17" s="1"/>
  <c r="E19" i="6"/>
  <c r="G14" i="17" s="1"/>
  <c r="E22" i="6"/>
  <c r="G17" i="17" s="1"/>
  <c r="S3" i="18"/>
  <c r="S4" i="18" s="1"/>
  <c r="S3" i="19"/>
  <c r="S4" i="19" s="1"/>
  <c r="T21" i="18"/>
  <c r="T21" i="19" s="1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P100" i="17" s="1"/>
  <c r="E53" i="13"/>
  <c r="O48" i="17" s="1"/>
  <c r="E72" i="13"/>
  <c r="O67" i="17" s="1"/>
  <c r="E86" i="13"/>
  <c r="O81" i="17" s="1"/>
  <c r="E61" i="13"/>
  <c r="O56" i="17" s="1"/>
  <c r="E51" i="13"/>
  <c r="O46" i="17" s="1"/>
  <c r="E76" i="13"/>
  <c r="O71" i="17" s="1"/>
  <c r="E83" i="13"/>
  <c r="E59" i="13"/>
  <c r="O54" i="17" s="1"/>
  <c r="E74" i="13"/>
  <c r="O69" i="17" s="1"/>
  <c r="E75" i="13"/>
  <c r="O70" i="17" s="1"/>
  <c r="E66" i="13"/>
  <c r="O61" i="17" s="1"/>
  <c r="E47" i="13"/>
  <c r="O42" i="17" s="1"/>
  <c r="E23" i="13"/>
  <c r="O18" i="17" s="1"/>
  <c r="E56" i="13"/>
  <c r="O51" i="17" s="1"/>
  <c r="E92" i="13"/>
  <c r="O87" i="17" s="1"/>
  <c r="E90" i="13"/>
  <c r="O85" i="17" s="1"/>
  <c r="E82" i="13"/>
  <c r="O77" i="17" s="1"/>
  <c r="E69" i="13"/>
  <c r="O64" i="17" s="1"/>
  <c r="E98" i="13"/>
  <c r="O93" i="17" s="1"/>
  <c r="E101" i="13"/>
  <c r="O96" i="17" s="1"/>
  <c r="E62" i="13"/>
  <c r="O57" i="17" s="1"/>
  <c r="E55" i="13"/>
  <c r="O50" i="17" s="1"/>
  <c r="E60" i="13"/>
  <c r="O55" i="17" s="1"/>
  <c r="E100" i="13"/>
  <c r="O95" i="17" s="1"/>
  <c r="E87" i="13"/>
  <c r="O82" i="17" s="1"/>
  <c r="E79" i="13"/>
  <c r="O74" i="17" s="1"/>
  <c r="E63" i="13"/>
  <c r="O58" i="17" s="1"/>
  <c r="E97" i="13"/>
  <c r="O92" i="17" s="1"/>
  <c r="E24" i="14"/>
  <c r="P19" i="17" s="1"/>
  <c r="E102" i="14"/>
  <c r="P97" i="17" s="1"/>
  <c r="E85" i="14"/>
  <c r="P80" i="17" s="1"/>
  <c r="E15" i="14"/>
  <c r="P10" i="17" s="1"/>
  <c r="E20" i="14"/>
  <c r="P15" i="17" s="1"/>
  <c r="E88" i="14"/>
  <c r="P83" i="17" s="1"/>
  <c r="E98" i="14"/>
  <c r="P93" i="17" s="1"/>
  <c r="E104" i="14"/>
  <c r="P99" i="17" s="1"/>
  <c r="E71" i="14"/>
  <c r="P66" i="17" s="1"/>
  <c r="E91" i="14"/>
  <c r="E21" i="14"/>
  <c r="P16" i="17" s="1"/>
  <c r="E18" i="14"/>
  <c r="D18" i="14" s="1"/>
  <c r="F18" i="14" s="1"/>
  <c r="E59" i="14"/>
  <c r="P54" i="17" s="1"/>
  <c r="E47" i="14"/>
  <c r="P42" i="17" s="1"/>
  <c r="R24" i="18"/>
  <c r="R24" i="19" s="1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O44" i="17" s="1"/>
  <c r="E48" i="13"/>
  <c r="O43" i="17" s="1"/>
  <c r="E68" i="13"/>
  <c r="D68" i="13" s="1"/>
  <c r="H68" i="13" s="1"/>
  <c r="L68" i="13" s="1"/>
  <c r="E96" i="13"/>
  <c r="O91" i="17" s="1"/>
  <c r="E105" i="13"/>
  <c r="O100" i="17" s="1"/>
  <c r="E84" i="13"/>
  <c r="O79" i="17" s="1"/>
  <c r="E77" i="13"/>
  <c r="O72" i="17" s="1"/>
  <c r="E67" i="13"/>
  <c r="O62" i="17" s="1"/>
  <c r="E99" i="13"/>
  <c r="O94" i="17" s="1"/>
  <c r="E103" i="13"/>
  <c r="O98" i="17" s="1"/>
  <c r="E78" i="13"/>
  <c r="O73" i="17" s="1"/>
  <c r="E47" i="12"/>
  <c r="N42" i="17" s="1"/>
  <c r="E46" i="12"/>
  <c r="N41" i="17" s="1"/>
  <c r="E51" i="12"/>
  <c r="N46" i="17" s="1"/>
  <c r="E91" i="12"/>
  <c r="N86" i="17" s="1"/>
  <c r="E89" i="12"/>
  <c r="N84" i="17" s="1"/>
  <c r="E87" i="2"/>
  <c r="C82" i="17" s="1"/>
  <c r="E81" i="2"/>
  <c r="D81" i="2" s="1"/>
  <c r="H81" i="2" s="1"/>
  <c r="E92" i="2"/>
  <c r="C87" i="17" s="1"/>
  <c r="E19" i="7"/>
  <c r="H14" i="17" s="1"/>
  <c r="W24" i="17"/>
  <c r="U24" i="17"/>
  <c r="U23" i="18" s="1"/>
  <c r="U23" i="19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L17" i="14"/>
  <c r="D20" i="14"/>
  <c r="F20" i="14" s="1"/>
  <c r="K20" i="14" s="1"/>
  <c r="D23" i="14"/>
  <c r="F23" i="14" s="1"/>
  <c r="D12" i="14"/>
  <c r="D11" i="14"/>
  <c r="D106" i="14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M105" i="11"/>
  <c r="G36" i="11"/>
  <c r="G80" i="11"/>
  <c r="G65" i="11"/>
  <c r="M97" i="11"/>
  <c r="G98" i="11"/>
  <c r="G39" i="11"/>
  <c r="M91" i="11"/>
  <c r="M46" i="11"/>
  <c r="G26" i="11"/>
  <c r="D28" i="11"/>
  <c r="D17" i="11"/>
  <c r="V17" i="11" s="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S14" i="11" s="1"/>
  <c r="Y14" i="11"/>
  <c r="Y17" i="11"/>
  <c r="D31" i="11"/>
  <c r="Q31" i="11" s="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W30" i="17"/>
  <c r="R24" i="17"/>
  <c r="R23" i="18" s="1"/>
  <c r="R23" i="19" s="1"/>
  <c r="W28" i="17"/>
  <c r="Q24" i="17"/>
  <c r="S28" i="17"/>
  <c r="S27" i="18" s="1"/>
  <c r="S27" i="19" s="1"/>
  <c r="E69" i="12"/>
  <c r="N64" i="17" s="1"/>
  <c r="E106" i="12"/>
  <c r="N101" i="17" s="1"/>
  <c r="E67" i="12"/>
  <c r="N62" i="17" s="1"/>
  <c r="E100" i="12"/>
  <c r="N95" i="17" s="1"/>
  <c r="E80" i="12"/>
  <c r="N75" i="17" s="1"/>
  <c r="E61" i="12"/>
  <c r="N56" i="17" s="1"/>
  <c r="E99" i="12"/>
  <c r="N94" i="17" s="1"/>
  <c r="E79" i="12"/>
  <c r="N74" i="17" s="1"/>
  <c r="E59" i="12"/>
  <c r="N54" i="17" s="1"/>
  <c r="E104" i="12"/>
  <c r="N99" i="17" s="1"/>
  <c r="E96" i="12"/>
  <c r="N91" i="17" s="1"/>
  <c r="E87" i="12"/>
  <c r="N82" i="17" s="1"/>
  <c r="E74" i="12"/>
  <c r="N69" i="17" s="1"/>
  <c r="E64" i="12"/>
  <c r="D64" i="12" s="1"/>
  <c r="E57" i="12"/>
  <c r="N52" i="17" s="1"/>
  <c r="D79" i="12"/>
  <c r="E103" i="12"/>
  <c r="D103" i="12" s="1"/>
  <c r="H103" i="12" s="1"/>
  <c r="E95" i="12"/>
  <c r="N90" i="17" s="1"/>
  <c r="E84" i="12"/>
  <c r="D84" i="12" s="1"/>
  <c r="E70" i="12"/>
  <c r="N65" i="17" s="1"/>
  <c r="E63" i="12"/>
  <c r="N58" i="17" s="1"/>
  <c r="E53" i="12"/>
  <c r="N48" i="17" s="1"/>
  <c r="K103" i="22"/>
  <c r="D32" i="22"/>
  <c r="U32" i="22" s="1"/>
  <c r="Q86" i="22"/>
  <c r="O86" i="22"/>
  <c r="Q61" i="22"/>
  <c r="O60" i="22"/>
  <c r="Q49" i="22"/>
  <c r="K48" i="22"/>
  <c r="AD35" i="1"/>
  <c r="D43" i="15"/>
  <c r="H43" i="15" s="1"/>
  <c r="E12" i="15"/>
  <c r="S7" i="17" s="1"/>
  <c r="S6" i="18" s="1"/>
  <c r="S6" i="19" s="1"/>
  <c r="U38" i="17"/>
  <c r="U37" i="18" s="1"/>
  <c r="U37" i="19" s="1"/>
  <c r="D40" i="15"/>
  <c r="T35" i="17"/>
  <c r="T34" i="18" s="1"/>
  <c r="T34" i="19" s="1"/>
  <c r="Q26" i="17"/>
  <c r="W35" i="17"/>
  <c r="W37" i="1"/>
  <c r="V37" i="1"/>
  <c r="T26" i="17"/>
  <c r="T25" i="18" s="1"/>
  <c r="T25" i="19" s="1"/>
  <c r="D35" i="15"/>
  <c r="Q21" i="17"/>
  <c r="V25" i="17"/>
  <c r="E19" i="15"/>
  <c r="D19" i="15" s="1"/>
  <c r="H19" i="15" s="1"/>
  <c r="S35" i="17"/>
  <c r="S34" i="18" s="1"/>
  <c r="S34" i="19" s="1"/>
  <c r="R22" i="17"/>
  <c r="R21" i="18" s="1"/>
  <c r="R21" i="19" s="1"/>
  <c r="V24" i="17"/>
  <c r="T28" i="17"/>
  <c r="T27" i="18" s="1"/>
  <c r="T27" i="19" s="1"/>
  <c r="R28" i="17"/>
  <c r="R27" i="18" s="1"/>
  <c r="R27" i="19" s="1"/>
  <c r="V35" i="17"/>
  <c r="E10" i="15"/>
  <c r="D10" i="15" s="1"/>
  <c r="K10" i="15" s="1"/>
  <c r="V15" i="17"/>
  <c r="T15" i="17"/>
  <c r="T14" i="18" s="1"/>
  <c r="T14" i="19" s="1"/>
  <c r="S15" i="17"/>
  <c r="S14" i="18" s="1"/>
  <c r="S14" i="19" s="1"/>
  <c r="S26" i="17"/>
  <c r="S25" i="18" s="1"/>
  <c r="S25" i="19" s="1"/>
  <c r="Q38" i="17"/>
  <c r="D33" i="15"/>
  <c r="H33" i="15" s="1"/>
  <c r="U22" i="17"/>
  <c r="U21" i="18" s="1"/>
  <c r="U21" i="19" s="1"/>
  <c r="Q22" i="17"/>
  <c r="U26" i="17"/>
  <c r="U25" i="18" s="1"/>
  <c r="U25" i="19" s="1"/>
  <c r="W26" i="17"/>
  <c r="V30" i="17"/>
  <c r="U35" i="17"/>
  <c r="U34" i="18" s="1"/>
  <c r="U34" i="19" s="1"/>
  <c r="D27" i="15"/>
  <c r="H27" i="15" s="1"/>
  <c r="S22" i="17"/>
  <c r="S21" i="18" s="1"/>
  <c r="S21" i="19" s="1"/>
  <c r="V22" i="17"/>
  <c r="T30" i="17"/>
  <c r="T29" i="18" s="1"/>
  <c r="T29" i="19" s="1"/>
  <c r="S30" i="17"/>
  <c r="S29" i="18" s="1"/>
  <c r="S29" i="19" s="1"/>
  <c r="T38" i="17"/>
  <c r="T37" i="18" s="1"/>
  <c r="T37" i="19" s="1"/>
  <c r="U30" i="17"/>
  <c r="U29" i="18" s="1"/>
  <c r="U29" i="19" s="1"/>
  <c r="E16" i="15"/>
  <c r="D16" i="15" s="1"/>
  <c r="H16" i="15" s="1"/>
  <c r="R38" i="17"/>
  <c r="R37" i="18" s="1"/>
  <c r="R37" i="19" s="1"/>
  <c r="W38" i="17"/>
  <c r="W22" i="17"/>
  <c r="S24" i="17"/>
  <c r="S23" i="18" s="1"/>
  <c r="S23" i="19" s="1"/>
  <c r="V26" i="17"/>
  <c r="U28" i="17"/>
  <c r="U27" i="18" s="1"/>
  <c r="U27" i="19" s="1"/>
  <c r="Q30" i="17"/>
  <c r="R35" i="17"/>
  <c r="R34" i="18" s="1"/>
  <c r="R34" i="19" s="1"/>
  <c r="D39" i="15"/>
  <c r="V38" i="17"/>
  <c r="E105" i="12"/>
  <c r="N100" i="17" s="1"/>
  <c r="E102" i="12"/>
  <c r="N97" i="17" s="1"/>
  <c r="E98" i="12"/>
  <c r="N93" i="17" s="1"/>
  <c r="E93" i="12"/>
  <c r="D93" i="12" s="1"/>
  <c r="H93" i="12" s="1"/>
  <c r="E90" i="12"/>
  <c r="N85" i="17" s="1"/>
  <c r="E78" i="12"/>
  <c r="D78" i="12" s="1"/>
  <c r="E73" i="12"/>
  <c r="N68" i="17" s="1"/>
  <c r="E66" i="12"/>
  <c r="N61" i="17" s="1"/>
  <c r="E62" i="12"/>
  <c r="N57" i="17" s="1"/>
  <c r="E56" i="12"/>
  <c r="N51" i="17" s="1"/>
  <c r="E52" i="12"/>
  <c r="N47" i="17" s="1"/>
  <c r="E49" i="12"/>
  <c r="D38" i="12"/>
  <c r="E101" i="12"/>
  <c r="N96" i="17" s="1"/>
  <c r="E97" i="12"/>
  <c r="N92" i="17" s="1"/>
  <c r="E92" i="12"/>
  <c r="N87" i="17" s="1"/>
  <c r="E85" i="12"/>
  <c r="E81" i="12"/>
  <c r="N76" i="17" s="1"/>
  <c r="E76" i="12"/>
  <c r="D76" i="12" s="1"/>
  <c r="E71" i="12"/>
  <c r="N66" i="17" s="1"/>
  <c r="E68" i="12"/>
  <c r="N63" i="17" s="1"/>
  <c r="E65" i="12"/>
  <c r="N60" i="17" s="1"/>
  <c r="E58" i="12"/>
  <c r="N53" i="17" s="1"/>
  <c r="E54" i="12"/>
  <c r="N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P82" i="17" s="1"/>
  <c r="AK30" i="1"/>
  <c r="E104" i="22"/>
  <c r="E98" i="22"/>
  <c r="E61" i="22"/>
  <c r="E60" i="22"/>
  <c r="E59" i="22"/>
  <c r="E58" i="22"/>
  <c r="E57" i="22"/>
  <c r="E19" i="5"/>
  <c r="E14" i="4"/>
  <c r="E9" i="17" s="1"/>
  <c r="K55" i="1"/>
  <c r="E103" i="22"/>
  <c r="E18" i="5"/>
  <c r="E13" i="4"/>
  <c r="E8" i="17" s="1"/>
  <c r="D25" i="5"/>
  <c r="J25" i="5" s="1"/>
  <c r="L54" i="1"/>
  <c r="M54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M12" i="17"/>
  <c r="D26" i="14"/>
  <c r="F26" i="14" s="1"/>
  <c r="M19" i="13"/>
  <c r="S33" i="17"/>
  <c r="S32" i="18" s="1"/>
  <c r="S32" i="19" s="1"/>
  <c r="V33" i="17"/>
  <c r="E24" i="15"/>
  <c r="E23" i="15"/>
  <c r="C25" i="17"/>
  <c r="E95" i="13"/>
  <c r="O90" i="17" s="1"/>
  <c r="E89" i="13"/>
  <c r="O84" i="17" s="1"/>
  <c r="E94" i="13"/>
  <c r="E20" i="12"/>
  <c r="N15" i="17" s="1"/>
  <c r="E14" i="12"/>
  <c r="N9" i="17" s="1"/>
  <c r="D37" i="12"/>
  <c r="H37" i="12" s="1"/>
  <c r="E20" i="2"/>
  <c r="E49" i="14"/>
  <c r="E54" i="14"/>
  <c r="P49" i="17" s="1"/>
  <c r="E61" i="14"/>
  <c r="P56" i="17" s="1"/>
  <c r="E69" i="14"/>
  <c r="P64" i="17" s="1"/>
  <c r="E75" i="14"/>
  <c r="P70" i="17" s="1"/>
  <c r="E82" i="14"/>
  <c r="P77" i="17" s="1"/>
  <c r="E92" i="14"/>
  <c r="P87" i="17" s="1"/>
  <c r="E99" i="14"/>
  <c r="P94" i="17" s="1"/>
  <c r="E52" i="14"/>
  <c r="P47" i="17" s="1"/>
  <c r="E55" i="14"/>
  <c r="P50" i="17" s="1"/>
  <c r="E63" i="14"/>
  <c r="P58" i="17" s="1"/>
  <c r="E70" i="14"/>
  <c r="P65" i="17" s="1"/>
  <c r="E77" i="14"/>
  <c r="P72" i="17" s="1"/>
  <c r="E86" i="14"/>
  <c r="E93" i="14"/>
  <c r="P88" i="17" s="1"/>
  <c r="E100" i="14"/>
  <c r="P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N17" i="17" s="1"/>
  <c r="E16" i="12"/>
  <c r="N11" i="17" s="1"/>
  <c r="E13" i="12"/>
  <c r="N8" i="17" s="1"/>
  <c r="E96" i="14"/>
  <c r="P91" i="17" s="1"/>
  <c r="E81" i="14"/>
  <c r="P76" i="17" s="1"/>
  <c r="E66" i="14"/>
  <c r="P61" i="17" s="1"/>
  <c r="E53" i="14"/>
  <c r="P48" i="17" s="1"/>
  <c r="E48" i="14"/>
  <c r="P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P74" i="17" s="1"/>
  <c r="E65" i="14"/>
  <c r="P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N45" i="17" s="1"/>
  <c r="E55" i="12"/>
  <c r="E60" i="12"/>
  <c r="D60" i="12" s="1"/>
  <c r="E72" i="12"/>
  <c r="N67" i="17" s="1"/>
  <c r="E75" i="12"/>
  <c r="E77" i="12"/>
  <c r="E82" i="12"/>
  <c r="N77" i="17" s="1"/>
  <c r="E83" i="12"/>
  <c r="N78" i="17" s="1"/>
  <c r="E86" i="12"/>
  <c r="D86" i="12" s="1"/>
  <c r="E88" i="12"/>
  <c r="N83" i="17" s="1"/>
  <c r="E94" i="12"/>
  <c r="N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P46" i="17" s="1"/>
  <c r="E15" i="3"/>
  <c r="D10" i="17" s="1"/>
  <c r="E24" i="2"/>
  <c r="D24" i="2" s="1"/>
  <c r="E22" i="4"/>
  <c r="E17" i="17" s="1"/>
  <c r="E16" i="4"/>
  <c r="E11" i="17" s="1"/>
  <c r="E101" i="14"/>
  <c r="P96" i="17" s="1"/>
  <c r="E95" i="14"/>
  <c r="P90" i="17" s="1"/>
  <c r="E90" i="14"/>
  <c r="E83" i="14"/>
  <c r="P78" i="17" s="1"/>
  <c r="E78" i="14"/>
  <c r="P73" i="17" s="1"/>
  <c r="E73" i="14"/>
  <c r="P68" i="17" s="1"/>
  <c r="E67" i="14"/>
  <c r="P62" i="17" s="1"/>
  <c r="E62" i="14"/>
  <c r="P57" i="17" s="1"/>
  <c r="E57" i="14"/>
  <c r="P52" i="17" s="1"/>
  <c r="E93" i="13"/>
  <c r="O88" i="17" s="1"/>
  <c r="J21" i="17"/>
  <c r="D26" i="8"/>
  <c r="F25" i="17"/>
  <c r="D30" i="5"/>
  <c r="J30" i="5" s="1"/>
  <c r="D53" i="13"/>
  <c r="H53" i="13" s="1"/>
  <c r="I45" i="20" s="1"/>
  <c r="O37" i="17"/>
  <c r="D42" i="13"/>
  <c r="O47" i="17"/>
  <c r="D52" i="13"/>
  <c r="P14" i="17"/>
  <c r="D16" i="14"/>
  <c r="F16" i="14" s="1"/>
  <c r="K16" i="14" s="1"/>
  <c r="P28" i="17"/>
  <c r="D33" i="14"/>
  <c r="I33" i="14" s="1"/>
  <c r="T4" i="18"/>
  <c r="T23" i="18"/>
  <c r="T23" i="19" s="1"/>
  <c r="L3" i="17"/>
  <c r="H24" i="1"/>
  <c r="L24" i="1" s="1"/>
  <c r="Y24" i="1"/>
  <c r="K24" i="1"/>
  <c r="N54" i="1" s="1"/>
  <c r="AI24" i="1"/>
  <c r="O78" i="17"/>
  <c r="D83" i="13"/>
  <c r="H83" i="13" s="1"/>
  <c r="L83" i="13" s="1"/>
  <c r="O33" i="17"/>
  <c r="D38" i="13"/>
  <c r="T20" i="17"/>
  <c r="T19" i="18" s="1"/>
  <c r="T19" i="19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Q20" i="17"/>
  <c r="E15" i="16"/>
  <c r="Y23" i="11"/>
  <c r="D23" i="11"/>
  <c r="E23" i="16"/>
  <c r="D23" i="16" s="1"/>
  <c r="M16" i="17"/>
  <c r="D21" i="11"/>
  <c r="N21" i="11" s="1"/>
  <c r="S21" i="11" s="1"/>
  <c r="O31" i="17"/>
  <c r="D36" i="13"/>
  <c r="D11" i="11"/>
  <c r="V11" i="11" s="1"/>
  <c r="D18" i="8"/>
  <c r="L18" i="8" s="1"/>
  <c r="Q18" i="8" s="1"/>
  <c r="D32" i="9"/>
  <c r="J32" i="9" s="1"/>
  <c r="E24" i="20" s="1"/>
  <c r="N32" i="17"/>
  <c r="E9" i="15"/>
  <c r="D9" i="15" s="1"/>
  <c r="E11" i="15"/>
  <c r="R6" i="17" s="1"/>
  <c r="R5" i="18" s="1"/>
  <c r="R5" i="19" s="1"/>
  <c r="E13" i="15"/>
  <c r="E26" i="16"/>
  <c r="D26" i="16" s="1"/>
  <c r="E28" i="16"/>
  <c r="D28" i="16" s="1"/>
  <c r="R15" i="17"/>
  <c r="R14" i="18" s="1"/>
  <c r="R14" i="19" s="1"/>
  <c r="Q15" i="17"/>
  <c r="D72" i="13"/>
  <c r="H72" i="13" s="1"/>
  <c r="L72" i="13" s="1"/>
  <c r="D86" i="13"/>
  <c r="H86" i="13" s="1"/>
  <c r="L86" i="13" s="1"/>
  <c r="Y25" i="11"/>
  <c r="D59" i="13"/>
  <c r="H59" i="13" s="1"/>
  <c r="L59" i="13" s="1"/>
  <c r="Y20" i="11"/>
  <c r="E27" i="16"/>
  <c r="D13" i="9"/>
  <c r="J13" i="9" s="1"/>
  <c r="E5" i="20" s="1"/>
  <c r="D14" i="5"/>
  <c r="G14" i="5" s="1"/>
  <c r="L14" i="5" s="1"/>
  <c r="R26" i="18"/>
  <c r="R26" i="19" s="1"/>
  <c r="E17" i="15"/>
  <c r="W3" i="18"/>
  <c r="D29" i="15"/>
  <c r="H29" i="15" s="1"/>
  <c r="E5" i="15"/>
  <c r="Q3" i="19" s="1"/>
  <c r="Q4" i="19" s="1"/>
  <c r="AJ22" i="1"/>
  <c r="K52" i="1"/>
  <c r="AD37" i="1"/>
  <c r="E10" i="22"/>
  <c r="D10" i="22" s="1"/>
  <c r="U10" i="22" s="1"/>
  <c r="E13" i="22"/>
  <c r="E22" i="22"/>
  <c r="E18" i="22"/>
  <c r="E22" i="15"/>
  <c r="D22" i="15" s="1"/>
  <c r="H22" i="15" s="1"/>
  <c r="E15" i="15"/>
  <c r="D15" i="15" s="1"/>
  <c r="H15" i="15" s="1"/>
  <c r="E24" i="12"/>
  <c r="N19" i="17" s="1"/>
  <c r="E24" i="7"/>
  <c r="D24" i="7" s="1"/>
  <c r="E23" i="7"/>
  <c r="W15" i="17"/>
  <c r="U15" i="17"/>
  <c r="U14" i="18" s="1"/>
  <c r="U14" i="19" s="1"/>
  <c r="L13" i="14"/>
  <c r="D37" i="13"/>
  <c r="M15" i="13"/>
  <c r="D51" i="13"/>
  <c r="D32" i="11"/>
  <c r="N32" i="11" s="1"/>
  <c r="G24" i="20" s="1"/>
  <c r="R25" i="18"/>
  <c r="R25" i="19" s="1"/>
  <c r="D20" i="15"/>
  <c r="H20" i="15" s="1"/>
  <c r="E14" i="15"/>
  <c r="D14" i="15" s="1"/>
  <c r="E21" i="15"/>
  <c r="D31" i="15"/>
  <c r="H31" i="15" s="1"/>
  <c r="S4" i="17"/>
  <c r="S5" i="17" s="1"/>
  <c r="AJ23" i="1"/>
  <c r="K53" i="1"/>
  <c r="E18" i="15"/>
  <c r="E13" i="8"/>
  <c r="J8" i="17" s="1"/>
  <c r="E10" i="8"/>
  <c r="D10" i="8" s="1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H41" i="15" s="1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O8" i="17" s="1"/>
  <c r="E18" i="13"/>
  <c r="O13" i="17" s="1"/>
  <c r="E12" i="13"/>
  <c r="O7" i="17" s="1"/>
  <c r="E20" i="13"/>
  <c r="O15" i="17" s="1"/>
  <c r="E11" i="13"/>
  <c r="O6" i="17" s="1"/>
  <c r="E9" i="13"/>
  <c r="D9" i="13" s="1"/>
  <c r="E21" i="13"/>
  <c r="O16" i="17" s="1"/>
  <c r="E14" i="13"/>
  <c r="O9" i="17" s="1"/>
  <c r="E22" i="13"/>
  <c r="O17" i="17" s="1"/>
  <c r="E48" i="22"/>
  <c r="D48" i="22" s="1"/>
  <c r="E62" i="22"/>
  <c r="D62" i="22" s="1"/>
  <c r="E71" i="22"/>
  <c r="D71" i="22" s="1"/>
  <c r="E72" i="22"/>
  <c r="E12" i="12"/>
  <c r="N7" i="17" s="1"/>
  <c r="E11" i="12"/>
  <c r="N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D10" i="6" s="1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H32" i="15" s="1"/>
  <c r="D30" i="15"/>
  <c r="H30" i="15" s="1"/>
  <c r="D28" i="15"/>
  <c r="H28" i="15" s="1"/>
  <c r="D26" i="15"/>
  <c r="H26" i="15" s="1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P45" i="17" s="1"/>
  <c r="E56" i="14"/>
  <c r="P51" i="17" s="1"/>
  <c r="E60" i="14"/>
  <c r="E64" i="14"/>
  <c r="P59" i="17" s="1"/>
  <c r="E68" i="14"/>
  <c r="P63" i="17" s="1"/>
  <c r="E72" i="14"/>
  <c r="P67" i="17" s="1"/>
  <c r="E76" i="14"/>
  <c r="E80" i="14"/>
  <c r="P75" i="17" s="1"/>
  <c r="E84" i="14"/>
  <c r="P79" i="17" s="1"/>
  <c r="E89" i="14"/>
  <c r="P84" i="17" s="1"/>
  <c r="E94" i="14"/>
  <c r="P89" i="17" s="1"/>
  <c r="E97" i="14"/>
  <c r="P92" i="17" s="1"/>
  <c r="E103" i="14"/>
  <c r="P98" i="17" s="1"/>
  <c r="C24" i="1"/>
  <c r="H30" i="1"/>
  <c r="L30" i="1" s="1"/>
  <c r="V4" i="17"/>
  <c r="V5" i="17" s="1"/>
  <c r="J27" i="9"/>
  <c r="E19" i="20" s="1"/>
  <c r="E5" i="7"/>
  <c r="V3" i="17"/>
  <c r="AK36" i="1"/>
  <c r="K36" i="1"/>
  <c r="M36" i="1" s="1"/>
  <c r="V3" i="18"/>
  <c r="V38" i="18" s="1"/>
  <c r="V38" i="19" s="1"/>
  <c r="D33" i="7"/>
  <c r="D29" i="7"/>
  <c r="D17" i="7"/>
  <c r="D26" i="7"/>
  <c r="U20" i="18"/>
  <c r="U20" i="19" s="1"/>
  <c r="S37" i="18"/>
  <c r="S37" i="19" s="1"/>
  <c r="C30" i="1"/>
  <c r="U32" i="18"/>
  <c r="U32" i="19" s="1"/>
  <c r="AD34" i="1"/>
  <c r="R29" i="18"/>
  <c r="R29" i="19" s="1"/>
  <c r="Q74" i="22"/>
  <c r="K22" i="22"/>
  <c r="O78" i="22"/>
  <c r="K19" i="1"/>
  <c r="K57" i="1"/>
  <c r="K56" i="1"/>
  <c r="H36" i="1"/>
  <c r="L36" i="1" s="1"/>
  <c r="L26" i="1"/>
  <c r="K17" i="1"/>
  <c r="M17" i="1" s="1"/>
  <c r="Y36" i="1"/>
  <c r="AD36" i="1" s="1"/>
  <c r="C36" i="1"/>
  <c r="H19" i="1"/>
  <c r="H17" i="1"/>
  <c r="L17" i="1" s="1"/>
  <c r="G3" i="17"/>
  <c r="E3" i="17"/>
  <c r="D67" i="16"/>
  <c r="D33" i="16"/>
  <c r="D93" i="16"/>
  <c r="D58" i="16"/>
  <c r="X32" i="22"/>
  <c r="K58" i="1"/>
  <c r="AJ28" i="1"/>
  <c r="Q27" i="10"/>
  <c r="D94" i="16"/>
  <c r="D96" i="16"/>
  <c r="F96" i="16" s="1"/>
  <c r="D49" i="16"/>
  <c r="D81" i="16"/>
  <c r="F81" i="16" s="1"/>
  <c r="AN10" i="1"/>
  <c r="AN26" i="1" s="1"/>
  <c r="AO26" i="1" s="1"/>
  <c r="K54" i="1"/>
  <c r="AJ24" i="1"/>
  <c r="H32" i="1"/>
  <c r="L32" i="1" s="1"/>
  <c r="K32" i="1"/>
  <c r="M32" i="1" s="1"/>
  <c r="C32" i="1"/>
  <c r="AK32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D27" i="16"/>
  <c r="D74" i="16"/>
  <c r="D79" i="16"/>
  <c r="D102" i="16"/>
  <c r="K51" i="1"/>
  <c r="AJ20" i="1"/>
  <c r="AC35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4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6" i="1"/>
  <c r="AD24" i="1"/>
  <c r="G5" i="10" s="1"/>
  <c r="Q24" i="1" s="1"/>
  <c r="AD23" i="1"/>
  <c r="G5" i="9" s="1"/>
  <c r="Q23" i="1" s="1"/>
  <c r="AD22" i="1"/>
  <c r="G5" i="8" s="1"/>
  <c r="Q22" i="1" s="1"/>
  <c r="AD25" i="1"/>
  <c r="G5" i="11" s="1"/>
  <c r="Q25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U35" i="18"/>
  <c r="U35" i="19" s="1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6" i="1"/>
  <c r="AC22" i="1"/>
  <c r="G4" i="8" s="1"/>
  <c r="P22" i="1" s="1"/>
  <c r="AC25" i="1"/>
  <c r="G4" i="11" s="1"/>
  <c r="P25" i="1" s="1"/>
  <c r="AC20" i="1"/>
  <c r="AC23" i="1"/>
  <c r="G4" i="9" s="1"/>
  <c r="P23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L8" i="17"/>
  <c r="E15" i="10"/>
  <c r="D15" i="10" s="1"/>
  <c r="L15" i="10" s="1"/>
  <c r="E22" i="10"/>
  <c r="L17" i="17" s="1"/>
  <c r="E10" i="10"/>
  <c r="D10" i="10" s="1"/>
  <c r="E16" i="10"/>
  <c r="L11" i="17" s="1"/>
  <c r="E19" i="10"/>
  <c r="D19" i="10" s="1"/>
  <c r="Q19" i="10" s="1"/>
  <c r="E9" i="10"/>
  <c r="D9" i="10" s="1"/>
  <c r="E12" i="10"/>
  <c r="L7" i="17" s="1"/>
  <c r="E17" i="10"/>
  <c r="L12" i="17" s="1"/>
  <c r="E20" i="10"/>
  <c r="L15" i="17" s="1"/>
  <c r="M26" i="17"/>
  <c r="K20" i="17"/>
  <c r="D25" i="9"/>
  <c r="D11" i="9"/>
  <c r="E24" i="9"/>
  <c r="D28" i="9"/>
  <c r="D20" i="9"/>
  <c r="D16" i="9"/>
  <c r="J16" i="9" s="1"/>
  <c r="D23" i="9"/>
  <c r="J23" i="9" s="1"/>
  <c r="E15" i="20" s="1"/>
  <c r="D13" i="14"/>
  <c r="F13" i="14" s="1"/>
  <c r="E9" i="12"/>
  <c r="D9" i="12" s="1"/>
  <c r="E15" i="12"/>
  <c r="N18" i="17"/>
  <c r="D23" i="12"/>
  <c r="E25" i="12"/>
  <c r="D39" i="12"/>
  <c r="H39" i="12" s="1"/>
  <c r="P32" i="17"/>
  <c r="D37" i="14"/>
  <c r="F37" i="14" s="1"/>
  <c r="O97" i="17"/>
  <c r="AC37" i="1"/>
  <c r="Q34" i="17"/>
  <c r="T34" i="17"/>
  <c r="T33" i="18" s="1"/>
  <c r="T33" i="19" s="1"/>
  <c r="R34" i="17"/>
  <c r="R33" i="18" s="1"/>
  <c r="R33" i="19" s="1"/>
  <c r="W34" i="17"/>
  <c r="Q33" i="17"/>
  <c r="R33" i="17"/>
  <c r="R32" i="18" s="1"/>
  <c r="R32" i="19" s="1"/>
  <c r="V36" i="17"/>
  <c r="Q36" i="17"/>
  <c r="V34" i="17"/>
  <c r="S34" i="17"/>
  <c r="S33" i="18" s="1"/>
  <c r="S33" i="19" s="1"/>
  <c r="W33" i="17"/>
  <c r="T36" i="17"/>
  <c r="T35" i="18" s="1"/>
  <c r="T35" i="19" s="1"/>
  <c r="W36" i="17"/>
  <c r="D38" i="15"/>
  <c r="U34" i="17"/>
  <c r="U33" i="18" s="1"/>
  <c r="U33" i="19" s="1"/>
  <c r="T33" i="17"/>
  <c r="T32" i="18" s="1"/>
  <c r="T32" i="19" s="1"/>
  <c r="R36" i="17"/>
  <c r="R35" i="18" s="1"/>
  <c r="R35" i="19" s="1"/>
  <c r="S36" i="17"/>
  <c r="S35" i="18" s="1"/>
  <c r="S35" i="19" s="1"/>
  <c r="D42" i="15"/>
  <c r="H42" i="15" s="1"/>
  <c r="Q37" i="17"/>
  <c r="V37" i="17"/>
  <c r="W37" i="17"/>
  <c r="U37" i="17"/>
  <c r="U36" i="18" s="1"/>
  <c r="U36" i="19" s="1"/>
  <c r="S37" i="17"/>
  <c r="S36" i="18" s="1"/>
  <c r="S36" i="19" s="1"/>
  <c r="T37" i="17"/>
  <c r="T36" i="18" s="1"/>
  <c r="T36" i="19" s="1"/>
  <c r="R37" i="17"/>
  <c r="R36" i="18" s="1"/>
  <c r="R36" i="19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R31" i="17"/>
  <c r="R30" i="18" s="1"/>
  <c r="R30" i="19" s="1"/>
  <c r="Q31" i="17"/>
  <c r="D36" i="15"/>
  <c r="H36" i="15" s="1"/>
  <c r="V31" i="17"/>
  <c r="U31" i="17"/>
  <c r="U30" i="18" s="1"/>
  <c r="U30" i="19" s="1"/>
  <c r="W31" i="17"/>
  <c r="T31" i="17"/>
  <c r="T30" i="18" s="1"/>
  <c r="T30" i="19" s="1"/>
  <c r="S31" i="17"/>
  <c r="S30" i="18" s="1"/>
  <c r="S30" i="19" s="1"/>
  <c r="D44" i="15"/>
  <c r="H44" i="15" s="1"/>
  <c r="U39" i="17"/>
  <c r="U38" i="18" s="1"/>
  <c r="U38" i="19" s="1"/>
  <c r="S39" i="17"/>
  <c r="S38" i="18" s="1"/>
  <c r="S38" i="19" s="1"/>
  <c r="T39" i="17"/>
  <c r="T38" i="18" s="1"/>
  <c r="T38" i="19" s="1"/>
  <c r="Q39" i="17"/>
  <c r="R39" i="17"/>
  <c r="R38" i="18" s="1"/>
  <c r="R38" i="19" s="1"/>
  <c r="W39" i="17"/>
  <c r="W38" i="18" s="1"/>
  <c r="W38" i="19" s="1"/>
  <c r="S29" i="17"/>
  <c r="S28" i="18" s="1"/>
  <c r="S28" i="19" s="1"/>
  <c r="T29" i="17"/>
  <c r="T28" i="18" s="1"/>
  <c r="T28" i="19" s="1"/>
  <c r="D34" i="15"/>
  <c r="H34" i="15" s="1"/>
  <c r="W29" i="17"/>
  <c r="W28" i="18" s="1"/>
  <c r="W28" i="19" s="1"/>
  <c r="V29" i="17"/>
  <c r="U29" i="17"/>
  <c r="U28" i="18" s="1"/>
  <c r="U28" i="19" s="1"/>
  <c r="R29" i="17"/>
  <c r="R28" i="18" s="1"/>
  <c r="R28" i="19" s="1"/>
  <c r="Q29" i="17"/>
  <c r="V20" i="17"/>
  <c r="R20" i="17"/>
  <c r="R19" i="18" s="1"/>
  <c r="R19" i="19" s="1"/>
  <c r="S21" i="17"/>
  <c r="S20" i="18" s="1"/>
  <c r="S20" i="19" s="1"/>
  <c r="V21" i="17"/>
  <c r="S23" i="17"/>
  <c r="S22" i="18" s="1"/>
  <c r="S22" i="19" s="1"/>
  <c r="T23" i="17"/>
  <c r="T22" i="18" s="1"/>
  <c r="T22" i="19" s="1"/>
  <c r="U25" i="17"/>
  <c r="U24" i="18" s="1"/>
  <c r="U24" i="19" s="1"/>
  <c r="W25" i="17"/>
  <c r="W27" i="17"/>
  <c r="T27" i="17"/>
  <c r="T26" i="18" s="1"/>
  <c r="T26" i="19" s="1"/>
  <c r="S20" i="17"/>
  <c r="S19" i="18" s="1"/>
  <c r="S19" i="19" s="1"/>
  <c r="W21" i="17"/>
  <c r="W20" i="18" s="1"/>
  <c r="W20" i="19" s="1"/>
  <c r="T21" i="17"/>
  <c r="T20" i="18" s="1"/>
  <c r="T20" i="19" s="1"/>
  <c r="W23" i="17"/>
  <c r="Q23" i="17"/>
  <c r="Q25" i="17"/>
  <c r="T25" i="17"/>
  <c r="T24" i="18" s="1"/>
  <c r="T24" i="19" s="1"/>
  <c r="S27" i="17"/>
  <c r="S26" i="18" s="1"/>
  <c r="S26" i="19" s="1"/>
  <c r="V27" i="17"/>
  <c r="D25" i="15"/>
  <c r="H25" i="15" s="1"/>
  <c r="U20" i="17"/>
  <c r="U19" i="18" s="1"/>
  <c r="U19" i="19" s="1"/>
  <c r="W20" i="17"/>
  <c r="R21" i="17"/>
  <c r="R20" i="18" s="1"/>
  <c r="R20" i="19" s="1"/>
  <c r="R23" i="17"/>
  <c r="R22" i="18" s="1"/>
  <c r="R22" i="19" s="1"/>
  <c r="U23" i="17"/>
  <c r="U22" i="18" s="1"/>
  <c r="U22" i="19" s="1"/>
  <c r="S25" i="17"/>
  <c r="S24" i="18" s="1"/>
  <c r="S24" i="19" s="1"/>
  <c r="U27" i="17"/>
  <c r="U26" i="18" s="1"/>
  <c r="U26" i="19" s="1"/>
  <c r="Q27" i="17"/>
  <c r="V32" i="17"/>
  <c r="U32" i="17"/>
  <c r="U31" i="18" s="1"/>
  <c r="U31" i="19" s="1"/>
  <c r="S32" i="17"/>
  <c r="S31" i="18" s="1"/>
  <c r="S31" i="19" s="1"/>
  <c r="T32" i="17"/>
  <c r="T31" i="18" s="1"/>
  <c r="T31" i="19" s="1"/>
  <c r="W32" i="17"/>
  <c r="D37" i="15"/>
  <c r="H37" i="15" s="1"/>
  <c r="R32" i="17"/>
  <c r="R31" i="18" s="1"/>
  <c r="R31" i="19" s="1"/>
  <c r="Q32" i="17"/>
  <c r="M17" i="17"/>
  <c r="M22" i="17"/>
  <c r="M21" i="17"/>
  <c r="D26" i="11"/>
  <c r="N26" i="11" s="1"/>
  <c r="V14" i="11"/>
  <c r="D13" i="11"/>
  <c r="M13" i="17"/>
  <c r="M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C3" i="19" s="1"/>
  <c r="C4" i="19" s="1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4" i="6"/>
  <c r="D26" i="6"/>
  <c r="D30" i="6"/>
  <c r="D23" i="6"/>
  <c r="D25" i="6"/>
  <c r="D15" i="6"/>
  <c r="D17" i="6"/>
  <c r="D33" i="6"/>
  <c r="D27" i="6"/>
  <c r="D21" i="6"/>
  <c r="D29" i="6"/>
  <c r="E5" i="6"/>
  <c r="G3" i="19" s="1"/>
  <c r="G4" i="19" s="1"/>
  <c r="D24" i="6"/>
  <c r="D28" i="6"/>
  <c r="D32" i="6"/>
  <c r="D11" i="6"/>
  <c r="D13" i="6"/>
  <c r="D10" i="4"/>
  <c r="F22" i="4"/>
  <c r="D9" i="4"/>
  <c r="D11" i="4"/>
  <c r="F24" i="4"/>
  <c r="F14" i="4"/>
  <c r="D24" i="4"/>
  <c r="D27" i="4"/>
  <c r="D18" i="4"/>
  <c r="F19" i="4"/>
  <c r="D19" i="4"/>
  <c r="F11" i="4"/>
  <c r="E5" i="4"/>
  <c r="E3" i="19" s="1"/>
  <c r="E4" i="19" s="1"/>
  <c r="F21" i="4"/>
  <c r="D21" i="4"/>
  <c r="F15" i="4"/>
  <c r="D9" i="3"/>
  <c r="D31" i="3"/>
  <c r="D24" i="3"/>
  <c r="D28" i="3"/>
  <c r="D26" i="3"/>
  <c r="D25" i="3"/>
  <c r="D29" i="3"/>
  <c r="D16" i="3"/>
  <c r="D13" i="3"/>
  <c r="D18" i="3"/>
  <c r="E5" i="3"/>
  <c r="D3" i="19" s="1"/>
  <c r="D4" i="19" s="1"/>
  <c r="D22" i="3"/>
  <c r="D33" i="3"/>
  <c r="D27" i="3"/>
  <c r="D23" i="3"/>
  <c r="D30" i="3"/>
  <c r="D32" i="3"/>
  <c r="R25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P3" i="19" s="1"/>
  <c r="P4" i="19" s="1"/>
  <c r="L22" i="14"/>
  <c r="D58" i="14"/>
  <c r="F58" i="14" s="1"/>
  <c r="D74" i="14"/>
  <c r="F74" i="14" s="1"/>
  <c r="D34" i="14"/>
  <c r="L14" i="14"/>
  <c r="D9" i="14"/>
  <c r="D39" i="14"/>
  <c r="F39" i="14" s="1"/>
  <c r="W36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6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L24" i="14"/>
  <c r="D35" i="14"/>
  <c r="F35" i="14" s="1"/>
  <c r="D17" i="14"/>
  <c r="F17" i="14" s="1"/>
  <c r="D38" i="14"/>
  <c r="L23" i="14"/>
  <c r="D36" i="14"/>
  <c r="AE28" i="1"/>
  <c r="AE27" i="1"/>
  <c r="AF27" i="1" s="1"/>
  <c r="E5" i="13"/>
  <c r="O3" i="19" s="1"/>
  <c r="O4" i="19" s="1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5" i="1"/>
  <c r="D22" i="13"/>
  <c r="H22" i="13" s="1"/>
  <c r="D45" i="13"/>
  <c r="H45" i="13" s="1"/>
  <c r="D27" i="13"/>
  <c r="D26" i="13"/>
  <c r="H26" i="13" s="1"/>
  <c r="D97" i="13"/>
  <c r="M16" i="13"/>
  <c r="W35" i="1"/>
  <c r="D33" i="13"/>
  <c r="D14" i="13"/>
  <c r="H14" i="13" s="1"/>
  <c r="D29" i="13"/>
  <c r="G105" i="10"/>
  <c r="K92" i="10"/>
  <c r="G106" i="10"/>
  <c r="AE22" i="1"/>
  <c r="G104" i="10"/>
  <c r="G93" i="10"/>
  <c r="G91" i="10"/>
  <c r="G30" i="10"/>
  <c r="D24" i="10"/>
  <c r="L2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5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L3" i="19" s="1"/>
  <c r="L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J3" i="19" s="1"/>
  <c r="J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3" i="1"/>
  <c r="D33" i="9"/>
  <c r="D30" i="9"/>
  <c r="E5" i="9"/>
  <c r="K3" i="19" s="1"/>
  <c r="K4" i="19" s="1"/>
  <c r="D12" i="9"/>
  <c r="N48" i="1"/>
  <c r="N51" i="1"/>
  <c r="N50" i="1"/>
  <c r="N49" i="1"/>
  <c r="N52" i="1"/>
  <c r="N55" i="1"/>
  <c r="N53" i="1"/>
  <c r="N56" i="1"/>
  <c r="N59" i="1"/>
  <c r="N58" i="1"/>
  <c r="N57" i="1"/>
  <c r="N47" i="1"/>
  <c r="N46" i="1"/>
  <c r="N45" i="1"/>
  <c r="M79" i="11"/>
  <c r="G83" i="11"/>
  <c r="M96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M3" i="19" s="1"/>
  <c r="M4" i="19" s="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D16" i="12"/>
  <c r="D27" i="12"/>
  <c r="D31" i="12"/>
  <c r="D32" i="12"/>
  <c r="D33" i="12"/>
  <c r="D34" i="12"/>
  <c r="D35" i="12"/>
  <c r="D36" i="12"/>
  <c r="D26" i="12"/>
  <c r="D30" i="12"/>
  <c r="D48" i="12"/>
  <c r="E5" i="12"/>
  <c r="N3" i="19" s="1"/>
  <c r="N4" i="19" s="1"/>
  <c r="D18" i="12"/>
  <c r="D29" i="12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5" i="1"/>
  <c r="M22" i="1"/>
  <c r="M33" i="1"/>
  <c r="M27" i="1"/>
  <c r="M29" i="1"/>
  <c r="M15" i="1"/>
  <c r="M18" i="1"/>
  <c r="M31" i="1"/>
  <c r="M28" i="1"/>
  <c r="M26" i="1"/>
  <c r="M23" i="1"/>
  <c r="M34" i="1"/>
  <c r="M37" i="1"/>
  <c r="M30" i="1"/>
  <c r="M25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W19" i="18" l="1"/>
  <c r="W19" i="19" s="1"/>
  <c r="W35" i="18"/>
  <c r="W35" i="19" s="1"/>
  <c r="W31" i="18"/>
  <c r="W31" i="19" s="1"/>
  <c r="W26" i="18"/>
  <c r="W26" i="19" s="1"/>
  <c r="W33" i="18"/>
  <c r="W33" i="19" s="1"/>
  <c r="L16" i="14"/>
  <c r="D15" i="14"/>
  <c r="F15" i="14" s="1"/>
  <c r="K15" i="14" s="1"/>
  <c r="D19" i="14"/>
  <c r="F19" i="14" s="1"/>
  <c r="K19" i="14" s="1"/>
  <c r="P13" i="17"/>
  <c r="D21" i="14"/>
  <c r="F21" i="14" s="1"/>
  <c r="K21" i="14" s="1"/>
  <c r="V20" i="11"/>
  <c r="N20" i="11"/>
  <c r="G12" i="20" s="1"/>
  <c r="Q27" i="11"/>
  <c r="N31" i="11"/>
  <c r="G23" i="20" s="1"/>
  <c r="G6" i="20"/>
  <c r="Q33" i="11"/>
  <c r="S33" i="11" s="1"/>
  <c r="D24" i="11"/>
  <c r="D15" i="11"/>
  <c r="V15" i="11" s="1"/>
  <c r="S25" i="11"/>
  <c r="N17" i="11"/>
  <c r="S17" i="11" s="1"/>
  <c r="D19" i="11"/>
  <c r="V19" i="11" s="1"/>
  <c r="Y19" i="11"/>
  <c r="N15" i="11"/>
  <c r="S15" i="11" s="1"/>
  <c r="Y24" i="11"/>
  <c r="D14" i="10"/>
  <c r="L14" i="10" s="1"/>
  <c r="Q14" i="10" s="1"/>
  <c r="D22" i="10"/>
  <c r="L22" i="10" s="1"/>
  <c r="Q22" i="10" s="1"/>
  <c r="D21" i="9"/>
  <c r="J21" i="9" s="1"/>
  <c r="E13" i="20" s="1"/>
  <c r="D14" i="3"/>
  <c r="D11" i="3"/>
  <c r="D12" i="3"/>
  <c r="D19" i="3"/>
  <c r="F17" i="4"/>
  <c r="D17" i="4"/>
  <c r="D29" i="4"/>
  <c r="D30" i="4"/>
  <c r="R17" i="8"/>
  <c r="D22" i="8"/>
  <c r="L22" i="8" s="1"/>
  <c r="Q22" i="8" s="1"/>
  <c r="D17" i="8"/>
  <c r="L17" i="8" s="1"/>
  <c r="Q17" i="8" s="1"/>
  <c r="D19" i="6"/>
  <c r="D22" i="6"/>
  <c r="D31" i="4"/>
  <c r="D12" i="4"/>
  <c r="D14" i="4"/>
  <c r="D25" i="4"/>
  <c r="F13" i="4"/>
  <c r="F18" i="4"/>
  <c r="D13" i="4"/>
  <c r="D17" i="3"/>
  <c r="D20" i="3"/>
  <c r="D21" i="3"/>
  <c r="G31" i="5"/>
  <c r="C23" i="20" s="1"/>
  <c r="D14" i="8"/>
  <c r="L14" i="8" s="1"/>
  <c r="Q14" i="8" s="1"/>
  <c r="R14" i="8"/>
  <c r="D20" i="6"/>
  <c r="D12" i="6"/>
  <c r="K32" i="12"/>
  <c r="H32" i="12"/>
  <c r="K28" i="12"/>
  <c r="H20" i="20" s="1"/>
  <c r="H28" i="12"/>
  <c r="W14" i="18"/>
  <c r="W14" i="19" s="1"/>
  <c r="K39" i="15"/>
  <c r="H39" i="15"/>
  <c r="K31" i="12"/>
  <c r="H31" i="12"/>
  <c r="W29" i="18"/>
  <c r="W29" i="19" s="1"/>
  <c r="K29" i="12"/>
  <c r="H21" i="20" s="1"/>
  <c r="H29" i="12"/>
  <c r="K30" i="12"/>
  <c r="H30" i="12"/>
  <c r="K27" i="12"/>
  <c r="H27" i="12"/>
  <c r="K14" i="15"/>
  <c r="K6" i="20" s="1"/>
  <c r="H14" i="15"/>
  <c r="K40" i="15"/>
  <c r="H40" i="15"/>
  <c r="K18" i="12"/>
  <c r="H18" i="12"/>
  <c r="K26" i="12"/>
  <c r="H18" i="20" s="1"/>
  <c r="H26" i="12"/>
  <c r="K33" i="12"/>
  <c r="H33" i="12"/>
  <c r="K16" i="12"/>
  <c r="H16" i="12"/>
  <c r="K38" i="15"/>
  <c r="H38" i="15"/>
  <c r="K23" i="12"/>
  <c r="H15" i="20" s="1"/>
  <c r="H23" i="12"/>
  <c r="K35" i="15"/>
  <c r="H35" i="15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O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P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V37" i="18"/>
  <c r="V37" i="19" s="1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N98" i="17"/>
  <c r="D59" i="12"/>
  <c r="D69" i="12"/>
  <c r="D61" i="12"/>
  <c r="D106" i="12"/>
  <c r="H106" i="12" s="1"/>
  <c r="D51" i="12"/>
  <c r="D91" i="12"/>
  <c r="N71" i="17"/>
  <c r="D97" i="12"/>
  <c r="N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Q7" i="17"/>
  <c r="W6" i="17"/>
  <c r="W5" i="18" s="1"/>
  <c r="W5" i="19" s="1"/>
  <c r="S14" i="17"/>
  <c r="S13" i="18" s="1"/>
  <c r="S13" i="19" s="1"/>
  <c r="V7" i="17"/>
  <c r="V6" i="18" s="1"/>
  <c r="V6" i="19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H20" i="12" s="1"/>
  <c r="N59" i="17"/>
  <c r="N79" i="17"/>
  <c r="D57" i="12"/>
  <c r="H57" i="12" s="1"/>
  <c r="D104" i="12"/>
  <c r="H104" i="12" s="1"/>
  <c r="D74" i="12"/>
  <c r="H74" i="12" s="1"/>
  <c r="D63" i="12"/>
  <c r="H63" i="12" s="1"/>
  <c r="D50" i="12"/>
  <c r="H50" i="12" s="1"/>
  <c r="N81" i="17"/>
  <c r="D87" i="12"/>
  <c r="H87" i="12" s="1"/>
  <c r="N73" i="17"/>
  <c r="D96" i="12"/>
  <c r="D11" i="12"/>
  <c r="D68" i="12"/>
  <c r="H68" i="12" s="1"/>
  <c r="D52" i="12"/>
  <c r="H52" i="12" s="1"/>
  <c r="D101" i="12"/>
  <c r="H101" i="12" s="1"/>
  <c r="D98" i="12"/>
  <c r="H98" i="12" s="1"/>
  <c r="D73" i="12"/>
  <c r="U7" i="17"/>
  <c r="U6" i="18" s="1"/>
  <c r="U6" i="19" s="1"/>
  <c r="V11" i="17"/>
  <c r="V10" i="18" s="1"/>
  <c r="V10" i="19" s="1"/>
  <c r="W7" i="17"/>
  <c r="W6" i="18" s="1"/>
  <c r="W6" i="19" s="1"/>
  <c r="D12" i="15"/>
  <c r="R7" i="17"/>
  <c r="R6" i="18" s="1"/>
  <c r="R6" i="19" s="1"/>
  <c r="T7" i="17"/>
  <c r="T6" i="18" s="1"/>
  <c r="T6" i="19" s="1"/>
  <c r="K29" i="15"/>
  <c r="K25" i="15"/>
  <c r="K15" i="15"/>
  <c r="K44" i="15"/>
  <c r="K36" i="20" s="1"/>
  <c r="K28" i="15"/>
  <c r="K33" i="15"/>
  <c r="K34" i="15"/>
  <c r="K26" i="20" s="1"/>
  <c r="U6" i="17"/>
  <c r="U5" i="18" s="1"/>
  <c r="U5" i="19" s="1"/>
  <c r="K22" i="15"/>
  <c r="K16" i="15"/>
  <c r="K19" i="15"/>
  <c r="K31" i="15"/>
  <c r="K30" i="15"/>
  <c r="K32" i="15"/>
  <c r="Q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W21" i="18"/>
  <c r="W21" i="19" s="1"/>
  <c r="Q18" i="17"/>
  <c r="Q14" i="17"/>
  <c r="K31" i="20"/>
  <c r="R11" i="17"/>
  <c r="R10" i="18" s="1"/>
  <c r="R10" i="19" s="1"/>
  <c r="W11" i="17"/>
  <c r="W10" i="18" s="1"/>
  <c r="W10" i="19" s="1"/>
  <c r="T14" i="17"/>
  <c r="T13" i="18" s="1"/>
  <c r="T13" i="19" s="1"/>
  <c r="W14" i="17"/>
  <c r="W13" i="18" s="1"/>
  <c r="W13" i="19" s="1"/>
  <c r="U11" i="17"/>
  <c r="U10" i="18" s="1"/>
  <c r="U10" i="19" s="1"/>
  <c r="T11" i="17"/>
  <c r="T10" i="18" s="1"/>
  <c r="T10" i="19" s="1"/>
  <c r="V14" i="17"/>
  <c r="V13" i="18" s="1"/>
  <c r="V13" i="19" s="1"/>
  <c r="V6" i="17"/>
  <c r="V5" i="18" s="1"/>
  <c r="V5" i="19" s="1"/>
  <c r="Q11" i="17"/>
  <c r="D13" i="15"/>
  <c r="H13" i="15" s="1"/>
  <c r="R14" i="17"/>
  <c r="R13" i="18" s="1"/>
  <c r="R13" i="19" s="1"/>
  <c r="U14" i="17"/>
  <c r="U13" i="18" s="1"/>
  <c r="U13" i="19" s="1"/>
  <c r="W18" i="17"/>
  <c r="W17" i="18" s="1"/>
  <c r="W17" i="19" s="1"/>
  <c r="S18" i="17"/>
  <c r="S17" i="18" s="1"/>
  <c r="S17" i="19" s="1"/>
  <c r="S11" i="17"/>
  <c r="S10" i="18" s="1"/>
  <c r="S10" i="19" s="1"/>
  <c r="D24" i="12"/>
  <c r="H24" i="12" s="1"/>
  <c r="D90" i="12"/>
  <c r="H90" i="12" s="1"/>
  <c r="D62" i="12"/>
  <c r="H62" i="12" s="1"/>
  <c r="N44" i="17"/>
  <c r="D49" i="12"/>
  <c r="D66" i="12"/>
  <c r="H66" i="12" s="1"/>
  <c r="D12" i="12"/>
  <c r="H12" i="12" s="1"/>
  <c r="D82" i="12"/>
  <c r="H82" i="12" s="1"/>
  <c r="N80" i="17"/>
  <c r="D85" i="12"/>
  <c r="D88" i="12"/>
  <c r="D105" i="12"/>
  <c r="H105" i="12" s="1"/>
  <c r="D94" i="12"/>
  <c r="D81" i="12"/>
  <c r="D65" i="12"/>
  <c r="D13" i="12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O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O83" i="17"/>
  <c r="D88" i="13"/>
  <c r="H88" i="13" s="1"/>
  <c r="O76" i="17"/>
  <c r="D81" i="13"/>
  <c r="H81" i="13" s="1"/>
  <c r="O59" i="17"/>
  <c r="D64" i="13"/>
  <c r="H64" i="13" s="1"/>
  <c r="P81" i="17"/>
  <c r="D86" i="14"/>
  <c r="F86" i="14" s="1"/>
  <c r="D22" i="12"/>
  <c r="H22" i="12" s="1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N55" i="17"/>
  <c r="N19" i="11"/>
  <c r="G11" i="20" s="1"/>
  <c r="V31" i="18"/>
  <c r="V31" i="19" s="1"/>
  <c r="V36" i="18"/>
  <c r="V36" i="19" s="1"/>
  <c r="AC24" i="1"/>
  <c r="G4" i="10" s="1"/>
  <c r="P24" i="1" s="1"/>
  <c r="C6" i="20"/>
  <c r="L75" i="13"/>
  <c r="I68" i="20"/>
  <c r="I36" i="20"/>
  <c r="J18" i="20"/>
  <c r="O52" i="17"/>
  <c r="D57" i="13"/>
  <c r="H57" i="13" s="1"/>
  <c r="O80" i="17"/>
  <c r="D85" i="13"/>
  <c r="H85" i="13" s="1"/>
  <c r="O45" i="17"/>
  <c r="D50" i="13"/>
  <c r="P44" i="17"/>
  <c r="D49" i="14"/>
  <c r="F49" i="14" s="1"/>
  <c r="O89" i="17"/>
  <c r="D94" i="13"/>
  <c r="O65" i="17"/>
  <c r="D70" i="13"/>
  <c r="H70" i="13" s="1"/>
  <c r="O75" i="17"/>
  <c r="D80" i="13"/>
  <c r="H80" i="13" s="1"/>
  <c r="R19" i="17"/>
  <c r="R18" i="18" s="1"/>
  <c r="R18" i="19" s="1"/>
  <c r="V19" i="17"/>
  <c r="V18" i="18" s="1"/>
  <c r="V18" i="19" s="1"/>
  <c r="W19" i="17"/>
  <c r="W18" i="18" s="1"/>
  <c r="W18" i="19" s="1"/>
  <c r="U19" i="17"/>
  <c r="U18" i="18" s="1"/>
  <c r="U18" i="19" s="1"/>
  <c r="T19" i="17"/>
  <c r="T18" i="18" s="1"/>
  <c r="T18" i="19" s="1"/>
  <c r="Q19" i="17"/>
  <c r="S19" i="17"/>
  <c r="S18" i="18" s="1"/>
  <c r="S18" i="19" s="1"/>
  <c r="D95" i="13"/>
  <c r="M22" i="13"/>
  <c r="D93" i="14"/>
  <c r="V19" i="18"/>
  <c r="V19" i="19" s="1"/>
  <c r="M24" i="1"/>
  <c r="D14" i="12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V28" i="18"/>
  <c r="V28" i="19" s="1"/>
  <c r="V30" i="18"/>
  <c r="V30" i="19" s="1"/>
  <c r="V33" i="18"/>
  <c r="V33" i="19" s="1"/>
  <c r="D24" i="15"/>
  <c r="H24" i="15" s="1"/>
  <c r="O60" i="17"/>
  <c r="D65" i="13"/>
  <c r="H65" i="13" s="1"/>
  <c r="D91" i="13"/>
  <c r="O86" i="17"/>
  <c r="O99" i="17"/>
  <c r="D104" i="13"/>
  <c r="O49" i="17"/>
  <c r="D54" i="13"/>
  <c r="H54" i="13" s="1"/>
  <c r="T18" i="17"/>
  <c r="T17" i="18" s="1"/>
  <c r="T17" i="19" s="1"/>
  <c r="V18" i="17"/>
  <c r="V17" i="18" s="1"/>
  <c r="V17" i="19" s="1"/>
  <c r="U18" i="17"/>
  <c r="U17" i="18" s="1"/>
  <c r="U17" i="19" s="1"/>
  <c r="D23" i="15"/>
  <c r="H23" i="15" s="1"/>
  <c r="R18" i="17"/>
  <c r="R17" i="18" s="1"/>
  <c r="R17" i="19" s="1"/>
  <c r="L31" i="5"/>
  <c r="C19" i="17"/>
  <c r="F8" i="17"/>
  <c r="D13" i="5"/>
  <c r="G13" i="5" s="1"/>
  <c r="W23" i="18"/>
  <c r="W23" i="19" s="1"/>
  <c r="N72" i="17"/>
  <c r="D77" i="12"/>
  <c r="N50" i="17"/>
  <c r="D55" i="12"/>
  <c r="N70" i="17"/>
  <c r="D75" i="12"/>
  <c r="P85" i="17"/>
  <c r="D90" i="14"/>
  <c r="K17" i="17"/>
  <c r="D22" i="9"/>
  <c r="C95" i="17"/>
  <c r="C16" i="17"/>
  <c r="N14" i="17"/>
  <c r="D19" i="12"/>
  <c r="H37" i="13"/>
  <c r="T17" i="17"/>
  <c r="T16" i="18" s="1"/>
  <c r="T16" i="19" s="1"/>
  <c r="W17" i="17"/>
  <c r="W16" i="18" s="1"/>
  <c r="W16" i="19" s="1"/>
  <c r="S17" i="17"/>
  <c r="S16" i="18" s="1"/>
  <c r="S16" i="19" s="1"/>
  <c r="Q17" i="17"/>
  <c r="U17" i="17"/>
  <c r="U16" i="18" s="1"/>
  <c r="U16" i="19" s="1"/>
  <c r="V17" i="17"/>
  <c r="V16" i="18" s="1"/>
  <c r="V16" i="19" s="1"/>
  <c r="R17" i="17"/>
  <c r="R16" i="18" s="1"/>
  <c r="R16" i="19" s="1"/>
  <c r="H42" i="13"/>
  <c r="D20" i="13"/>
  <c r="H20" i="13" s="1"/>
  <c r="L20" i="13" s="1"/>
  <c r="D89" i="14"/>
  <c r="I32" i="20"/>
  <c r="C14" i="17"/>
  <c r="N12" i="17"/>
  <c r="D17" i="12"/>
  <c r="F15" i="17"/>
  <c r="D20" i="5"/>
  <c r="G20" i="5" s="1"/>
  <c r="V16" i="17"/>
  <c r="V15" i="18" s="1"/>
  <c r="V15" i="19" s="1"/>
  <c r="U16" i="17"/>
  <c r="U15" i="18" s="1"/>
  <c r="U15" i="19" s="1"/>
  <c r="W16" i="17"/>
  <c r="W15" i="18" s="1"/>
  <c r="W15" i="19" s="1"/>
  <c r="T16" i="17"/>
  <c r="T15" i="18" s="1"/>
  <c r="T15" i="19" s="1"/>
  <c r="S16" i="17"/>
  <c r="S15" i="18" s="1"/>
  <c r="S15" i="19" s="1"/>
  <c r="D21" i="15"/>
  <c r="H21" i="15" s="1"/>
  <c r="Q16" i="17"/>
  <c r="R16" i="17"/>
  <c r="R15" i="18" s="1"/>
  <c r="R15" i="19" s="1"/>
  <c r="Q4" i="17"/>
  <c r="Q5" i="17" s="1"/>
  <c r="Q3" i="18"/>
  <c r="Q26" i="18" s="1"/>
  <c r="Q26" i="19" s="1"/>
  <c r="D21" i="20"/>
  <c r="D70" i="20"/>
  <c r="AF23" i="1"/>
  <c r="AE24" i="1"/>
  <c r="D12" i="13"/>
  <c r="V26" i="18"/>
  <c r="V26" i="19" s="1"/>
  <c r="H76" i="20"/>
  <c r="V24" i="18"/>
  <c r="V24" i="19" s="1"/>
  <c r="F16" i="17"/>
  <c r="D21" i="5"/>
  <c r="G21" i="5" s="1"/>
  <c r="F11" i="17"/>
  <c r="D16" i="5"/>
  <c r="G16" i="5" s="1"/>
  <c r="S9" i="17"/>
  <c r="S8" i="18" s="1"/>
  <c r="S8" i="19" s="1"/>
  <c r="V9" i="17"/>
  <c r="V8" i="18" s="1"/>
  <c r="V8" i="19" s="1"/>
  <c r="U9" i="17"/>
  <c r="U8" i="18" s="1"/>
  <c r="U8" i="19" s="1"/>
  <c r="Q9" i="17"/>
  <c r="R9" i="17"/>
  <c r="R8" i="18" s="1"/>
  <c r="R8" i="19" s="1"/>
  <c r="T9" i="17"/>
  <c r="T8" i="18" s="1"/>
  <c r="T8" i="19" s="1"/>
  <c r="W9" i="17"/>
  <c r="W8" i="18" s="1"/>
  <c r="W8" i="19" s="1"/>
  <c r="H51" i="13"/>
  <c r="W25" i="18"/>
  <c r="W25" i="19" s="1"/>
  <c r="W27" i="18"/>
  <c r="W27" i="19" s="1"/>
  <c r="W34" i="18"/>
  <c r="W34" i="19" s="1"/>
  <c r="W37" i="18"/>
  <c r="W37" i="19" s="1"/>
  <c r="W4" i="18"/>
  <c r="T8" i="17"/>
  <c r="T7" i="18" s="1"/>
  <c r="T7" i="19" s="1"/>
  <c r="S8" i="17"/>
  <c r="S7" i="18" s="1"/>
  <c r="S7" i="19" s="1"/>
  <c r="W8" i="17"/>
  <c r="W7" i="18" s="1"/>
  <c r="W7" i="19" s="1"/>
  <c r="U8" i="17"/>
  <c r="U7" i="18" s="1"/>
  <c r="U7" i="19" s="1"/>
  <c r="R8" i="17"/>
  <c r="R7" i="18" s="1"/>
  <c r="R7" i="19" s="1"/>
  <c r="Q8" i="17"/>
  <c r="V8" i="17"/>
  <c r="V7" i="18" s="1"/>
  <c r="V7" i="19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V32" i="18"/>
  <c r="V32" i="19" s="1"/>
  <c r="D7" i="20"/>
  <c r="I53" i="20"/>
  <c r="G13" i="20"/>
  <c r="I60" i="20"/>
  <c r="J8" i="20"/>
  <c r="D12" i="7"/>
  <c r="V21" i="11"/>
  <c r="C85" i="17"/>
  <c r="H16" i="17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W22" i="18"/>
  <c r="W22" i="19" s="1"/>
  <c r="W24" i="18"/>
  <c r="W24" i="19" s="1"/>
  <c r="V20" i="18"/>
  <c r="V20" i="19" s="1"/>
  <c r="W30" i="18"/>
  <c r="W30" i="19" s="1"/>
  <c r="W36" i="18"/>
  <c r="W36" i="19" s="1"/>
  <c r="W32" i="18"/>
  <c r="W32" i="19" s="1"/>
  <c r="V35" i="18"/>
  <c r="V35" i="19" s="1"/>
  <c r="L10" i="17"/>
  <c r="D20" i="10"/>
  <c r="Q20" i="10" s="1"/>
  <c r="V34" i="18"/>
  <c r="V34" i="19" s="1"/>
  <c r="V22" i="18"/>
  <c r="V22" i="19" s="1"/>
  <c r="AN29" i="1"/>
  <c r="AO29" i="1" s="1"/>
  <c r="D100" i="2"/>
  <c r="H100" i="2" s="1"/>
  <c r="M21" i="9"/>
  <c r="Q21" i="9" s="1"/>
  <c r="P71" i="17"/>
  <c r="D76" i="14"/>
  <c r="F76" i="14" s="1"/>
  <c r="P55" i="17"/>
  <c r="D60" i="14"/>
  <c r="F60" i="14" s="1"/>
  <c r="D106" i="2"/>
  <c r="H106" i="2" s="1"/>
  <c r="C101" i="17"/>
  <c r="D66" i="2"/>
  <c r="H66" i="2" s="1"/>
  <c r="C61" i="17"/>
  <c r="H13" i="17"/>
  <c r="C13" i="17"/>
  <c r="N16" i="17"/>
  <c r="D21" i="12"/>
  <c r="F17" i="17"/>
  <c r="D22" i="5"/>
  <c r="G22" i="5" s="1"/>
  <c r="F10" i="17"/>
  <c r="D15" i="5"/>
  <c r="G15" i="5" s="1"/>
  <c r="F7" i="17"/>
  <c r="D12" i="5"/>
  <c r="G12" i="5" s="1"/>
  <c r="Q13" i="17"/>
  <c r="U13" i="17"/>
  <c r="U12" i="18" s="1"/>
  <c r="U12" i="19" s="1"/>
  <c r="R13" i="17"/>
  <c r="R12" i="18" s="1"/>
  <c r="R12" i="19" s="1"/>
  <c r="V13" i="17"/>
  <c r="V12" i="18" s="1"/>
  <c r="V12" i="19" s="1"/>
  <c r="S13" i="17"/>
  <c r="S12" i="18" s="1"/>
  <c r="S12" i="19" s="1"/>
  <c r="D18" i="15"/>
  <c r="H18" i="15" s="1"/>
  <c r="T13" i="17"/>
  <c r="T12" i="18" s="1"/>
  <c r="T12" i="19" s="1"/>
  <c r="W13" i="17"/>
  <c r="W12" i="18" s="1"/>
  <c r="W12" i="19" s="1"/>
  <c r="T10" i="17"/>
  <c r="T9" i="18" s="1"/>
  <c r="T9" i="19" s="1"/>
  <c r="W10" i="17"/>
  <c r="W9" i="18" s="1"/>
  <c r="W9" i="19" s="1"/>
  <c r="U10" i="17"/>
  <c r="U9" i="18" s="1"/>
  <c r="U9" i="19" s="1"/>
  <c r="S10" i="17"/>
  <c r="S9" i="18" s="1"/>
  <c r="S9" i="19" s="1"/>
  <c r="Q10" i="17"/>
  <c r="V10" i="17"/>
  <c r="V9" i="18" s="1"/>
  <c r="V9" i="19" s="1"/>
  <c r="R10" i="17"/>
  <c r="R9" i="18" s="1"/>
  <c r="R9" i="19" s="1"/>
  <c r="D17" i="15"/>
  <c r="H17" i="15" s="1"/>
  <c r="W12" i="17"/>
  <c r="W11" i="18" s="1"/>
  <c r="W11" i="19" s="1"/>
  <c r="U12" i="17"/>
  <c r="U11" i="18" s="1"/>
  <c r="U11" i="19" s="1"/>
  <c r="S12" i="17"/>
  <c r="S11" i="18" s="1"/>
  <c r="S11" i="19" s="1"/>
  <c r="R12" i="17"/>
  <c r="R11" i="18" s="1"/>
  <c r="R11" i="19" s="1"/>
  <c r="Q12" i="17"/>
  <c r="V12" i="17"/>
  <c r="V11" i="18" s="1"/>
  <c r="V11" i="19" s="1"/>
  <c r="T12" i="17"/>
  <c r="T11" i="18" s="1"/>
  <c r="T11" i="19" s="1"/>
  <c r="D11" i="15"/>
  <c r="H11" i="15" s="1"/>
  <c r="T6" i="17"/>
  <c r="T5" i="18" s="1"/>
  <c r="T5" i="19" s="1"/>
  <c r="S6" i="17"/>
  <c r="S5" i="18" s="1"/>
  <c r="S5" i="19" s="1"/>
  <c r="K38" i="2"/>
  <c r="B30" i="20" s="1"/>
  <c r="Q27" i="9"/>
  <c r="AC36" i="1"/>
  <c r="S31" i="11"/>
  <c r="M23" i="9"/>
  <c r="Q23" i="9" s="1"/>
  <c r="V4" i="18"/>
  <c r="V14" i="18"/>
  <c r="V14" i="19" s="1"/>
  <c r="V21" i="18"/>
  <c r="V21" i="19" s="1"/>
  <c r="V29" i="18"/>
  <c r="V29" i="19" s="1"/>
  <c r="V27" i="18"/>
  <c r="V27" i="19" s="1"/>
  <c r="V23" i="18"/>
  <c r="V23" i="19" s="1"/>
  <c r="V25" i="18"/>
  <c r="V25" i="19" s="1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13" i="10"/>
  <c r="F5" i="2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X16" i="22"/>
  <c r="U16" i="22"/>
  <c r="U15" i="22"/>
  <c r="X15" i="22"/>
  <c r="U24" i="22"/>
  <c r="X24" i="22"/>
  <c r="X26" i="22"/>
  <c r="U26" i="22"/>
  <c r="U12" i="22"/>
  <c r="X12" i="22"/>
  <c r="X11" i="22"/>
  <c r="U11" i="22"/>
  <c r="AN24" i="1"/>
  <c r="AO24" i="1" s="1"/>
  <c r="AN16" i="1"/>
  <c r="AO16" i="1" s="1"/>
  <c r="AN25" i="1"/>
  <c r="AO25" i="1" s="1"/>
  <c r="AN28" i="1"/>
  <c r="AO28" i="1" s="1"/>
  <c r="AN18" i="1"/>
  <c r="AO18" i="1" s="1"/>
  <c r="AN19" i="1"/>
  <c r="AO19" i="1" s="1"/>
  <c r="AN15" i="1"/>
  <c r="AO15" i="1" s="1"/>
  <c r="AN17" i="1"/>
  <c r="AO17" i="1" s="1"/>
  <c r="AN23" i="1"/>
  <c r="AO23" i="1" s="1"/>
  <c r="AN22" i="1"/>
  <c r="AO22" i="1" s="1"/>
  <c r="AN27" i="1"/>
  <c r="AO27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L14" i="17"/>
  <c r="M28" i="9"/>
  <c r="J28" i="9"/>
  <c r="E20" i="20" s="1"/>
  <c r="K19" i="17"/>
  <c r="D24" i="9"/>
  <c r="M25" i="9"/>
  <c r="J25" i="9"/>
  <c r="E17" i="20" s="1"/>
  <c r="N10" i="17"/>
  <c r="D15" i="12"/>
  <c r="N20" i="17"/>
  <c r="D25" i="12"/>
  <c r="K30" i="20"/>
  <c r="V76" i="17"/>
  <c r="V75" i="18" s="1"/>
  <c r="V75" i="19" s="1"/>
  <c r="U76" i="17"/>
  <c r="U75" i="18" s="1"/>
  <c r="U75" i="19" s="1"/>
  <c r="D81" i="15"/>
  <c r="H81" i="15" s="1"/>
  <c r="S76" i="17"/>
  <c r="S75" i="18" s="1"/>
  <c r="S75" i="19" s="1"/>
  <c r="Q76" i="17"/>
  <c r="R76" i="17"/>
  <c r="R75" i="18" s="1"/>
  <c r="R75" i="19" s="1"/>
  <c r="T76" i="17"/>
  <c r="T75" i="18" s="1"/>
  <c r="T75" i="19" s="1"/>
  <c r="W76" i="17"/>
  <c r="W75" i="18" s="1"/>
  <c r="W75" i="19" s="1"/>
  <c r="V98" i="17"/>
  <c r="V97" i="18" s="1"/>
  <c r="V97" i="19" s="1"/>
  <c r="W98" i="17"/>
  <c r="W97" i="18" s="1"/>
  <c r="W97" i="19" s="1"/>
  <c r="T98" i="17"/>
  <c r="T97" i="18" s="1"/>
  <c r="T97" i="19" s="1"/>
  <c r="S98" i="17"/>
  <c r="S97" i="18" s="1"/>
  <c r="S97" i="19" s="1"/>
  <c r="D103" i="15"/>
  <c r="H103" i="15" s="1"/>
  <c r="R98" i="17"/>
  <c r="R97" i="18" s="1"/>
  <c r="R97" i="19" s="1"/>
  <c r="Q98" i="17"/>
  <c r="U98" i="17"/>
  <c r="U97" i="18" s="1"/>
  <c r="U97" i="19" s="1"/>
  <c r="W83" i="17"/>
  <c r="W82" i="18" s="1"/>
  <c r="W82" i="19" s="1"/>
  <c r="R83" i="17"/>
  <c r="R82" i="18" s="1"/>
  <c r="R82" i="19" s="1"/>
  <c r="T83" i="17"/>
  <c r="T82" i="18" s="1"/>
  <c r="T82" i="19" s="1"/>
  <c r="D88" i="15"/>
  <c r="H88" i="15" s="1"/>
  <c r="U83" i="17"/>
  <c r="U82" i="18" s="1"/>
  <c r="U82" i="19" s="1"/>
  <c r="Q83" i="17"/>
  <c r="V83" i="17"/>
  <c r="V82" i="18" s="1"/>
  <c r="V82" i="19" s="1"/>
  <c r="S83" i="17"/>
  <c r="S82" i="18" s="1"/>
  <c r="S82" i="19" s="1"/>
  <c r="U96" i="17"/>
  <c r="U95" i="18" s="1"/>
  <c r="U95" i="19" s="1"/>
  <c r="D101" i="15"/>
  <c r="H101" i="15" s="1"/>
  <c r="R96" i="17"/>
  <c r="R95" i="18" s="1"/>
  <c r="R95" i="19" s="1"/>
  <c r="Q96" i="17"/>
  <c r="T96" i="17"/>
  <c r="T95" i="18" s="1"/>
  <c r="T95" i="19" s="1"/>
  <c r="S96" i="17"/>
  <c r="S95" i="18" s="1"/>
  <c r="S95" i="19" s="1"/>
  <c r="W96" i="17"/>
  <c r="W95" i="18" s="1"/>
  <c r="W95" i="19" s="1"/>
  <c r="V96" i="17"/>
  <c r="V95" i="18" s="1"/>
  <c r="V95" i="19" s="1"/>
  <c r="T85" i="17"/>
  <c r="T84" i="18" s="1"/>
  <c r="T84" i="19" s="1"/>
  <c r="Q85" i="17"/>
  <c r="D90" i="15"/>
  <c r="H90" i="15" s="1"/>
  <c r="S85" i="17"/>
  <c r="S84" i="18" s="1"/>
  <c r="S84" i="19" s="1"/>
  <c r="V85" i="17"/>
  <c r="V84" i="18" s="1"/>
  <c r="V84" i="19" s="1"/>
  <c r="W85" i="17"/>
  <c r="W84" i="18" s="1"/>
  <c r="W84" i="19" s="1"/>
  <c r="U85" i="17"/>
  <c r="U84" i="18" s="1"/>
  <c r="U84" i="19" s="1"/>
  <c r="R85" i="17"/>
  <c r="R84" i="18" s="1"/>
  <c r="R84" i="19" s="1"/>
  <c r="R70" i="17"/>
  <c r="R69" i="18" s="1"/>
  <c r="R69" i="19" s="1"/>
  <c r="T70" i="17"/>
  <c r="T69" i="18" s="1"/>
  <c r="T69" i="19" s="1"/>
  <c r="V70" i="17"/>
  <c r="V69" i="18" s="1"/>
  <c r="V69" i="19" s="1"/>
  <c r="D75" i="15"/>
  <c r="H75" i="15" s="1"/>
  <c r="U70" i="17"/>
  <c r="U69" i="18" s="1"/>
  <c r="U69" i="19" s="1"/>
  <c r="W70" i="17"/>
  <c r="W69" i="18" s="1"/>
  <c r="W69" i="19" s="1"/>
  <c r="S70" i="17"/>
  <c r="S69" i="18" s="1"/>
  <c r="S69" i="19" s="1"/>
  <c r="Q70" i="17"/>
  <c r="U58" i="17"/>
  <c r="U57" i="18" s="1"/>
  <c r="U57" i="19" s="1"/>
  <c r="D63" i="15"/>
  <c r="H63" i="15" s="1"/>
  <c r="S58" i="17"/>
  <c r="S57" i="18" s="1"/>
  <c r="S57" i="19" s="1"/>
  <c r="T58" i="17"/>
  <c r="T57" i="18" s="1"/>
  <c r="T57" i="19" s="1"/>
  <c r="Q58" i="17"/>
  <c r="R58" i="17"/>
  <c r="R57" i="18" s="1"/>
  <c r="R57" i="19" s="1"/>
  <c r="W58" i="17"/>
  <c r="W57" i="18" s="1"/>
  <c r="W57" i="19" s="1"/>
  <c r="V58" i="17"/>
  <c r="V57" i="18" s="1"/>
  <c r="V57" i="19" s="1"/>
  <c r="D52" i="15"/>
  <c r="H52" i="15" s="1"/>
  <c r="U47" i="17"/>
  <c r="U46" i="18" s="1"/>
  <c r="U46" i="19" s="1"/>
  <c r="W47" i="17"/>
  <c r="W46" i="18" s="1"/>
  <c r="W46" i="19" s="1"/>
  <c r="T47" i="17"/>
  <c r="T46" i="18" s="1"/>
  <c r="T46" i="19" s="1"/>
  <c r="Q47" i="17"/>
  <c r="S47" i="17"/>
  <c r="S46" i="18" s="1"/>
  <c r="S46" i="19" s="1"/>
  <c r="R47" i="17"/>
  <c r="R46" i="18" s="1"/>
  <c r="R46" i="19" s="1"/>
  <c r="V47" i="17"/>
  <c r="V46" i="18" s="1"/>
  <c r="V46" i="19" s="1"/>
  <c r="D99" i="15"/>
  <c r="H99" i="15" s="1"/>
  <c r="V94" i="17"/>
  <c r="V93" i="18" s="1"/>
  <c r="V93" i="19" s="1"/>
  <c r="U94" i="17"/>
  <c r="U93" i="18" s="1"/>
  <c r="U93" i="19" s="1"/>
  <c r="T94" i="17"/>
  <c r="T93" i="18" s="1"/>
  <c r="T93" i="19" s="1"/>
  <c r="Q94" i="17"/>
  <c r="R94" i="17"/>
  <c r="R93" i="18" s="1"/>
  <c r="R93" i="19" s="1"/>
  <c r="W94" i="17"/>
  <c r="W93" i="18" s="1"/>
  <c r="W93" i="19" s="1"/>
  <c r="S94" i="17"/>
  <c r="S93" i="18" s="1"/>
  <c r="S93" i="19" s="1"/>
  <c r="D89" i="15"/>
  <c r="H89" i="15" s="1"/>
  <c r="V84" i="17"/>
  <c r="V83" i="18" s="1"/>
  <c r="V83" i="19" s="1"/>
  <c r="S84" i="17"/>
  <c r="S83" i="18" s="1"/>
  <c r="S83" i="19" s="1"/>
  <c r="R84" i="17"/>
  <c r="R83" i="18" s="1"/>
  <c r="R83" i="19" s="1"/>
  <c r="U84" i="17"/>
  <c r="U83" i="18" s="1"/>
  <c r="U83" i="19" s="1"/>
  <c r="T84" i="17"/>
  <c r="T83" i="18" s="1"/>
  <c r="T83" i="19" s="1"/>
  <c r="Q84" i="17"/>
  <c r="W84" i="17"/>
  <c r="W83" i="18" s="1"/>
  <c r="W83" i="19" s="1"/>
  <c r="D77" i="15"/>
  <c r="H77" i="15" s="1"/>
  <c r="U72" i="17"/>
  <c r="U71" i="18" s="1"/>
  <c r="U71" i="19" s="1"/>
  <c r="W72" i="17"/>
  <c r="W71" i="18" s="1"/>
  <c r="W71" i="19" s="1"/>
  <c r="S72" i="17"/>
  <c r="S71" i="18" s="1"/>
  <c r="S71" i="19" s="1"/>
  <c r="Q72" i="17"/>
  <c r="T72" i="17"/>
  <c r="T71" i="18" s="1"/>
  <c r="T71" i="19" s="1"/>
  <c r="V72" i="17"/>
  <c r="V71" i="18" s="1"/>
  <c r="V71" i="19" s="1"/>
  <c r="R72" i="17"/>
  <c r="R71" i="18" s="1"/>
  <c r="R71" i="19" s="1"/>
  <c r="D64" i="15"/>
  <c r="H64" i="15" s="1"/>
  <c r="S59" i="17"/>
  <c r="S58" i="18" s="1"/>
  <c r="S58" i="19" s="1"/>
  <c r="U59" i="17"/>
  <c r="U58" i="18" s="1"/>
  <c r="U58" i="19" s="1"/>
  <c r="W59" i="17"/>
  <c r="W58" i="18" s="1"/>
  <c r="W58" i="19" s="1"/>
  <c r="Q59" i="17"/>
  <c r="T59" i="17"/>
  <c r="T58" i="18" s="1"/>
  <c r="T58" i="19" s="1"/>
  <c r="R59" i="17"/>
  <c r="R58" i="18" s="1"/>
  <c r="R58" i="19" s="1"/>
  <c r="V59" i="17"/>
  <c r="V58" i="18" s="1"/>
  <c r="V58" i="19" s="1"/>
  <c r="D51" i="15"/>
  <c r="H51" i="15" s="1"/>
  <c r="U46" i="17"/>
  <c r="U45" i="18" s="1"/>
  <c r="U45" i="19" s="1"/>
  <c r="R46" i="17"/>
  <c r="R45" i="18" s="1"/>
  <c r="R45" i="19" s="1"/>
  <c r="S46" i="17"/>
  <c r="S45" i="18" s="1"/>
  <c r="S45" i="19" s="1"/>
  <c r="T46" i="17"/>
  <c r="T45" i="18" s="1"/>
  <c r="T45" i="19" s="1"/>
  <c r="Q46" i="17"/>
  <c r="V46" i="17"/>
  <c r="V45" i="18" s="1"/>
  <c r="V45" i="19" s="1"/>
  <c r="W46" i="17"/>
  <c r="W45" i="18" s="1"/>
  <c r="W45" i="19" s="1"/>
  <c r="D95" i="15"/>
  <c r="Q90" i="17"/>
  <c r="S90" i="17"/>
  <c r="S89" i="18" s="1"/>
  <c r="S89" i="19" s="1"/>
  <c r="R90" i="17"/>
  <c r="R89" i="18" s="1"/>
  <c r="R89" i="19" s="1"/>
  <c r="U90" i="17"/>
  <c r="U89" i="18" s="1"/>
  <c r="U89" i="19" s="1"/>
  <c r="T90" i="17"/>
  <c r="T89" i="18" s="1"/>
  <c r="T89" i="19" s="1"/>
  <c r="V90" i="17"/>
  <c r="V89" i="18" s="1"/>
  <c r="V89" i="19" s="1"/>
  <c r="W90" i="17"/>
  <c r="W89" i="18" s="1"/>
  <c r="W89" i="19" s="1"/>
  <c r="D67" i="15"/>
  <c r="H67" i="15" s="1"/>
  <c r="U62" i="17"/>
  <c r="U61" i="18" s="1"/>
  <c r="U61" i="19" s="1"/>
  <c r="W62" i="17"/>
  <c r="W61" i="18" s="1"/>
  <c r="W61" i="19" s="1"/>
  <c r="V62" i="17"/>
  <c r="V61" i="18" s="1"/>
  <c r="V61" i="19" s="1"/>
  <c r="S62" i="17"/>
  <c r="S61" i="18" s="1"/>
  <c r="S61" i="19" s="1"/>
  <c r="R62" i="17"/>
  <c r="R61" i="18" s="1"/>
  <c r="R61" i="19" s="1"/>
  <c r="T62" i="17"/>
  <c r="T61" i="18" s="1"/>
  <c r="T61" i="19" s="1"/>
  <c r="Q62" i="17"/>
  <c r="D76" i="15"/>
  <c r="H76" i="15" s="1"/>
  <c r="R71" i="17"/>
  <c r="R70" i="18" s="1"/>
  <c r="R70" i="19" s="1"/>
  <c r="T71" i="17"/>
  <c r="T70" i="18" s="1"/>
  <c r="T70" i="19" s="1"/>
  <c r="U71" i="17"/>
  <c r="U70" i="18" s="1"/>
  <c r="U70" i="19" s="1"/>
  <c r="W71" i="17"/>
  <c r="W70" i="18" s="1"/>
  <c r="W70" i="19" s="1"/>
  <c r="Q71" i="17"/>
  <c r="V71" i="17"/>
  <c r="V70" i="18" s="1"/>
  <c r="V70" i="19" s="1"/>
  <c r="S71" i="17"/>
  <c r="S70" i="18" s="1"/>
  <c r="S70" i="19" s="1"/>
  <c r="D79" i="15"/>
  <c r="H79" i="15" s="1"/>
  <c r="R74" i="17"/>
  <c r="R73" i="18" s="1"/>
  <c r="R73" i="19" s="1"/>
  <c r="T74" i="17"/>
  <c r="T73" i="18" s="1"/>
  <c r="T73" i="19" s="1"/>
  <c r="V74" i="17"/>
  <c r="V73" i="18" s="1"/>
  <c r="V73" i="19" s="1"/>
  <c r="U74" i="17"/>
  <c r="U73" i="18" s="1"/>
  <c r="U73" i="19" s="1"/>
  <c r="S74" i="17"/>
  <c r="S73" i="18" s="1"/>
  <c r="S73" i="19" s="1"/>
  <c r="Q74" i="17"/>
  <c r="W74" i="17"/>
  <c r="W73" i="18" s="1"/>
  <c r="W73" i="19" s="1"/>
  <c r="D53" i="15"/>
  <c r="H53" i="15" s="1"/>
  <c r="Q48" i="17"/>
  <c r="V48" i="17"/>
  <c r="V47" i="18" s="1"/>
  <c r="V47" i="19" s="1"/>
  <c r="S48" i="17"/>
  <c r="S47" i="18" s="1"/>
  <c r="S47" i="19" s="1"/>
  <c r="T48" i="17"/>
  <c r="T47" i="18" s="1"/>
  <c r="T47" i="19" s="1"/>
  <c r="W48" i="17"/>
  <c r="W47" i="18" s="1"/>
  <c r="W47" i="19" s="1"/>
  <c r="R48" i="17"/>
  <c r="R47" i="18" s="1"/>
  <c r="R47" i="19" s="1"/>
  <c r="U48" i="17"/>
  <c r="U47" i="18" s="1"/>
  <c r="U47" i="19" s="1"/>
  <c r="R92" i="17"/>
  <c r="R91" i="18" s="1"/>
  <c r="R91" i="19" s="1"/>
  <c r="S92" i="17"/>
  <c r="S91" i="18" s="1"/>
  <c r="S91" i="19" s="1"/>
  <c r="D97" i="15"/>
  <c r="V92" i="17"/>
  <c r="V91" i="18" s="1"/>
  <c r="V91" i="19" s="1"/>
  <c r="U92" i="17"/>
  <c r="U91" i="18" s="1"/>
  <c r="U91" i="19" s="1"/>
  <c r="Q92" i="17"/>
  <c r="T92" i="17"/>
  <c r="T91" i="18" s="1"/>
  <c r="T91" i="19" s="1"/>
  <c r="W92" i="17"/>
  <c r="W91" i="18" s="1"/>
  <c r="W91" i="19" s="1"/>
  <c r="D85" i="15"/>
  <c r="H85" i="15" s="1"/>
  <c r="W80" i="17"/>
  <c r="W79" i="18" s="1"/>
  <c r="W79" i="19" s="1"/>
  <c r="S80" i="17"/>
  <c r="S79" i="18" s="1"/>
  <c r="S79" i="19" s="1"/>
  <c r="T80" i="17"/>
  <c r="T79" i="18" s="1"/>
  <c r="T79" i="19" s="1"/>
  <c r="V80" i="17"/>
  <c r="V79" i="18" s="1"/>
  <c r="V79" i="19" s="1"/>
  <c r="U80" i="17"/>
  <c r="U79" i="18" s="1"/>
  <c r="U79" i="19" s="1"/>
  <c r="Q80" i="17"/>
  <c r="R80" i="17"/>
  <c r="R79" i="18" s="1"/>
  <c r="R79" i="19" s="1"/>
  <c r="D73" i="15"/>
  <c r="H73" i="15" s="1"/>
  <c r="R68" i="17"/>
  <c r="R67" i="18" s="1"/>
  <c r="R67" i="19" s="1"/>
  <c r="T68" i="17"/>
  <c r="T67" i="18" s="1"/>
  <c r="T67" i="19" s="1"/>
  <c r="V68" i="17"/>
  <c r="V67" i="18" s="1"/>
  <c r="V67" i="19" s="1"/>
  <c r="S68" i="17"/>
  <c r="S67" i="18" s="1"/>
  <c r="S67" i="19" s="1"/>
  <c r="U68" i="17"/>
  <c r="U67" i="18" s="1"/>
  <c r="U67" i="19" s="1"/>
  <c r="W68" i="17"/>
  <c r="W67" i="18" s="1"/>
  <c r="W67" i="19" s="1"/>
  <c r="Q68" i="17"/>
  <c r="D61" i="15"/>
  <c r="H61" i="15" s="1"/>
  <c r="U56" i="17"/>
  <c r="U55" i="18" s="1"/>
  <c r="U55" i="19" s="1"/>
  <c r="S56" i="17"/>
  <c r="S55" i="18" s="1"/>
  <c r="S55" i="19" s="1"/>
  <c r="R56" i="17"/>
  <c r="R55" i="18" s="1"/>
  <c r="R55" i="19" s="1"/>
  <c r="W56" i="17"/>
  <c r="W55" i="18" s="1"/>
  <c r="W55" i="19" s="1"/>
  <c r="T56" i="17"/>
  <c r="T55" i="18" s="1"/>
  <c r="T55" i="19" s="1"/>
  <c r="V56" i="17"/>
  <c r="V55" i="18" s="1"/>
  <c r="V55" i="19" s="1"/>
  <c r="Q56" i="17"/>
  <c r="D46" i="15"/>
  <c r="H46" i="15" s="1"/>
  <c r="Q41" i="17"/>
  <c r="T41" i="17"/>
  <c r="T40" i="18" s="1"/>
  <c r="T40" i="19" s="1"/>
  <c r="U41" i="17"/>
  <c r="U40" i="18" s="1"/>
  <c r="U40" i="19" s="1"/>
  <c r="W41" i="17"/>
  <c r="W40" i="18" s="1"/>
  <c r="W40" i="19" s="1"/>
  <c r="R41" i="17"/>
  <c r="R40" i="18" s="1"/>
  <c r="R40" i="19" s="1"/>
  <c r="V41" i="17"/>
  <c r="V40" i="18" s="1"/>
  <c r="V40" i="19" s="1"/>
  <c r="S41" i="17"/>
  <c r="S40" i="18" s="1"/>
  <c r="S40" i="19" s="1"/>
  <c r="V91" i="17"/>
  <c r="V90" i="18" s="1"/>
  <c r="V90" i="19" s="1"/>
  <c r="Q91" i="17"/>
  <c r="T91" i="17"/>
  <c r="T90" i="18" s="1"/>
  <c r="T90" i="19" s="1"/>
  <c r="S91" i="17"/>
  <c r="S90" i="18" s="1"/>
  <c r="S90" i="19" s="1"/>
  <c r="D96" i="15"/>
  <c r="H96" i="15" s="1"/>
  <c r="R91" i="17"/>
  <c r="R90" i="18" s="1"/>
  <c r="R90" i="19" s="1"/>
  <c r="W91" i="17"/>
  <c r="W90" i="18" s="1"/>
  <c r="W90" i="19" s="1"/>
  <c r="U91" i="17"/>
  <c r="U90" i="18" s="1"/>
  <c r="U90" i="19" s="1"/>
  <c r="R81" i="17"/>
  <c r="R80" i="18" s="1"/>
  <c r="R80" i="19" s="1"/>
  <c r="T81" i="17"/>
  <c r="T80" i="18" s="1"/>
  <c r="T80" i="19" s="1"/>
  <c r="D86" i="15"/>
  <c r="H86" i="15" s="1"/>
  <c r="V81" i="17"/>
  <c r="V80" i="18" s="1"/>
  <c r="V80" i="19" s="1"/>
  <c r="Q81" i="17"/>
  <c r="U81" i="17"/>
  <c r="U80" i="18" s="1"/>
  <c r="U80" i="19" s="1"/>
  <c r="W81" i="17"/>
  <c r="W80" i="18" s="1"/>
  <c r="W80" i="19" s="1"/>
  <c r="S81" i="17"/>
  <c r="S80" i="18" s="1"/>
  <c r="S80" i="19" s="1"/>
  <c r="D74" i="15"/>
  <c r="H74" i="15" s="1"/>
  <c r="V69" i="17"/>
  <c r="V68" i="18" s="1"/>
  <c r="V68" i="19" s="1"/>
  <c r="R69" i="17"/>
  <c r="R68" i="18" s="1"/>
  <c r="R68" i="19" s="1"/>
  <c r="T69" i="17"/>
  <c r="T68" i="18" s="1"/>
  <c r="T68" i="19" s="1"/>
  <c r="U69" i="17"/>
  <c r="U68" i="18" s="1"/>
  <c r="U68" i="19" s="1"/>
  <c r="S69" i="17"/>
  <c r="S68" i="18" s="1"/>
  <c r="S68" i="19" s="1"/>
  <c r="Q69" i="17"/>
  <c r="W69" i="17"/>
  <c r="W68" i="18" s="1"/>
  <c r="W68" i="19" s="1"/>
  <c r="D62" i="15"/>
  <c r="H62" i="15" s="1"/>
  <c r="S57" i="17"/>
  <c r="S56" i="18" s="1"/>
  <c r="S56" i="19" s="1"/>
  <c r="V57" i="17"/>
  <c r="V56" i="18" s="1"/>
  <c r="V56" i="19" s="1"/>
  <c r="U57" i="17"/>
  <c r="U56" i="18" s="1"/>
  <c r="U56" i="19" s="1"/>
  <c r="T57" i="17"/>
  <c r="T56" i="18" s="1"/>
  <c r="T56" i="19" s="1"/>
  <c r="W57" i="17"/>
  <c r="W56" i="18" s="1"/>
  <c r="W56" i="19" s="1"/>
  <c r="R57" i="17"/>
  <c r="R56" i="18" s="1"/>
  <c r="R56" i="19" s="1"/>
  <c r="Q57" i="17"/>
  <c r="D48" i="15"/>
  <c r="H48" i="15" s="1"/>
  <c r="W43" i="17"/>
  <c r="W42" i="18" s="1"/>
  <c r="W42" i="19" s="1"/>
  <c r="T43" i="17"/>
  <c r="T42" i="18" s="1"/>
  <c r="T42" i="19" s="1"/>
  <c r="U43" i="17"/>
  <c r="U42" i="18" s="1"/>
  <c r="U42" i="19" s="1"/>
  <c r="R43" i="17"/>
  <c r="R42" i="18" s="1"/>
  <c r="R42" i="19" s="1"/>
  <c r="Q43" i="17"/>
  <c r="S43" i="17"/>
  <c r="S42" i="18" s="1"/>
  <c r="S42" i="19" s="1"/>
  <c r="V43" i="17"/>
  <c r="V42" i="18" s="1"/>
  <c r="V42" i="19" s="1"/>
  <c r="D87" i="15"/>
  <c r="H87" i="15" s="1"/>
  <c r="S82" i="17"/>
  <c r="S81" i="18" s="1"/>
  <c r="S81" i="19" s="1"/>
  <c r="U82" i="17"/>
  <c r="U81" i="18" s="1"/>
  <c r="U81" i="19" s="1"/>
  <c r="T82" i="17"/>
  <c r="T81" i="18" s="1"/>
  <c r="T81" i="19" s="1"/>
  <c r="R82" i="17"/>
  <c r="R81" i="18" s="1"/>
  <c r="R81" i="19" s="1"/>
  <c r="Q82" i="17"/>
  <c r="W82" i="17"/>
  <c r="W81" i="18" s="1"/>
  <c r="W81" i="19" s="1"/>
  <c r="V82" i="17"/>
  <c r="V81" i="18" s="1"/>
  <c r="V81" i="19" s="1"/>
  <c r="D56" i="15"/>
  <c r="H56" i="15" s="1"/>
  <c r="Q51" i="17"/>
  <c r="V51" i="17"/>
  <c r="V50" i="18" s="1"/>
  <c r="V50" i="19" s="1"/>
  <c r="W51" i="17"/>
  <c r="W50" i="18" s="1"/>
  <c r="W50" i="19" s="1"/>
  <c r="T51" i="17"/>
  <c r="T50" i="18" s="1"/>
  <c r="T50" i="19" s="1"/>
  <c r="S51" i="17"/>
  <c r="S50" i="18" s="1"/>
  <c r="S50" i="19" s="1"/>
  <c r="U51" i="17"/>
  <c r="U50" i="18" s="1"/>
  <c r="U50" i="19" s="1"/>
  <c r="R51" i="17"/>
  <c r="R50" i="18" s="1"/>
  <c r="R50" i="19" s="1"/>
  <c r="D106" i="15"/>
  <c r="H106" i="15" s="1"/>
  <c r="T101" i="17"/>
  <c r="T100" i="18" s="1"/>
  <c r="T100" i="19" s="1"/>
  <c r="V101" i="17"/>
  <c r="V100" i="18" s="1"/>
  <c r="V100" i="19" s="1"/>
  <c r="S101" i="17"/>
  <c r="S100" i="18" s="1"/>
  <c r="S100" i="19" s="1"/>
  <c r="Q101" i="17"/>
  <c r="W101" i="17"/>
  <c r="W100" i="18" s="1"/>
  <c r="W100" i="19" s="1"/>
  <c r="R101" i="17"/>
  <c r="R100" i="18" s="1"/>
  <c r="R100" i="19" s="1"/>
  <c r="U101" i="17"/>
  <c r="U100" i="18" s="1"/>
  <c r="U100" i="19" s="1"/>
  <c r="D71" i="15"/>
  <c r="H71" i="15" s="1"/>
  <c r="V66" i="17"/>
  <c r="V65" i="18" s="1"/>
  <c r="V65" i="19" s="1"/>
  <c r="U66" i="17"/>
  <c r="U65" i="18" s="1"/>
  <c r="U65" i="19" s="1"/>
  <c r="T66" i="17"/>
  <c r="T65" i="18" s="1"/>
  <c r="T65" i="19" s="1"/>
  <c r="R66" i="17"/>
  <c r="R65" i="18" s="1"/>
  <c r="R65" i="19" s="1"/>
  <c r="Q66" i="17"/>
  <c r="W66" i="17"/>
  <c r="W65" i="18" s="1"/>
  <c r="W65" i="19" s="1"/>
  <c r="S66" i="17"/>
  <c r="S65" i="18" s="1"/>
  <c r="S65" i="19" s="1"/>
  <c r="D68" i="15"/>
  <c r="H68" i="15" s="1"/>
  <c r="R63" i="17"/>
  <c r="R62" i="18" s="1"/>
  <c r="R62" i="19" s="1"/>
  <c r="T63" i="17"/>
  <c r="T62" i="18" s="1"/>
  <c r="T62" i="19" s="1"/>
  <c r="U63" i="17"/>
  <c r="U62" i="18" s="1"/>
  <c r="U62" i="19" s="1"/>
  <c r="W63" i="17"/>
  <c r="W62" i="18" s="1"/>
  <c r="W62" i="19" s="1"/>
  <c r="S63" i="17"/>
  <c r="S62" i="18" s="1"/>
  <c r="S62" i="19" s="1"/>
  <c r="V63" i="17"/>
  <c r="V62" i="18" s="1"/>
  <c r="V62" i="19" s="1"/>
  <c r="Q63" i="17"/>
  <c r="W42" i="17"/>
  <c r="W41" i="18" s="1"/>
  <c r="W41" i="19" s="1"/>
  <c r="V42" i="17"/>
  <c r="V41" i="18" s="1"/>
  <c r="V41" i="19" s="1"/>
  <c r="Q42" i="17"/>
  <c r="R42" i="17"/>
  <c r="R41" i="18" s="1"/>
  <c r="R41" i="19" s="1"/>
  <c r="D47" i="15"/>
  <c r="H47" i="15" s="1"/>
  <c r="S42" i="17"/>
  <c r="S41" i="18" s="1"/>
  <c r="S41" i="19" s="1"/>
  <c r="T42" i="17"/>
  <c r="T41" i="18" s="1"/>
  <c r="T41" i="19" s="1"/>
  <c r="U42" i="17"/>
  <c r="U41" i="18" s="1"/>
  <c r="U41" i="19" s="1"/>
  <c r="T89" i="17"/>
  <c r="T88" i="18" s="1"/>
  <c r="T88" i="19" s="1"/>
  <c r="S89" i="17"/>
  <c r="S88" i="18" s="1"/>
  <c r="S88" i="19" s="1"/>
  <c r="U89" i="17"/>
  <c r="U88" i="18" s="1"/>
  <c r="U88" i="19" s="1"/>
  <c r="D94" i="15"/>
  <c r="V89" i="17"/>
  <c r="V88" i="18" s="1"/>
  <c r="V88" i="19" s="1"/>
  <c r="Q89" i="17"/>
  <c r="W89" i="17"/>
  <c r="W88" i="18" s="1"/>
  <c r="W88" i="19" s="1"/>
  <c r="R89" i="17"/>
  <c r="R88" i="18" s="1"/>
  <c r="R88" i="19" s="1"/>
  <c r="R78" i="17"/>
  <c r="R77" i="18" s="1"/>
  <c r="R77" i="19" s="1"/>
  <c r="T78" i="17"/>
  <c r="T77" i="18" s="1"/>
  <c r="T77" i="19" s="1"/>
  <c r="V78" i="17"/>
  <c r="V77" i="18" s="1"/>
  <c r="V77" i="19" s="1"/>
  <c r="Q78" i="17"/>
  <c r="D83" i="15"/>
  <c r="H83" i="15" s="1"/>
  <c r="W78" i="17"/>
  <c r="W77" i="18" s="1"/>
  <c r="W77" i="19" s="1"/>
  <c r="U78" i="17"/>
  <c r="U77" i="18" s="1"/>
  <c r="U77" i="19" s="1"/>
  <c r="S78" i="17"/>
  <c r="S77" i="18" s="1"/>
  <c r="S77" i="19" s="1"/>
  <c r="D70" i="15"/>
  <c r="H70" i="15" s="1"/>
  <c r="U65" i="17"/>
  <c r="U64" i="18" s="1"/>
  <c r="U64" i="19" s="1"/>
  <c r="W65" i="17"/>
  <c r="W64" i="18" s="1"/>
  <c r="W64" i="19" s="1"/>
  <c r="Q65" i="17"/>
  <c r="S65" i="17"/>
  <c r="S64" i="18" s="1"/>
  <c r="S64" i="19" s="1"/>
  <c r="V65" i="17"/>
  <c r="V64" i="18" s="1"/>
  <c r="V64" i="19" s="1"/>
  <c r="T65" i="17"/>
  <c r="T64" i="18" s="1"/>
  <c r="T64" i="19" s="1"/>
  <c r="R65" i="17"/>
  <c r="R64" i="18" s="1"/>
  <c r="R64" i="19" s="1"/>
  <c r="S54" i="17"/>
  <c r="S53" i="18" s="1"/>
  <c r="S53" i="19" s="1"/>
  <c r="R54" i="17"/>
  <c r="R53" i="18" s="1"/>
  <c r="R53" i="19" s="1"/>
  <c r="W54" i="17"/>
  <c r="W53" i="18" s="1"/>
  <c r="W53" i="19" s="1"/>
  <c r="T54" i="17"/>
  <c r="T53" i="18" s="1"/>
  <c r="T53" i="19" s="1"/>
  <c r="D59" i="15"/>
  <c r="H59" i="15" s="1"/>
  <c r="U54" i="17"/>
  <c r="U53" i="18" s="1"/>
  <c r="U53" i="19" s="1"/>
  <c r="V54" i="17"/>
  <c r="V53" i="18" s="1"/>
  <c r="V53" i="19" s="1"/>
  <c r="Q54" i="17"/>
  <c r="D105" i="15"/>
  <c r="H105" i="15" s="1"/>
  <c r="R100" i="17"/>
  <c r="R99" i="18" s="1"/>
  <c r="R99" i="19" s="1"/>
  <c r="T100" i="17"/>
  <c r="T99" i="18" s="1"/>
  <c r="T99" i="19" s="1"/>
  <c r="S100" i="17"/>
  <c r="S99" i="18" s="1"/>
  <c r="S99" i="19" s="1"/>
  <c r="Q100" i="17"/>
  <c r="W100" i="17"/>
  <c r="W99" i="18" s="1"/>
  <c r="W99" i="19" s="1"/>
  <c r="V100" i="17"/>
  <c r="V99" i="18" s="1"/>
  <c r="V99" i="19" s="1"/>
  <c r="U100" i="17"/>
  <c r="U99" i="18" s="1"/>
  <c r="U99" i="19" s="1"/>
  <c r="D93" i="15"/>
  <c r="H93" i="15" s="1"/>
  <c r="R88" i="17"/>
  <c r="R87" i="18" s="1"/>
  <c r="R87" i="19" s="1"/>
  <c r="S88" i="17"/>
  <c r="S87" i="18" s="1"/>
  <c r="S87" i="19" s="1"/>
  <c r="T88" i="17"/>
  <c r="T87" i="18" s="1"/>
  <c r="T87" i="19" s="1"/>
  <c r="Q88" i="17"/>
  <c r="V88" i="17"/>
  <c r="V87" i="18" s="1"/>
  <c r="V87" i="19" s="1"/>
  <c r="W88" i="17"/>
  <c r="W87" i="18" s="1"/>
  <c r="W87" i="19" s="1"/>
  <c r="U88" i="17"/>
  <c r="U87" i="18" s="1"/>
  <c r="U87" i="19" s="1"/>
  <c r="D84" i="15"/>
  <c r="H84" i="15" s="1"/>
  <c r="W79" i="17"/>
  <c r="W78" i="18" s="1"/>
  <c r="W78" i="19" s="1"/>
  <c r="R79" i="17"/>
  <c r="R78" i="18" s="1"/>
  <c r="R78" i="19" s="1"/>
  <c r="T79" i="17"/>
  <c r="T78" i="18" s="1"/>
  <c r="T78" i="19" s="1"/>
  <c r="S79" i="17"/>
  <c r="S78" i="18" s="1"/>
  <c r="S78" i="19" s="1"/>
  <c r="U79" i="17"/>
  <c r="U78" i="18" s="1"/>
  <c r="U78" i="19" s="1"/>
  <c r="Q79" i="17"/>
  <c r="V79" i="17"/>
  <c r="V78" i="18" s="1"/>
  <c r="V78" i="19" s="1"/>
  <c r="D69" i="15"/>
  <c r="H69" i="15" s="1"/>
  <c r="Q64" i="17"/>
  <c r="S64" i="17"/>
  <c r="S63" i="18" s="1"/>
  <c r="S63" i="19" s="1"/>
  <c r="W64" i="17"/>
  <c r="W63" i="18" s="1"/>
  <c r="W63" i="19" s="1"/>
  <c r="U64" i="17"/>
  <c r="U63" i="18" s="1"/>
  <c r="U63" i="19" s="1"/>
  <c r="T64" i="17"/>
  <c r="T63" i="18" s="1"/>
  <c r="T63" i="19" s="1"/>
  <c r="V64" i="17"/>
  <c r="V63" i="18" s="1"/>
  <c r="V63" i="19" s="1"/>
  <c r="R64" i="17"/>
  <c r="R63" i="18" s="1"/>
  <c r="R63" i="19" s="1"/>
  <c r="D60" i="15"/>
  <c r="H60" i="15" s="1"/>
  <c r="W55" i="17"/>
  <c r="W54" i="18" s="1"/>
  <c r="W54" i="19" s="1"/>
  <c r="R55" i="17"/>
  <c r="R54" i="18" s="1"/>
  <c r="R54" i="19" s="1"/>
  <c r="Q55" i="17"/>
  <c r="T55" i="17"/>
  <c r="T54" i="18" s="1"/>
  <c r="T54" i="19" s="1"/>
  <c r="S55" i="17"/>
  <c r="S54" i="18" s="1"/>
  <c r="S54" i="19" s="1"/>
  <c r="V55" i="17"/>
  <c r="V54" i="18" s="1"/>
  <c r="V54" i="19" s="1"/>
  <c r="U55" i="17"/>
  <c r="U54" i="18" s="1"/>
  <c r="U54" i="19" s="1"/>
  <c r="Q40" i="17"/>
  <c r="V40" i="17"/>
  <c r="V39" i="18" s="1"/>
  <c r="V39" i="19" s="1"/>
  <c r="U40" i="17"/>
  <c r="U39" i="18" s="1"/>
  <c r="U39" i="19" s="1"/>
  <c r="D45" i="15"/>
  <c r="H45" i="15" s="1"/>
  <c r="W40" i="17"/>
  <c r="W39" i="18" s="1"/>
  <c r="W39" i="19" s="1"/>
  <c r="T40" i="17"/>
  <c r="T39" i="18" s="1"/>
  <c r="T39" i="19" s="1"/>
  <c r="R40" i="17"/>
  <c r="R39" i="18" s="1"/>
  <c r="R39" i="19" s="1"/>
  <c r="S40" i="17"/>
  <c r="S39" i="18" s="1"/>
  <c r="S39" i="19" s="1"/>
  <c r="S75" i="17"/>
  <c r="S74" i="18" s="1"/>
  <c r="S74" i="19" s="1"/>
  <c r="U75" i="17"/>
  <c r="U74" i="18" s="1"/>
  <c r="U74" i="19" s="1"/>
  <c r="D80" i="15"/>
  <c r="H80" i="15" s="1"/>
  <c r="V75" i="17"/>
  <c r="V74" i="18" s="1"/>
  <c r="V74" i="19" s="1"/>
  <c r="R75" i="17"/>
  <c r="R74" i="18" s="1"/>
  <c r="R74" i="19" s="1"/>
  <c r="Q75" i="17"/>
  <c r="T75" i="17"/>
  <c r="T74" i="18" s="1"/>
  <c r="T74" i="19" s="1"/>
  <c r="W75" i="17"/>
  <c r="W74" i="18" s="1"/>
  <c r="W74" i="19" s="1"/>
  <c r="D54" i="15"/>
  <c r="U49" i="17"/>
  <c r="U48" i="18" s="1"/>
  <c r="U48" i="19" s="1"/>
  <c r="Q49" i="17"/>
  <c r="V49" i="17"/>
  <c r="V48" i="18" s="1"/>
  <c r="V48" i="19" s="1"/>
  <c r="W49" i="17"/>
  <c r="W48" i="18" s="1"/>
  <c r="W48" i="19" s="1"/>
  <c r="R49" i="17"/>
  <c r="R48" i="18" s="1"/>
  <c r="R48" i="19" s="1"/>
  <c r="S49" i="17"/>
  <c r="S48" i="18" s="1"/>
  <c r="S48" i="19" s="1"/>
  <c r="T49" i="17"/>
  <c r="T48" i="18" s="1"/>
  <c r="T48" i="19" s="1"/>
  <c r="D100" i="15"/>
  <c r="H100" i="15" s="1"/>
  <c r="V95" i="17"/>
  <c r="V94" i="18" s="1"/>
  <c r="V94" i="19" s="1"/>
  <c r="W95" i="17"/>
  <c r="W94" i="18" s="1"/>
  <c r="W94" i="19" s="1"/>
  <c r="U95" i="17"/>
  <c r="U94" i="18" s="1"/>
  <c r="U94" i="19" s="1"/>
  <c r="Q95" i="17"/>
  <c r="T95" i="17"/>
  <c r="T94" i="18" s="1"/>
  <c r="T94" i="19" s="1"/>
  <c r="S95" i="17"/>
  <c r="S94" i="18" s="1"/>
  <c r="S94" i="19" s="1"/>
  <c r="R95" i="17"/>
  <c r="R94" i="18" s="1"/>
  <c r="R94" i="19" s="1"/>
  <c r="D50" i="15"/>
  <c r="H50" i="15" s="1"/>
  <c r="S45" i="17"/>
  <c r="S44" i="18" s="1"/>
  <c r="S44" i="19" s="1"/>
  <c r="R45" i="17"/>
  <c r="R44" i="18" s="1"/>
  <c r="R44" i="19" s="1"/>
  <c r="T45" i="17"/>
  <c r="T44" i="18" s="1"/>
  <c r="T44" i="19" s="1"/>
  <c r="W45" i="17"/>
  <c r="W44" i="18" s="1"/>
  <c r="W44" i="19" s="1"/>
  <c r="V45" i="17"/>
  <c r="V44" i="18" s="1"/>
  <c r="V44" i="19" s="1"/>
  <c r="U45" i="17"/>
  <c r="U44" i="18" s="1"/>
  <c r="U44" i="19" s="1"/>
  <c r="Q45" i="17"/>
  <c r="D55" i="15"/>
  <c r="H55" i="15" s="1"/>
  <c r="W50" i="17"/>
  <c r="W49" i="18" s="1"/>
  <c r="W49" i="19" s="1"/>
  <c r="R50" i="17"/>
  <c r="R49" i="18" s="1"/>
  <c r="R49" i="19" s="1"/>
  <c r="Q50" i="17"/>
  <c r="U50" i="17"/>
  <c r="U49" i="18" s="1"/>
  <c r="U49" i="19" s="1"/>
  <c r="S50" i="17"/>
  <c r="S49" i="18" s="1"/>
  <c r="S49" i="19" s="1"/>
  <c r="T50" i="17"/>
  <c r="T49" i="18" s="1"/>
  <c r="T49" i="19" s="1"/>
  <c r="V50" i="17"/>
  <c r="V49" i="18" s="1"/>
  <c r="V49" i="19" s="1"/>
  <c r="D104" i="15"/>
  <c r="H104" i="15" s="1"/>
  <c r="R99" i="17"/>
  <c r="R98" i="18" s="1"/>
  <c r="R98" i="19" s="1"/>
  <c r="V99" i="17"/>
  <c r="V98" i="18" s="1"/>
  <c r="V98" i="19" s="1"/>
  <c r="Q99" i="17"/>
  <c r="S99" i="17"/>
  <c r="S98" i="18" s="1"/>
  <c r="S98" i="19" s="1"/>
  <c r="U99" i="17"/>
  <c r="U98" i="18" s="1"/>
  <c r="U98" i="19" s="1"/>
  <c r="T99" i="17"/>
  <c r="T98" i="18" s="1"/>
  <c r="T98" i="19" s="1"/>
  <c r="W99" i="17"/>
  <c r="W98" i="18" s="1"/>
  <c r="W98" i="19" s="1"/>
  <c r="D92" i="15"/>
  <c r="H92" i="15" s="1"/>
  <c r="T87" i="17"/>
  <c r="T86" i="18" s="1"/>
  <c r="T86" i="19" s="1"/>
  <c r="V87" i="17"/>
  <c r="V86" i="18" s="1"/>
  <c r="V86" i="19" s="1"/>
  <c r="S87" i="17"/>
  <c r="S86" i="18" s="1"/>
  <c r="S86" i="19" s="1"/>
  <c r="U87" i="17"/>
  <c r="U86" i="18" s="1"/>
  <c r="U86" i="19" s="1"/>
  <c r="R87" i="17"/>
  <c r="R86" i="18" s="1"/>
  <c r="R86" i="19" s="1"/>
  <c r="Q87" i="17"/>
  <c r="W87" i="17"/>
  <c r="W86" i="18" s="1"/>
  <c r="W86" i="19" s="1"/>
  <c r="W73" i="17"/>
  <c r="W72" i="18" s="1"/>
  <c r="W72" i="19" s="1"/>
  <c r="D78" i="15"/>
  <c r="H78" i="15" s="1"/>
  <c r="R73" i="17"/>
  <c r="R72" i="18" s="1"/>
  <c r="R72" i="19" s="1"/>
  <c r="Q73" i="17"/>
  <c r="T73" i="17"/>
  <c r="T72" i="18" s="1"/>
  <c r="T72" i="19" s="1"/>
  <c r="V73" i="17"/>
  <c r="V72" i="18" s="1"/>
  <c r="V72" i="19" s="1"/>
  <c r="U73" i="17"/>
  <c r="U72" i="18" s="1"/>
  <c r="U72" i="19" s="1"/>
  <c r="S73" i="17"/>
  <c r="S72" i="18" s="1"/>
  <c r="S72" i="19" s="1"/>
  <c r="D65" i="15"/>
  <c r="H65" i="15" s="1"/>
  <c r="T60" i="17"/>
  <c r="T59" i="18" s="1"/>
  <c r="T59" i="19" s="1"/>
  <c r="R60" i="17"/>
  <c r="R59" i="18" s="1"/>
  <c r="R59" i="19" s="1"/>
  <c r="W60" i="17"/>
  <c r="W59" i="18" s="1"/>
  <c r="W59" i="19" s="1"/>
  <c r="U60" i="17"/>
  <c r="U59" i="18" s="1"/>
  <c r="U59" i="19" s="1"/>
  <c r="S60" i="17"/>
  <c r="S59" i="18" s="1"/>
  <c r="S59" i="19" s="1"/>
  <c r="V60" i="17"/>
  <c r="V59" i="18" s="1"/>
  <c r="V59" i="19" s="1"/>
  <c r="Q60" i="17"/>
  <c r="D57" i="15"/>
  <c r="H57" i="15" s="1"/>
  <c r="S52" i="17"/>
  <c r="S51" i="18" s="1"/>
  <c r="S51" i="19" s="1"/>
  <c r="R52" i="17"/>
  <c r="R51" i="18" s="1"/>
  <c r="R51" i="19" s="1"/>
  <c r="U52" i="17"/>
  <c r="U51" i="18" s="1"/>
  <c r="U51" i="19" s="1"/>
  <c r="T52" i="17"/>
  <c r="T51" i="18" s="1"/>
  <c r="T51" i="19" s="1"/>
  <c r="Q52" i="17"/>
  <c r="V52" i="17"/>
  <c r="V51" i="18" s="1"/>
  <c r="V51" i="19" s="1"/>
  <c r="W52" i="17"/>
  <c r="W51" i="18" s="1"/>
  <c r="W51" i="19" s="1"/>
  <c r="T97" i="17"/>
  <c r="T96" i="18" s="1"/>
  <c r="T96" i="19" s="1"/>
  <c r="S97" i="17"/>
  <c r="S96" i="18" s="1"/>
  <c r="S96" i="19" s="1"/>
  <c r="U97" i="17"/>
  <c r="U96" i="18" s="1"/>
  <c r="U96" i="19" s="1"/>
  <c r="D102" i="15"/>
  <c r="H102" i="15" s="1"/>
  <c r="V97" i="17"/>
  <c r="V96" i="18" s="1"/>
  <c r="V96" i="19" s="1"/>
  <c r="W97" i="17"/>
  <c r="W96" i="18" s="1"/>
  <c r="W96" i="19" s="1"/>
  <c r="R97" i="17"/>
  <c r="R96" i="18" s="1"/>
  <c r="R96" i="19" s="1"/>
  <c r="Q97" i="17"/>
  <c r="Q86" i="17"/>
  <c r="D91" i="15"/>
  <c r="H91" i="15" s="1"/>
  <c r="R86" i="17"/>
  <c r="R85" i="18" s="1"/>
  <c r="R85" i="19" s="1"/>
  <c r="S86" i="17"/>
  <c r="S85" i="18" s="1"/>
  <c r="S85" i="19" s="1"/>
  <c r="T86" i="17"/>
  <c r="T85" i="18" s="1"/>
  <c r="T85" i="19" s="1"/>
  <c r="W86" i="17"/>
  <c r="W85" i="18" s="1"/>
  <c r="W85" i="19" s="1"/>
  <c r="V86" i="17"/>
  <c r="V85" i="18" s="1"/>
  <c r="V85" i="19" s="1"/>
  <c r="U86" i="17"/>
  <c r="U85" i="18" s="1"/>
  <c r="U85" i="19" s="1"/>
  <c r="V77" i="17"/>
  <c r="V76" i="18" s="1"/>
  <c r="V76" i="19" s="1"/>
  <c r="U77" i="17"/>
  <c r="U76" i="18" s="1"/>
  <c r="U76" i="19" s="1"/>
  <c r="S77" i="17"/>
  <c r="S76" i="18" s="1"/>
  <c r="S76" i="19" s="1"/>
  <c r="Q77" i="17"/>
  <c r="D82" i="15"/>
  <c r="H82" i="15" s="1"/>
  <c r="R77" i="17"/>
  <c r="R76" i="18" s="1"/>
  <c r="R76" i="19" s="1"/>
  <c r="W77" i="17"/>
  <c r="W76" i="18" s="1"/>
  <c r="W76" i="19" s="1"/>
  <c r="T77" i="17"/>
  <c r="T76" i="18" s="1"/>
  <c r="T76" i="19" s="1"/>
  <c r="D66" i="15"/>
  <c r="H66" i="15" s="1"/>
  <c r="V61" i="17"/>
  <c r="V60" i="18" s="1"/>
  <c r="V60" i="19" s="1"/>
  <c r="R61" i="17"/>
  <c r="R60" i="18" s="1"/>
  <c r="R60" i="19" s="1"/>
  <c r="T61" i="17"/>
  <c r="T60" i="18" s="1"/>
  <c r="T60" i="19" s="1"/>
  <c r="W61" i="17"/>
  <c r="W60" i="18" s="1"/>
  <c r="W60" i="19" s="1"/>
  <c r="Q61" i="17"/>
  <c r="S61" i="17"/>
  <c r="S60" i="18" s="1"/>
  <c r="S60" i="19" s="1"/>
  <c r="U61" i="17"/>
  <c r="U60" i="18" s="1"/>
  <c r="U60" i="19" s="1"/>
  <c r="D58" i="15"/>
  <c r="H58" i="15" s="1"/>
  <c r="W53" i="17"/>
  <c r="W52" i="18" s="1"/>
  <c r="W52" i="19" s="1"/>
  <c r="R53" i="17"/>
  <c r="R52" i="18" s="1"/>
  <c r="R52" i="19" s="1"/>
  <c r="S53" i="17"/>
  <c r="S52" i="18" s="1"/>
  <c r="S52" i="19" s="1"/>
  <c r="V53" i="17"/>
  <c r="V52" i="18" s="1"/>
  <c r="V52" i="19" s="1"/>
  <c r="Q53" i="17"/>
  <c r="T53" i="17"/>
  <c r="T52" i="18" s="1"/>
  <c r="T52" i="19" s="1"/>
  <c r="U53" i="17"/>
  <c r="U52" i="18" s="1"/>
  <c r="U52" i="19" s="1"/>
  <c r="D98" i="15"/>
  <c r="T93" i="17"/>
  <c r="T92" i="18" s="1"/>
  <c r="T92" i="19" s="1"/>
  <c r="S93" i="17"/>
  <c r="S92" i="18" s="1"/>
  <c r="S92" i="19" s="1"/>
  <c r="R93" i="17"/>
  <c r="R92" i="18" s="1"/>
  <c r="R92" i="19" s="1"/>
  <c r="Q93" i="17"/>
  <c r="V93" i="17"/>
  <c r="V92" i="18" s="1"/>
  <c r="V92" i="19" s="1"/>
  <c r="W93" i="17"/>
  <c r="W92" i="18" s="1"/>
  <c r="W92" i="19" s="1"/>
  <c r="U93" i="17"/>
  <c r="U92" i="18" s="1"/>
  <c r="U92" i="19" s="1"/>
  <c r="D72" i="15"/>
  <c r="H72" i="15" s="1"/>
  <c r="Q67" i="17"/>
  <c r="S67" i="17"/>
  <c r="S66" i="18" s="1"/>
  <c r="S66" i="19" s="1"/>
  <c r="V67" i="17"/>
  <c r="V66" i="18" s="1"/>
  <c r="V66" i="19" s="1"/>
  <c r="R67" i="17"/>
  <c r="R66" i="18" s="1"/>
  <c r="R66" i="19" s="1"/>
  <c r="W67" i="17"/>
  <c r="W66" i="18" s="1"/>
  <c r="W66" i="19" s="1"/>
  <c r="U67" i="17"/>
  <c r="U66" i="18" s="1"/>
  <c r="U66" i="19" s="1"/>
  <c r="T67" i="17"/>
  <c r="T66" i="18" s="1"/>
  <c r="T66" i="19" s="1"/>
  <c r="D49" i="15"/>
  <c r="H49" i="15" s="1"/>
  <c r="S44" i="17"/>
  <c r="S43" i="18" s="1"/>
  <c r="S43" i="19" s="1"/>
  <c r="R44" i="17"/>
  <c r="R43" i="18" s="1"/>
  <c r="R43" i="19" s="1"/>
  <c r="Q44" i="17"/>
  <c r="U44" i="17"/>
  <c r="U43" i="18" s="1"/>
  <c r="U43" i="19" s="1"/>
  <c r="W44" i="17"/>
  <c r="W43" i="18" s="1"/>
  <c r="W43" i="19" s="1"/>
  <c r="V44" i="17"/>
  <c r="V43" i="18" s="1"/>
  <c r="V43" i="19" s="1"/>
  <c r="T44" i="17"/>
  <c r="T43" i="18" s="1"/>
  <c r="T43" i="19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8" i="1"/>
  <c r="F29" i="14"/>
  <c r="J21" i="20" s="1"/>
  <c r="I29" i="14"/>
  <c r="I28" i="14"/>
  <c r="F28" i="14"/>
  <c r="J20" i="20" s="1"/>
  <c r="P4" i="17"/>
  <c r="P5" i="17" s="1"/>
  <c r="P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O4" i="17"/>
  <c r="O5" i="17" s="1"/>
  <c r="O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L4" i="17"/>
  <c r="L5" i="17" s="1"/>
  <c r="L3" i="18"/>
  <c r="J4" i="17"/>
  <c r="J5" i="17" s="1"/>
  <c r="J3" i="18"/>
  <c r="O32" i="8"/>
  <c r="L32" i="8"/>
  <c r="L29" i="8"/>
  <c r="O29" i="8"/>
  <c r="O31" i="8"/>
  <c r="L31" i="8"/>
  <c r="AF25" i="1"/>
  <c r="M30" i="9"/>
  <c r="J30" i="9"/>
  <c r="E22" i="20" s="1"/>
  <c r="K3" i="18"/>
  <c r="K4" i="17"/>
  <c r="K5" i="17" s="1"/>
  <c r="M33" i="9"/>
  <c r="J33" i="9"/>
  <c r="E25" i="20" s="1"/>
  <c r="V16" i="11"/>
  <c r="N16" i="11"/>
  <c r="Q30" i="11"/>
  <c r="N30" i="11"/>
  <c r="V22" i="11"/>
  <c r="N22" i="11"/>
  <c r="M4" i="17"/>
  <c r="M5" i="17" s="1"/>
  <c r="M3" i="18"/>
  <c r="V12" i="11"/>
  <c r="N12" i="11"/>
  <c r="Q29" i="11"/>
  <c r="N29" i="11"/>
  <c r="G21" i="20" s="1"/>
  <c r="H19" i="20"/>
  <c r="H25" i="20"/>
  <c r="H23" i="20"/>
  <c r="H22" i="20"/>
  <c r="N4" i="17"/>
  <c r="N5" i="17" s="1"/>
  <c r="N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J11" i="20" l="1"/>
  <c r="J7" i="20"/>
  <c r="J13" i="20"/>
  <c r="G9" i="20"/>
  <c r="G7" i="20"/>
  <c r="F14" i="20"/>
  <c r="H25" i="2"/>
  <c r="K97" i="15"/>
  <c r="H97" i="15"/>
  <c r="K11" i="12"/>
  <c r="H11" i="12"/>
  <c r="K25" i="12"/>
  <c r="H25" i="12"/>
  <c r="K19" i="12"/>
  <c r="H19" i="12"/>
  <c r="K13" i="12"/>
  <c r="H13" i="12"/>
  <c r="K98" i="15"/>
  <c r="H98" i="15"/>
  <c r="K54" i="15"/>
  <c r="H54" i="15"/>
  <c r="K95" i="15"/>
  <c r="H95" i="15"/>
  <c r="K21" i="12"/>
  <c r="H21" i="12"/>
  <c r="K17" i="12"/>
  <c r="H17" i="12"/>
  <c r="K14" i="12"/>
  <c r="H14" i="12"/>
  <c r="K94" i="15"/>
  <c r="H94" i="15"/>
  <c r="K15" i="12"/>
  <c r="H15" i="12"/>
  <c r="K12" i="15"/>
  <c r="H12" i="15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Q92" i="18"/>
  <c r="Q85" i="18"/>
  <c r="Q85" i="19" s="1"/>
  <c r="Q94" i="18"/>
  <c r="Q94" i="19" s="1"/>
  <c r="Q48" i="18"/>
  <c r="Q48" i="19" s="1"/>
  <c r="Q78" i="18"/>
  <c r="Q78" i="19" s="1"/>
  <c r="Q41" i="18"/>
  <c r="Q41" i="19" s="1"/>
  <c r="Q68" i="18"/>
  <c r="Q68" i="19" s="1"/>
  <c r="Q79" i="18"/>
  <c r="Q79" i="19" s="1"/>
  <c r="Q73" i="18"/>
  <c r="Q73" i="19" s="1"/>
  <c r="Q83" i="18"/>
  <c r="Q97" i="18"/>
  <c r="Q97" i="19" s="1"/>
  <c r="K19" i="20"/>
  <c r="Q28" i="18"/>
  <c r="Q28" i="19" s="1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Q43" i="18"/>
  <c r="Q43" i="19" s="1"/>
  <c r="Q76" i="18"/>
  <c r="Q76" i="19" s="1"/>
  <c r="Q96" i="18"/>
  <c r="Q59" i="18"/>
  <c r="Q59" i="19" s="1"/>
  <c r="Q72" i="18"/>
  <c r="Q98" i="18"/>
  <c r="Q98" i="19" s="1"/>
  <c r="Q49" i="18"/>
  <c r="Q49" i="19" s="1"/>
  <c r="Q44" i="18"/>
  <c r="Q44" i="19" s="1"/>
  <c r="Q74" i="18"/>
  <c r="Q63" i="18"/>
  <c r="Q88" i="18"/>
  <c r="Q65" i="18"/>
  <c r="Q50" i="18"/>
  <c r="Q50" i="19" s="1"/>
  <c r="Q81" i="18"/>
  <c r="Q81" i="19" s="1"/>
  <c r="Q42" i="18"/>
  <c r="Q90" i="18"/>
  <c r="Q40" i="18"/>
  <c r="Q91" i="18"/>
  <c r="Q91" i="19" s="1"/>
  <c r="Q47" i="18"/>
  <c r="Q70" i="18"/>
  <c r="Q89" i="18"/>
  <c r="Q89" i="19" s="1"/>
  <c r="Q45" i="18"/>
  <c r="Q84" i="18"/>
  <c r="Q84" i="19" s="1"/>
  <c r="Q82" i="18"/>
  <c r="Q82" i="19" s="1"/>
  <c r="Q10" i="18"/>
  <c r="Q10" i="19" s="1"/>
  <c r="Q5" i="18"/>
  <c r="Q5" i="19" s="1"/>
  <c r="Q35" i="18"/>
  <c r="Q35" i="19" s="1"/>
  <c r="Q33" i="18"/>
  <c r="Q33" i="19" s="1"/>
  <c r="L80" i="13"/>
  <c r="I72" i="20"/>
  <c r="I77" i="20"/>
  <c r="L85" i="13"/>
  <c r="Q86" i="18"/>
  <c r="Q39" i="18"/>
  <c r="Q87" i="18"/>
  <c r="Q87" i="19" s="1"/>
  <c r="Q99" i="18"/>
  <c r="Q100" i="18"/>
  <c r="Q80" i="18"/>
  <c r="Q80" i="19" s="1"/>
  <c r="Q58" i="18"/>
  <c r="Q71" i="18"/>
  <c r="Q71" i="19" s="1"/>
  <c r="Q93" i="18"/>
  <c r="Q93" i="19" s="1"/>
  <c r="Q46" i="18"/>
  <c r="Q46" i="19" s="1"/>
  <c r="Q57" i="18"/>
  <c r="Q57" i="19" s="1"/>
  <c r="Q75" i="18"/>
  <c r="H78" i="20"/>
  <c r="J75" i="20"/>
  <c r="F4" i="20"/>
  <c r="J47" i="20"/>
  <c r="Q22" i="18"/>
  <c r="Q22" i="19" s="1"/>
  <c r="Q32" i="18"/>
  <c r="Q32" i="19" s="1"/>
  <c r="Q38" i="18"/>
  <c r="Q38" i="19" s="1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Q66" i="18"/>
  <c r="Q66" i="19" s="1"/>
  <c r="Q52" i="18"/>
  <c r="Q52" i="19" s="1"/>
  <c r="Q60" i="18"/>
  <c r="Q51" i="18"/>
  <c r="Q54" i="18"/>
  <c r="Q54" i="19" s="1"/>
  <c r="Q53" i="18"/>
  <c r="Q64" i="18"/>
  <c r="Q77" i="18"/>
  <c r="Q62" i="18"/>
  <c r="Q56" i="18"/>
  <c r="Q56" i="19" s="1"/>
  <c r="Q55" i="18"/>
  <c r="Q67" i="18"/>
  <c r="Q61" i="18"/>
  <c r="Q69" i="18"/>
  <c r="Q95" i="18"/>
  <c r="Q95" i="19" s="1"/>
  <c r="J42" i="20"/>
  <c r="L21" i="13"/>
  <c r="Q30" i="18"/>
  <c r="Q31" i="18"/>
  <c r="Q36" i="18"/>
  <c r="Q36" i="19" s="1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Q4" i="18"/>
  <c r="Q15" i="18"/>
  <c r="Q15" i="19" s="1"/>
  <c r="Q25" i="18"/>
  <c r="Q25" i="19" s="1"/>
  <c r="Q9" i="18"/>
  <c r="Q9" i="19" s="1"/>
  <c r="Q21" i="18"/>
  <c r="Q21" i="19" s="1"/>
  <c r="Q19" i="18"/>
  <c r="Q19" i="19" s="1"/>
  <c r="Q17" i="18"/>
  <c r="Q17" i="19" s="1"/>
  <c r="Q29" i="18"/>
  <c r="Q29" i="19" s="1"/>
  <c r="Q16" i="18"/>
  <c r="Q16" i="19" s="1"/>
  <c r="Q13" i="18"/>
  <c r="Q13" i="19" s="1"/>
  <c r="Q7" i="18"/>
  <c r="Q7" i="19" s="1"/>
  <c r="Q6" i="18"/>
  <c r="Q6" i="19" s="1"/>
  <c r="Q8" i="18"/>
  <c r="Q8" i="19" s="1"/>
  <c r="Q27" i="18"/>
  <c r="Q27" i="19" s="1"/>
  <c r="Q14" i="18"/>
  <c r="Q14" i="19" s="1"/>
  <c r="Q11" i="18"/>
  <c r="Q11" i="19" s="1"/>
  <c r="Q34" i="18"/>
  <c r="Q34" i="19" s="1"/>
  <c r="Q12" i="18"/>
  <c r="Q12" i="19" s="1"/>
  <c r="Q18" i="18"/>
  <c r="Q18" i="19" s="1"/>
  <c r="Q23" i="18"/>
  <c r="Q23" i="19" s="1"/>
  <c r="Q24" i="18"/>
  <c r="Q24" i="19" s="1"/>
  <c r="Q37" i="18"/>
  <c r="Q37" i="19" s="1"/>
  <c r="Q20" i="18"/>
  <c r="Q20" i="19" s="1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7" i="19" s="1"/>
  <c r="C9" i="18"/>
  <c r="C9" i="19" s="1"/>
  <c r="C11" i="18"/>
  <c r="C11" i="19" s="1"/>
  <c r="C13" i="18"/>
  <c r="C13" i="19" s="1"/>
  <c r="C15" i="18"/>
  <c r="C15" i="19" s="1"/>
  <c r="C17" i="18"/>
  <c r="C17" i="19" s="1"/>
  <c r="C19" i="18"/>
  <c r="C19" i="19" s="1"/>
  <c r="C21" i="18"/>
  <c r="C21" i="19" s="1"/>
  <c r="C23" i="18"/>
  <c r="C23" i="19" s="1"/>
  <c r="C25" i="18"/>
  <c r="C25" i="19" s="1"/>
  <c r="C27" i="18"/>
  <c r="C27" i="19" s="1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5" i="19" s="1"/>
  <c r="C14" i="18"/>
  <c r="C14" i="19" s="1"/>
  <c r="C22" i="18"/>
  <c r="C22" i="19" s="1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12" i="19" s="1"/>
  <c r="C35" i="18"/>
  <c r="C35" i="19" s="1"/>
  <c r="C87" i="18"/>
  <c r="C87" i="19" s="1"/>
  <c r="C47" i="18"/>
  <c r="C47" i="19" s="1"/>
  <c r="C46" i="18"/>
  <c r="C46" i="19" s="1"/>
  <c r="C8" i="18"/>
  <c r="C8" i="19" s="1"/>
  <c r="C16" i="18"/>
  <c r="C16" i="19" s="1"/>
  <c r="C24" i="18"/>
  <c r="C24" i="19" s="1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6" i="19" s="1"/>
  <c r="C40" i="18"/>
  <c r="C40" i="19" s="1"/>
  <c r="C54" i="18"/>
  <c r="C54" i="19" s="1"/>
  <c r="C10" i="18"/>
  <c r="C10" i="19" s="1"/>
  <c r="C18" i="18"/>
  <c r="C18" i="19" s="1"/>
  <c r="C26" i="18"/>
  <c r="C26" i="19" s="1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20" i="19" s="1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P5" i="18"/>
  <c r="P5" i="19" s="1"/>
  <c r="P9" i="18"/>
  <c r="P9" i="19" s="1"/>
  <c r="P13" i="18"/>
  <c r="P13" i="19" s="1"/>
  <c r="P17" i="18"/>
  <c r="P17" i="19" s="1"/>
  <c r="P21" i="18"/>
  <c r="P21" i="19" s="1"/>
  <c r="P25" i="18"/>
  <c r="P25" i="19" s="1"/>
  <c r="P29" i="18"/>
  <c r="P29" i="19" s="1"/>
  <c r="P33" i="18"/>
  <c r="P33" i="19" s="1"/>
  <c r="P37" i="18"/>
  <c r="P37" i="19" s="1"/>
  <c r="P41" i="18"/>
  <c r="P41" i="19" s="1"/>
  <c r="P45" i="18"/>
  <c r="P45" i="19" s="1"/>
  <c r="P49" i="18"/>
  <c r="P49" i="19" s="1"/>
  <c r="P53" i="18"/>
  <c r="P53" i="19" s="1"/>
  <c r="P57" i="18"/>
  <c r="P57" i="19" s="1"/>
  <c r="P61" i="18"/>
  <c r="P61" i="19" s="1"/>
  <c r="P65" i="18"/>
  <c r="P65" i="19" s="1"/>
  <c r="P69" i="18"/>
  <c r="P69" i="19" s="1"/>
  <c r="P73" i="18"/>
  <c r="P73" i="19" s="1"/>
  <c r="P77" i="18"/>
  <c r="P77" i="19" s="1"/>
  <c r="P84" i="18"/>
  <c r="P84" i="19" s="1"/>
  <c r="P83" i="18"/>
  <c r="P83" i="19" s="1"/>
  <c r="P82" i="18"/>
  <c r="P82" i="19" s="1"/>
  <c r="P81" i="18"/>
  <c r="P81" i="19" s="1"/>
  <c r="P97" i="18"/>
  <c r="P97" i="19" s="1"/>
  <c r="P6" i="18"/>
  <c r="P6" i="19" s="1"/>
  <c r="P10" i="18"/>
  <c r="P10" i="19" s="1"/>
  <c r="P14" i="18"/>
  <c r="P14" i="19" s="1"/>
  <c r="P18" i="18"/>
  <c r="P18" i="19" s="1"/>
  <c r="P22" i="18"/>
  <c r="P22" i="19" s="1"/>
  <c r="P26" i="18"/>
  <c r="P26" i="19" s="1"/>
  <c r="P30" i="18"/>
  <c r="P30" i="19" s="1"/>
  <c r="P34" i="18"/>
  <c r="P34" i="19" s="1"/>
  <c r="P38" i="18"/>
  <c r="P38" i="19" s="1"/>
  <c r="P42" i="18"/>
  <c r="P42" i="19" s="1"/>
  <c r="P46" i="18"/>
  <c r="P46" i="19" s="1"/>
  <c r="P50" i="18"/>
  <c r="P50" i="19" s="1"/>
  <c r="P54" i="18"/>
  <c r="P54" i="19" s="1"/>
  <c r="P58" i="18"/>
  <c r="P58" i="19" s="1"/>
  <c r="P62" i="18"/>
  <c r="P62" i="19" s="1"/>
  <c r="P66" i="18"/>
  <c r="P66" i="19" s="1"/>
  <c r="P70" i="18"/>
  <c r="P70" i="19" s="1"/>
  <c r="P74" i="18"/>
  <c r="P74" i="19" s="1"/>
  <c r="P78" i="18"/>
  <c r="P78" i="19" s="1"/>
  <c r="P88" i="18"/>
  <c r="P88" i="19" s="1"/>
  <c r="P87" i="18"/>
  <c r="P87" i="19" s="1"/>
  <c r="P86" i="18"/>
  <c r="P86" i="19" s="1"/>
  <c r="P85" i="18"/>
  <c r="P85" i="19" s="1"/>
  <c r="P98" i="18"/>
  <c r="P98" i="19" s="1"/>
  <c r="P7" i="18"/>
  <c r="P7" i="19" s="1"/>
  <c r="P11" i="18"/>
  <c r="P11" i="19" s="1"/>
  <c r="P15" i="18"/>
  <c r="P15" i="19" s="1"/>
  <c r="P19" i="18"/>
  <c r="P19" i="19" s="1"/>
  <c r="P23" i="18"/>
  <c r="P23" i="19" s="1"/>
  <c r="P27" i="18"/>
  <c r="P27" i="19" s="1"/>
  <c r="P31" i="18"/>
  <c r="P31" i="19" s="1"/>
  <c r="P35" i="18"/>
  <c r="P35" i="19" s="1"/>
  <c r="P39" i="18"/>
  <c r="P39" i="19" s="1"/>
  <c r="P43" i="18"/>
  <c r="P43" i="19" s="1"/>
  <c r="P47" i="18"/>
  <c r="P47" i="19" s="1"/>
  <c r="P51" i="18"/>
  <c r="P51" i="19" s="1"/>
  <c r="P55" i="18"/>
  <c r="P55" i="19" s="1"/>
  <c r="P59" i="18"/>
  <c r="P59" i="19" s="1"/>
  <c r="P63" i="18"/>
  <c r="P63" i="19" s="1"/>
  <c r="P67" i="18"/>
  <c r="P67" i="19" s="1"/>
  <c r="P71" i="18"/>
  <c r="P71" i="19" s="1"/>
  <c r="P75" i="18"/>
  <c r="P75" i="19" s="1"/>
  <c r="P79" i="18"/>
  <c r="P79" i="19" s="1"/>
  <c r="P92" i="18"/>
  <c r="P92" i="19" s="1"/>
  <c r="P91" i="18"/>
  <c r="P91" i="19" s="1"/>
  <c r="P90" i="18"/>
  <c r="P90" i="19" s="1"/>
  <c r="P89" i="18"/>
  <c r="P89" i="19" s="1"/>
  <c r="P99" i="18"/>
  <c r="P99" i="19" s="1"/>
  <c r="P4" i="18"/>
  <c r="P8" i="18"/>
  <c r="P8" i="19" s="1"/>
  <c r="P12" i="18"/>
  <c r="P12" i="19" s="1"/>
  <c r="P16" i="18"/>
  <c r="P16" i="19" s="1"/>
  <c r="P20" i="18"/>
  <c r="P20" i="19" s="1"/>
  <c r="P24" i="18"/>
  <c r="P24" i="19" s="1"/>
  <c r="P28" i="18"/>
  <c r="P28" i="19" s="1"/>
  <c r="P32" i="18"/>
  <c r="P32" i="19" s="1"/>
  <c r="P36" i="18"/>
  <c r="P36" i="19" s="1"/>
  <c r="P40" i="18"/>
  <c r="P40" i="19" s="1"/>
  <c r="P44" i="18"/>
  <c r="P44" i="19" s="1"/>
  <c r="P48" i="18"/>
  <c r="P48" i="19" s="1"/>
  <c r="P52" i="18"/>
  <c r="P52" i="19" s="1"/>
  <c r="P56" i="18"/>
  <c r="P56" i="19" s="1"/>
  <c r="P60" i="18"/>
  <c r="P60" i="19" s="1"/>
  <c r="P64" i="18"/>
  <c r="P64" i="19" s="1"/>
  <c r="P68" i="18"/>
  <c r="P68" i="19" s="1"/>
  <c r="P72" i="18"/>
  <c r="P72" i="19" s="1"/>
  <c r="P76" i="18"/>
  <c r="P76" i="19" s="1"/>
  <c r="P80" i="18"/>
  <c r="P80" i="19" s="1"/>
  <c r="P96" i="18"/>
  <c r="P96" i="19" s="1"/>
  <c r="P95" i="18"/>
  <c r="P95" i="19" s="1"/>
  <c r="P94" i="18"/>
  <c r="P94" i="19" s="1"/>
  <c r="P93" i="18"/>
  <c r="P93" i="19" s="1"/>
  <c r="P100" i="18"/>
  <c r="P100" i="19" s="1"/>
  <c r="K29" i="14"/>
  <c r="L27" i="13"/>
  <c r="L29" i="13"/>
  <c r="L28" i="13"/>
  <c r="O6" i="18"/>
  <c r="O6" i="19" s="1"/>
  <c r="O10" i="18"/>
  <c r="O10" i="19" s="1"/>
  <c r="O14" i="18"/>
  <c r="O14" i="19" s="1"/>
  <c r="O18" i="18"/>
  <c r="O18" i="19" s="1"/>
  <c r="O22" i="18"/>
  <c r="O22" i="19" s="1"/>
  <c r="O26" i="18"/>
  <c r="O26" i="19" s="1"/>
  <c r="O30" i="18"/>
  <c r="O30" i="19" s="1"/>
  <c r="O34" i="18"/>
  <c r="O34" i="19" s="1"/>
  <c r="O38" i="18"/>
  <c r="O38" i="19" s="1"/>
  <c r="O42" i="18"/>
  <c r="O42" i="19" s="1"/>
  <c r="O46" i="18"/>
  <c r="O46" i="19" s="1"/>
  <c r="O50" i="18"/>
  <c r="O50" i="19" s="1"/>
  <c r="O54" i="18"/>
  <c r="O54" i="19" s="1"/>
  <c r="O58" i="18"/>
  <c r="O58" i="19" s="1"/>
  <c r="O67" i="18"/>
  <c r="O67" i="19" s="1"/>
  <c r="O87" i="18"/>
  <c r="O87" i="19" s="1"/>
  <c r="O66" i="18"/>
  <c r="O66" i="19" s="1"/>
  <c r="O86" i="18"/>
  <c r="O86" i="19" s="1"/>
  <c r="O64" i="18"/>
  <c r="O64" i="19" s="1"/>
  <c r="O78" i="18"/>
  <c r="O78" i="19" s="1"/>
  <c r="O89" i="18"/>
  <c r="O89" i="19" s="1"/>
  <c r="O99" i="18"/>
  <c r="O99" i="19" s="1"/>
  <c r="O69" i="18"/>
  <c r="O69" i="19" s="1"/>
  <c r="O88" i="18"/>
  <c r="O88" i="19" s="1"/>
  <c r="O7" i="18"/>
  <c r="O7" i="19" s="1"/>
  <c r="O11" i="18"/>
  <c r="O11" i="19" s="1"/>
  <c r="O15" i="18"/>
  <c r="O15" i="19" s="1"/>
  <c r="O19" i="18"/>
  <c r="O19" i="19" s="1"/>
  <c r="O23" i="18"/>
  <c r="O23" i="19" s="1"/>
  <c r="O27" i="18"/>
  <c r="O27" i="19" s="1"/>
  <c r="O31" i="18"/>
  <c r="O31" i="19" s="1"/>
  <c r="O35" i="18"/>
  <c r="O35" i="19" s="1"/>
  <c r="O39" i="18"/>
  <c r="O39" i="19" s="1"/>
  <c r="O43" i="18"/>
  <c r="O43" i="19" s="1"/>
  <c r="O47" i="18"/>
  <c r="O47" i="19" s="1"/>
  <c r="O51" i="18"/>
  <c r="O51" i="19" s="1"/>
  <c r="O55" i="18"/>
  <c r="O55" i="19" s="1"/>
  <c r="O59" i="18"/>
  <c r="O59" i="19" s="1"/>
  <c r="O73" i="18"/>
  <c r="O73" i="19" s="1"/>
  <c r="O91" i="18"/>
  <c r="O91" i="19" s="1"/>
  <c r="O72" i="18"/>
  <c r="O72" i="19" s="1"/>
  <c r="O90" i="18"/>
  <c r="O90" i="19" s="1"/>
  <c r="O71" i="18"/>
  <c r="O71" i="19" s="1"/>
  <c r="O79" i="18"/>
  <c r="O79" i="19" s="1"/>
  <c r="O93" i="18"/>
  <c r="O93" i="19" s="1"/>
  <c r="O100" i="18"/>
  <c r="O100" i="19" s="1"/>
  <c r="O70" i="18"/>
  <c r="O70" i="19" s="1"/>
  <c r="O92" i="18"/>
  <c r="O92" i="19" s="1"/>
  <c r="O4" i="18"/>
  <c r="O8" i="18"/>
  <c r="O8" i="19" s="1"/>
  <c r="O12" i="18"/>
  <c r="O12" i="19" s="1"/>
  <c r="O16" i="18"/>
  <c r="O16" i="19" s="1"/>
  <c r="O20" i="18"/>
  <c r="O20" i="19" s="1"/>
  <c r="O24" i="18"/>
  <c r="O24" i="19" s="1"/>
  <c r="O28" i="18"/>
  <c r="O28" i="19" s="1"/>
  <c r="O32" i="18"/>
  <c r="O32" i="19" s="1"/>
  <c r="O36" i="18"/>
  <c r="O36" i="19" s="1"/>
  <c r="O40" i="18"/>
  <c r="O40" i="19" s="1"/>
  <c r="O44" i="18"/>
  <c r="O44" i="19" s="1"/>
  <c r="O48" i="18"/>
  <c r="O48" i="19" s="1"/>
  <c r="O52" i="18"/>
  <c r="O52" i="19" s="1"/>
  <c r="O56" i="18"/>
  <c r="O56" i="19" s="1"/>
  <c r="O60" i="18"/>
  <c r="O60" i="19" s="1"/>
  <c r="O74" i="18"/>
  <c r="O74" i="19" s="1"/>
  <c r="O95" i="18"/>
  <c r="O95" i="19" s="1"/>
  <c r="O80" i="18"/>
  <c r="O80" i="19" s="1"/>
  <c r="O94" i="18"/>
  <c r="O94" i="19" s="1"/>
  <c r="O76" i="18"/>
  <c r="O76" i="19" s="1"/>
  <c r="O81" i="18"/>
  <c r="O81" i="19" s="1"/>
  <c r="O97" i="18"/>
  <c r="O97" i="19" s="1"/>
  <c r="O62" i="18"/>
  <c r="O62" i="19" s="1"/>
  <c r="O75" i="18"/>
  <c r="O75" i="19" s="1"/>
  <c r="O96" i="18"/>
  <c r="O96" i="19" s="1"/>
  <c r="O5" i="18"/>
  <c r="O5" i="19" s="1"/>
  <c r="O9" i="18"/>
  <c r="O9" i="19" s="1"/>
  <c r="O13" i="18"/>
  <c r="O13" i="19" s="1"/>
  <c r="O17" i="18"/>
  <c r="O17" i="19" s="1"/>
  <c r="O21" i="18"/>
  <c r="O21" i="19" s="1"/>
  <c r="O25" i="18"/>
  <c r="O25" i="19" s="1"/>
  <c r="O29" i="18"/>
  <c r="O29" i="19" s="1"/>
  <c r="O33" i="18"/>
  <c r="O33" i="19" s="1"/>
  <c r="O37" i="18"/>
  <c r="O37" i="19" s="1"/>
  <c r="O41" i="18"/>
  <c r="O41" i="19" s="1"/>
  <c r="O45" i="18"/>
  <c r="O45" i="19" s="1"/>
  <c r="O49" i="18"/>
  <c r="O49" i="19" s="1"/>
  <c r="O53" i="18"/>
  <c r="O53" i="19" s="1"/>
  <c r="O57" i="18"/>
  <c r="O57" i="19" s="1"/>
  <c r="O61" i="18"/>
  <c r="O61" i="19" s="1"/>
  <c r="O83" i="18"/>
  <c r="O83" i="19" s="1"/>
  <c r="O65" i="18"/>
  <c r="O65" i="19" s="1"/>
  <c r="O82" i="18"/>
  <c r="O82" i="19" s="1"/>
  <c r="O63" i="18"/>
  <c r="O63" i="19" s="1"/>
  <c r="O77" i="18"/>
  <c r="O77" i="19" s="1"/>
  <c r="O85" i="18"/>
  <c r="O85" i="19" s="1"/>
  <c r="O98" i="18"/>
  <c r="O98" i="19" s="1"/>
  <c r="O68" i="18"/>
  <c r="O68" i="19" s="1"/>
  <c r="O84" i="18"/>
  <c r="O84" i="19" s="1"/>
  <c r="L31" i="13"/>
  <c r="L32" i="13"/>
  <c r="Q33" i="10"/>
  <c r="Q29" i="8"/>
  <c r="Q29" i="10"/>
  <c r="L4" i="18"/>
  <c r="L24" i="18"/>
  <c r="L24" i="19" s="1"/>
  <c r="L7" i="18"/>
  <c r="L7" i="19" s="1"/>
  <c r="L21" i="18"/>
  <c r="L21" i="19" s="1"/>
  <c r="L19" i="18"/>
  <c r="L19" i="19" s="1"/>
  <c r="L15" i="18"/>
  <c r="L15" i="19" s="1"/>
  <c r="L11" i="18"/>
  <c r="L11" i="19" s="1"/>
  <c r="L6" i="18"/>
  <c r="L6" i="19" s="1"/>
  <c r="L27" i="18"/>
  <c r="L27" i="19" s="1"/>
  <c r="L5" i="18"/>
  <c r="L5" i="19" s="1"/>
  <c r="L20" i="18"/>
  <c r="L20" i="19" s="1"/>
  <c r="L16" i="18"/>
  <c r="L16" i="19" s="1"/>
  <c r="L12" i="18"/>
  <c r="L12" i="19" s="1"/>
  <c r="L8" i="18"/>
  <c r="L8" i="19" s="1"/>
  <c r="L25" i="18"/>
  <c r="L25" i="19" s="1"/>
  <c r="L26" i="18"/>
  <c r="L26" i="19" s="1"/>
  <c r="L22" i="18"/>
  <c r="L22" i="19" s="1"/>
  <c r="L17" i="18"/>
  <c r="L17" i="19" s="1"/>
  <c r="L13" i="18"/>
  <c r="L13" i="19" s="1"/>
  <c r="L9" i="18"/>
  <c r="L9" i="19" s="1"/>
  <c r="L23" i="18"/>
  <c r="L23" i="19" s="1"/>
  <c r="L18" i="18"/>
  <c r="L18" i="19" s="1"/>
  <c r="L14" i="18"/>
  <c r="L14" i="19" s="1"/>
  <c r="L10" i="18"/>
  <c r="L10" i="19" s="1"/>
  <c r="Q31" i="8"/>
  <c r="Q32" i="8"/>
  <c r="J7" i="18"/>
  <c r="J7" i="19" s="1"/>
  <c r="J21" i="18"/>
  <c r="J21" i="19" s="1"/>
  <c r="J24" i="18"/>
  <c r="J24" i="19" s="1"/>
  <c r="J4" i="18"/>
  <c r="J22" i="18"/>
  <c r="J22" i="19" s="1"/>
  <c r="J23" i="18"/>
  <c r="J23" i="19" s="1"/>
  <c r="J26" i="18"/>
  <c r="J26" i="19" s="1"/>
  <c r="J25" i="18"/>
  <c r="J25" i="19" s="1"/>
  <c r="J18" i="18"/>
  <c r="J18" i="19" s="1"/>
  <c r="J27" i="18"/>
  <c r="J27" i="19" s="1"/>
  <c r="J9" i="18"/>
  <c r="J9" i="19" s="1"/>
  <c r="J8" i="18"/>
  <c r="J8" i="19" s="1"/>
  <c r="J5" i="18"/>
  <c r="J5" i="19" s="1"/>
  <c r="J15" i="18"/>
  <c r="J15" i="19" s="1"/>
  <c r="J11" i="18"/>
  <c r="J11" i="19" s="1"/>
  <c r="J20" i="18"/>
  <c r="J20" i="19" s="1"/>
  <c r="J14" i="18"/>
  <c r="J14" i="19" s="1"/>
  <c r="J10" i="18"/>
  <c r="J10" i="19" s="1"/>
  <c r="J17" i="18"/>
  <c r="J17" i="19" s="1"/>
  <c r="J13" i="18"/>
  <c r="J13" i="19" s="1"/>
  <c r="J16" i="18"/>
  <c r="J16" i="19" s="1"/>
  <c r="J12" i="18"/>
  <c r="J12" i="19" s="1"/>
  <c r="J19" i="18"/>
  <c r="J19" i="19" s="1"/>
  <c r="J6" i="18"/>
  <c r="J6" i="19" s="1"/>
  <c r="Q30" i="9"/>
  <c r="Q33" i="9"/>
  <c r="K4" i="18"/>
  <c r="K6" i="18"/>
  <c r="K6" i="19" s="1"/>
  <c r="K27" i="18"/>
  <c r="K27" i="19" s="1"/>
  <c r="K16" i="18"/>
  <c r="K16" i="19" s="1"/>
  <c r="K18" i="18"/>
  <c r="K18" i="19" s="1"/>
  <c r="K20" i="18"/>
  <c r="K20" i="19" s="1"/>
  <c r="K23" i="18"/>
  <c r="K23" i="19" s="1"/>
  <c r="K24" i="18"/>
  <c r="K24" i="19" s="1"/>
  <c r="K7" i="18"/>
  <c r="K7" i="19" s="1"/>
  <c r="K11" i="18"/>
  <c r="K11" i="19" s="1"/>
  <c r="K15" i="18"/>
  <c r="K15" i="19" s="1"/>
  <c r="K26" i="18"/>
  <c r="K26" i="19" s="1"/>
  <c r="K25" i="18"/>
  <c r="K25" i="19" s="1"/>
  <c r="K5" i="18"/>
  <c r="K5" i="19" s="1"/>
  <c r="K10" i="18"/>
  <c r="K10" i="19" s="1"/>
  <c r="K14" i="18"/>
  <c r="K14" i="19" s="1"/>
  <c r="K22" i="18"/>
  <c r="K22" i="19" s="1"/>
  <c r="K21" i="18"/>
  <c r="K21" i="19" s="1"/>
  <c r="K9" i="18"/>
  <c r="K9" i="19" s="1"/>
  <c r="K13" i="18"/>
  <c r="K13" i="19" s="1"/>
  <c r="K19" i="18"/>
  <c r="K19" i="19" s="1"/>
  <c r="K8" i="18"/>
  <c r="K8" i="19" s="1"/>
  <c r="K12" i="18"/>
  <c r="K12" i="19" s="1"/>
  <c r="K17" i="18"/>
  <c r="K17" i="19" s="1"/>
  <c r="S29" i="11"/>
  <c r="M5" i="18"/>
  <c r="M5" i="19" s="1"/>
  <c r="M9" i="18"/>
  <c r="M9" i="19" s="1"/>
  <c r="M13" i="18"/>
  <c r="M13" i="19" s="1"/>
  <c r="M17" i="18"/>
  <c r="M17" i="19" s="1"/>
  <c r="M21" i="18"/>
  <c r="M21" i="19" s="1"/>
  <c r="M25" i="18"/>
  <c r="M25" i="19" s="1"/>
  <c r="M7" i="18"/>
  <c r="M7" i="19" s="1"/>
  <c r="M12" i="18"/>
  <c r="M12" i="19" s="1"/>
  <c r="M18" i="18"/>
  <c r="M18" i="19" s="1"/>
  <c r="M23" i="18"/>
  <c r="M23" i="19" s="1"/>
  <c r="M8" i="18"/>
  <c r="M8" i="19" s="1"/>
  <c r="M14" i="18"/>
  <c r="M14" i="19" s="1"/>
  <c r="M19" i="18"/>
  <c r="M19" i="19" s="1"/>
  <c r="M24" i="18"/>
  <c r="M24" i="19" s="1"/>
  <c r="M4" i="18"/>
  <c r="M10" i="18"/>
  <c r="M10" i="19" s="1"/>
  <c r="M15" i="18"/>
  <c r="M15" i="19" s="1"/>
  <c r="M20" i="18"/>
  <c r="M20" i="19" s="1"/>
  <c r="M26" i="18"/>
  <c r="M26" i="19" s="1"/>
  <c r="M6" i="18"/>
  <c r="M6" i="19" s="1"/>
  <c r="M11" i="18"/>
  <c r="M11" i="19" s="1"/>
  <c r="M16" i="18"/>
  <c r="M16" i="19" s="1"/>
  <c r="M22" i="18"/>
  <c r="M22" i="19" s="1"/>
  <c r="M27" i="18"/>
  <c r="M27" i="19" s="1"/>
  <c r="N6" i="18"/>
  <c r="N6" i="19" s="1"/>
  <c r="N10" i="18"/>
  <c r="N10" i="19" s="1"/>
  <c r="N14" i="18"/>
  <c r="N14" i="19" s="1"/>
  <c r="N18" i="18"/>
  <c r="N18" i="19" s="1"/>
  <c r="N22" i="18"/>
  <c r="N22" i="19" s="1"/>
  <c r="N26" i="18"/>
  <c r="N26" i="19" s="1"/>
  <c r="N30" i="18"/>
  <c r="N30" i="19" s="1"/>
  <c r="N34" i="18"/>
  <c r="N34" i="19" s="1"/>
  <c r="N38" i="18"/>
  <c r="N38" i="19" s="1"/>
  <c r="N42" i="18"/>
  <c r="N42" i="19" s="1"/>
  <c r="N47" i="18"/>
  <c r="N47" i="19" s="1"/>
  <c r="N66" i="18"/>
  <c r="N66" i="19" s="1"/>
  <c r="N86" i="18"/>
  <c r="N86" i="19" s="1"/>
  <c r="N50" i="18"/>
  <c r="N50" i="19" s="1"/>
  <c r="N64" i="18"/>
  <c r="N64" i="19" s="1"/>
  <c r="N78" i="18"/>
  <c r="N78" i="19" s="1"/>
  <c r="N89" i="18"/>
  <c r="N89" i="19" s="1"/>
  <c r="N99" i="18"/>
  <c r="N99" i="19" s="1"/>
  <c r="N58" i="18"/>
  <c r="N58" i="19" s="1"/>
  <c r="N70" i="18"/>
  <c r="N70" i="19" s="1"/>
  <c r="N92" i="18"/>
  <c r="N92" i="19" s="1"/>
  <c r="N55" i="18"/>
  <c r="N55" i="19" s="1"/>
  <c r="N67" i="18"/>
  <c r="N67" i="19" s="1"/>
  <c r="N87" i="18"/>
  <c r="N87" i="19" s="1"/>
  <c r="N7" i="18"/>
  <c r="N7" i="19" s="1"/>
  <c r="N11" i="18"/>
  <c r="N11" i="19" s="1"/>
  <c r="N15" i="18"/>
  <c r="N15" i="19" s="1"/>
  <c r="N19" i="18"/>
  <c r="N19" i="19" s="1"/>
  <c r="N23" i="18"/>
  <c r="N23" i="19" s="1"/>
  <c r="N27" i="18"/>
  <c r="N27" i="19" s="1"/>
  <c r="N31" i="18"/>
  <c r="N31" i="19" s="1"/>
  <c r="N35" i="18"/>
  <c r="N35" i="19" s="1"/>
  <c r="N39" i="18"/>
  <c r="N39" i="19" s="1"/>
  <c r="N43" i="18"/>
  <c r="N43" i="19" s="1"/>
  <c r="N54" i="18"/>
  <c r="N54" i="19" s="1"/>
  <c r="N72" i="18"/>
  <c r="N72" i="19" s="1"/>
  <c r="N90" i="18"/>
  <c r="N90" i="19" s="1"/>
  <c r="N53" i="18"/>
  <c r="N53" i="19" s="1"/>
  <c r="N71" i="18"/>
  <c r="N71" i="19" s="1"/>
  <c r="N79" i="18"/>
  <c r="N79" i="19" s="1"/>
  <c r="N93" i="18"/>
  <c r="N93" i="19" s="1"/>
  <c r="N100" i="18"/>
  <c r="N100" i="19" s="1"/>
  <c r="N62" i="18"/>
  <c r="N62" i="19" s="1"/>
  <c r="N75" i="18"/>
  <c r="N75" i="19" s="1"/>
  <c r="N96" i="18"/>
  <c r="N96" i="19" s="1"/>
  <c r="N57" i="18"/>
  <c r="N57" i="19" s="1"/>
  <c r="N73" i="18"/>
  <c r="N73" i="19" s="1"/>
  <c r="N91" i="18"/>
  <c r="N91" i="19" s="1"/>
  <c r="N4" i="18"/>
  <c r="N8" i="18"/>
  <c r="N8" i="19" s="1"/>
  <c r="N12" i="18"/>
  <c r="N12" i="19" s="1"/>
  <c r="N16" i="18"/>
  <c r="N16" i="19" s="1"/>
  <c r="N20" i="18"/>
  <c r="N20" i="19" s="1"/>
  <c r="N24" i="18"/>
  <c r="N24" i="19" s="1"/>
  <c r="N28" i="18"/>
  <c r="N28" i="19" s="1"/>
  <c r="N32" i="18"/>
  <c r="N32" i="19" s="1"/>
  <c r="N36" i="18"/>
  <c r="N36" i="19" s="1"/>
  <c r="N40" i="18"/>
  <c r="N40" i="19" s="1"/>
  <c r="N44" i="18"/>
  <c r="N44" i="19" s="1"/>
  <c r="N59" i="18"/>
  <c r="N59" i="19" s="1"/>
  <c r="N80" i="18"/>
  <c r="N80" i="19" s="1"/>
  <c r="N94" i="18"/>
  <c r="N94" i="19" s="1"/>
  <c r="N56" i="18"/>
  <c r="N56" i="19" s="1"/>
  <c r="N76" i="18"/>
  <c r="N76" i="19" s="1"/>
  <c r="N81" i="18"/>
  <c r="N81" i="19" s="1"/>
  <c r="N97" i="18"/>
  <c r="N97" i="19" s="1"/>
  <c r="N46" i="18"/>
  <c r="N46" i="19" s="1"/>
  <c r="N68" i="18"/>
  <c r="N68" i="19" s="1"/>
  <c r="N84" i="18"/>
  <c r="N84" i="19" s="1"/>
  <c r="N48" i="18"/>
  <c r="N48" i="19" s="1"/>
  <c r="N60" i="18"/>
  <c r="N60" i="19" s="1"/>
  <c r="N74" i="18"/>
  <c r="N74" i="19" s="1"/>
  <c r="N95" i="18"/>
  <c r="N95" i="19" s="1"/>
  <c r="N5" i="18"/>
  <c r="N5" i="19" s="1"/>
  <c r="N9" i="18"/>
  <c r="N9" i="19" s="1"/>
  <c r="N13" i="18"/>
  <c r="N13" i="19" s="1"/>
  <c r="N17" i="18"/>
  <c r="N17" i="19" s="1"/>
  <c r="N21" i="18"/>
  <c r="N21" i="19" s="1"/>
  <c r="N25" i="18"/>
  <c r="N25" i="19" s="1"/>
  <c r="N29" i="18"/>
  <c r="N29" i="19" s="1"/>
  <c r="N33" i="18"/>
  <c r="N33" i="19" s="1"/>
  <c r="N37" i="18"/>
  <c r="N37" i="19" s="1"/>
  <c r="N41" i="18"/>
  <c r="N41" i="19" s="1"/>
  <c r="N45" i="18"/>
  <c r="N45" i="19" s="1"/>
  <c r="N65" i="18"/>
  <c r="N65" i="19" s="1"/>
  <c r="N82" i="18"/>
  <c r="N82" i="19" s="1"/>
  <c r="N49" i="18"/>
  <c r="N49" i="19" s="1"/>
  <c r="N63" i="18"/>
  <c r="N63" i="19" s="1"/>
  <c r="N77" i="18"/>
  <c r="N77" i="19" s="1"/>
  <c r="N85" i="18"/>
  <c r="N85" i="19" s="1"/>
  <c r="N98" i="18"/>
  <c r="N98" i="19" s="1"/>
  <c r="N52" i="18"/>
  <c r="N52" i="19" s="1"/>
  <c r="N69" i="18"/>
  <c r="N69" i="19" s="1"/>
  <c r="N88" i="18"/>
  <c r="N88" i="19" s="1"/>
  <c r="N51" i="18"/>
  <c r="N51" i="19" s="1"/>
  <c r="N61" i="18"/>
  <c r="N61" i="19" s="1"/>
  <c r="N83" i="18"/>
  <c r="N83" i="19" s="1"/>
  <c r="L31" i="21" l="1"/>
  <c r="Q31" i="19"/>
  <c r="L55" i="21"/>
  <c r="Q55" i="19"/>
  <c r="L64" i="21"/>
  <c r="Q64" i="19"/>
  <c r="L60" i="21"/>
  <c r="Q60" i="19"/>
  <c r="L58" i="21"/>
  <c r="Q58" i="19"/>
  <c r="L47" i="21"/>
  <c r="Q47" i="19"/>
  <c r="L42" i="21"/>
  <c r="Q42" i="19"/>
  <c r="L88" i="21"/>
  <c r="Q88" i="19"/>
  <c r="L96" i="21"/>
  <c r="Q96" i="19"/>
  <c r="L30" i="21"/>
  <c r="Q30" i="19"/>
  <c r="L69" i="21"/>
  <c r="Q69" i="19"/>
  <c r="L53" i="21"/>
  <c r="Q53" i="19"/>
  <c r="L39" i="21"/>
  <c r="Q39" i="19"/>
  <c r="L45" i="21"/>
  <c r="Q45" i="19"/>
  <c r="L63" i="21"/>
  <c r="Q63" i="19"/>
  <c r="L61" i="21"/>
  <c r="Q61" i="19"/>
  <c r="N26" i="23"/>
  <c r="Q62" i="19"/>
  <c r="L100" i="21"/>
  <c r="Q100" i="19"/>
  <c r="L86" i="21"/>
  <c r="Q86" i="19"/>
  <c r="L40" i="21"/>
  <c r="Q40" i="19"/>
  <c r="L74" i="21"/>
  <c r="Q74" i="19"/>
  <c r="L72" i="21"/>
  <c r="Q72" i="19"/>
  <c r="L83" i="21"/>
  <c r="Q83" i="19"/>
  <c r="L67" i="21"/>
  <c r="Q67" i="19"/>
  <c r="L77" i="21"/>
  <c r="Q77" i="19"/>
  <c r="L51" i="21"/>
  <c r="Q51" i="19"/>
  <c r="L75" i="21"/>
  <c r="Q75" i="19"/>
  <c r="L99" i="21"/>
  <c r="Q99" i="19"/>
  <c r="L70" i="21"/>
  <c r="Q70" i="19"/>
  <c r="L90" i="21"/>
  <c r="Q90" i="19"/>
  <c r="L65" i="21"/>
  <c r="Q65" i="19"/>
  <c r="L92" i="21"/>
  <c r="Q92" i="19"/>
  <c r="L49" i="13"/>
  <c r="D5" i="2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W20" i="1"/>
  <c r="AB19" i="1" s="1"/>
  <c r="I5" i="6" s="1"/>
  <c r="U20" i="1"/>
  <c r="Z36" i="1" s="1"/>
  <c r="G3" i="7"/>
  <c r="E38" i="7" s="1"/>
  <c r="H33" i="17" s="1"/>
  <c r="H32" i="18" s="1"/>
  <c r="H32" i="19" s="1"/>
  <c r="V20" i="1"/>
  <c r="AA22" i="1" s="1"/>
  <c r="I4" i="8" s="1"/>
  <c r="G2" i="7"/>
  <c r="E77" i="7" s="1"/>
  <c r="Z16" i="1" l="1"/>
  <c r="I3" i="3" s="1"/>
  <c r="AB36" i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5" i="1"/>
  <c r="I4" i="11" s="1"/>
  <c r="AB15" i="1"/>
  <c r="AB37" i="1"/>
  <c r="AB16" i="1"/>
  <c r="I5" i="3" s="1"/>
  <c r="AB24" i="1"/>
  <c r="I5" i="10" s="1"/>
  <c r="W24" i="1" s="1"/>
  <c r="AB26" i="1"/>
  <c r="AB18" i="1"/>
  <c r="I5" i="5" s="1"/>
  <c r="W18" i="1" s="1"/>
  <c r="AB20" i="1"/>
  <c r="AB23" i="1"/>
  <c r="AB25" i="1"/>
  <c r="I5" i="11" s="1"/>
  <c r="W25" i="1" s="1"/>
  <c r="AA16" i="1"/>
  <c r="I4" i="3" s="1"/>
  <c r="AB22" i="1"/>
  <c r="I5" i="8" s="1"/>
  <c r="Z17" i="1"/>
  <c r="I3" i="4" s="1"/>
  <c r="Z22" i="1"/>
  <c r="I3" i="8" s="1"/>
  <c r="E85" i="7"/>
  <c r="E59" i="7"/>
  <c r="E66" i="7"/>
  <c r="AA15" i="1"/>
  <c r="AB35" i="1"/>
  <c r="Z20" i="1"/>
  <c r="H30" i="17"/>
  <c r="H29" i="18" s="1"/>
  <c r="H29" i="19" s="1"/>
  <c r="D35" i="7"/>
  <c r="E78" i="7"/>
  <c r="E94" i="7"/>
  <c r="E51" i="7"/>
  <c r="E55" i="7"/>
  <c r="AA36" i="1"/>
  <c r="AA26" i="1"/>
  <c r="AA18" i="1"/>
  <c r="I4" i="5" s="1"/>
  <c r="AA23" i="1"/>
  <c r="AA19" i="1"/>
  <c r="I4" i="6" s="1"/>
  <c r="AA34" i="1"/>
  <c r="AA17" i="1"/>
  <c r="I4" i="4" s="1"/>
  <c r="AA20" i="1"/>
  <c r="Z18" i="1"/>
  <c r="I3" i="5" s="1"/>
  <c r="Z15" i="1"/>
  <c r="Z19" i="1"/>
  <c r="I3" i="6" s="1"/>
  <c r="Z23" i="1"/>
  <c r="Z34" i="1"/>
  <c r="Z35" i="1"/>
  <c r="Z26" i="1"/>
  <c r="Z25" i="1"/>
  <c r="I3" i="11" s="1"/>
  <c r="Z24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4" i="1"/>
  <c r="I4" i="10" s="1"/>
  <c r="AA35" i="1"/>
  <c r="AA37" i="1"/>
  <c r="AB34" i="1"/>
  <c r="AB17" i="1"/>
  <c r="I5" i="4" s="1"/>
  <c r="W17" i="1" s="1"/>
  <c r="Z37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4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2" i="1"/>
  <c r="I5" i="9"/>
  <c r="W23" i="1" s="1"/>
  <c r="V25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4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5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M83" i="17" s="1"/>
  <c r="M82" i="18" s="1"/>
  <c r="M82" i="19" s="1"/>
  <c r="D96" i="21"/>
  <c r="F21" i="23"/>
  <c r="E42" i="3"/>
  <c r="D37" i="17" s="1"/>
  <c r="D36" i="18" s="1"/>
  <c r="D36" i="19" s="1"/>
  <c r="E41" i="11"/>
  <c r="M36" i="17" s="1"/>
  <c r="M35" i="18" s="1"/>
  <c r="M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M35" i="17" s="1"/>
  <c r="M34" i="18" s="1"/>
  <c r="M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M43" i="17" s="1"/>
  <c r="M42" i="18" s="1"/>
  <c r="M42" i="19" s="1"/>
  <c r="E45" i="11"/>
  <c r="D45" i="11" s="1"/>
  <c r="N45" i="11" s="1"/>
  <c r="E105" i="11"/>
  <c r="D105" i="11" s="1"/>
  <c r="E74" i="11"/>
  <c r="M69" i="17" s="1"/>
  <c r="M68" i="18" s="1"/>
  <c r="M68" i="19" s="1"/>
  <c r="E55" i="11"/>
  <c r="M50" i="17" s="1"/>
  <c r="M49" i="18" s="1"/>
  <c r="M49" i="19" s="1"/>
  <c r="E59" i="11"/>
  <c r="D59" i="11" s="1"/>
  <c r="N59" i="11" s="1"/>
  <c r="E83" i="11"/>
  <c r="M78" i="17" s="1"/>
  <c r="M77" i="18" s="1"/>
  <c r="M77" i="19" s="1"/>
  <c r="E89" i="11"/>
  <c r="M84" i="17" s="1"/>
  <c r="M83" i="18" s="1"/>
  <c r="M83" i="19" s="1"/>
  <c r="E76" i="11"/>
  <c r="D76" i="11" s="1"/>
  <c r="N76" i="11" s="1"/>
  <c r="E46" i="10"/>
  <c r="L41" i="17" s="1"/>
  <c r="L40" i="18" s="1"/>
  <c r="L40" i="19" s="1"/>
  <c r="E44" i="11"/>
  <c r="D44" i="11" s="1"/>
  <c r="N44" i="11" s="1"/>
  <c r="E46" i="11"/>
  <c r="D46" i="11" s="1"/>
  <c r="E43" i="11"/>
  <c r="M38" i="17" s="1"/>
  <c r="M37" i="18" s="1"/>
  <c r="M37" i="19" s="1"/>
  <c r="E100" i="11"/>
  <c r="M95" i="17" s="1"/>
  <c r="M94" i="18" s="1"/>
  <c r="M94" i="19" s="1"/>
  <c r="E84" i="11"/>
  <c r="M79" i="17" s="1"/>
  <c r="M78" i="18" s="1"/>
  <c r="M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M101" i="17" s="1"/>
  <c r="M100" i="18" s="1"/>
  <c r="M100" i="19" s="1"/>
  <c r="E73" i="11"/>
  <c r="D73" i="11" s="1"/>
  <c r="N73" i="11" s="1"/>
  <c r="E87" i="11"/>
  <c r="M82" i="17" s="1"/>
  <c r="M81" i="18" s="1"/>
  <c r="M81" i="19" s="1"/>
  <c r="E72" i="11"/>
  <c r="D72" i="11" s="1"/>
  <c r="N72" i="11" s="1"/>
  <c r="E97" i="11"/>
  <c r="D97" i="11" s="1"/>
  <c r="E38" i="11"/>
  <c r="M33" i="17" s="1"/>
  <c r="M32" i="18" s="1"/>
  <c r="M32" i="19" s="1"/>
  <c r="E42" i="11"/>
  <c r="D42" i="11" s="1"/>
  <c r="N42" i="11" s="1"/>
  <c r="E81" i="11"/>
  <c r="M76" i="17" s="1"/>
  <c r="M75" i="18" s="1"/>
  <c r="M75" i="19" s="1"/>
  <c r="E99" i="11"/>
  <c r="M94" i="17" s="1"/>
  <c r="M93" i="18" s="1"/>
  <c r="M93" i="19" s="1"/>
  <c r="E65" i="11"/>
  <c r="M60" i="17" s="1"/>
  <c r="M59" i="18" s="1"/>
  <c r="M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L37" i="17" s="1"/>
  <c r="L36" i="18" s="1"/>
  <c r="L36" i="19" s="1"/>
  <c r="E96" i="11"/>
  <c r="D96" i="11" s="1"/>
  <c r="E51" i="11"/>
  <c r="D51" i="11" s="1"/>
  <c r="E54" i="11"/>
  <c r="M49" i="17" s="1"/>
  <c r="M48" i="18" s="1"/>
  <c r="M48" i="19" s="1"/>
  <c r="E94" i="11"/>
  <c r="M89" i="17" s="1"/>
  <c r="M88" i="18" s="1"/>
  <c r="M88" i="19" s="1"/>
  <c r="E95" i="11"/>
  <c r="M90" i="17" s="1"/>
  <c r="M89" i="18" s="1"/>
  <c r="M89" i="19" s="1"/>
  <c r="E47" i="11"/>
  <c r="M42" i="17" s="1"/>
  <c r="M41" i="18" s="1"/>
  <c r="M41" i="19" s="1"/>
  <c r="E90" i="11"/>
  <c r="M85" i="17" s="1"/>
  <c r="M84" i="18" s="1"/>
  <c r="M84" i="19" s="1"/>
  <c r="E57" i="11"/>
  <c r="M52" i="17" s="1"/>
  <c r="M51" i="18" s="1"/>
  <c r="M51" i="19" s="1"/>
  <c r="E66" i="11"/>
  <c r="M61" i="17" s="1"/>
  <c r="M60" i="18" s="1"/>
  <c r="M60" i="19" s="1"/>
  <c r="E62" i="11"/>
  <c r="M57" i="17" s="1"/>
  <c r="M56" i="18" s="1"/>
  <c r="M56" i="19" s="1"/>
  <c r="E64" i="11"/>
  <c r="M59" i="17" s="1"/>
  <c r="M58" i="18" s="1"/>
  <c r="M58" i="19" s="1"/>
  <c r="E52" i="11"/>
  <c r="M47" i="17" s="1"/>
  <c r="M46" i="18" s="1"/>
  <c r="M46" i="19" s="1"/>
  <c r="E79" i="11"/>
  <c r="M74" i="17" s="1"/>
  <c r="M73" i="18" s="1"/>
  <c r="M73" i="19" s="1"/>
  <c r="E70" i="11"/>
  <c r="M65" i="17" s="1"/>
  <c r="M64" i="18" s="1"/>
  <c r="M64" i="19" s="1"/>
  <c r="E77" i="11"/>
  <c r="M72" i="17" s="1"/>
  <c r="M71" i="18" s="1"/>
  <c r="M71" i="19" s="1"/>
  <c r="E53" i="11"/>
  <c r="M48" i="17" s="1"/>
  <c r="M47" i="18" s="1"/>
  <c r="M47" i="19" s="1"/>
  <c r="E102" i="11"/>
  <c r="M97" i="17" s="1"/>
  <c r="M96" i="18" s="1"/>
  <c r="M96" i="19" s="1"/>
  <c r="E98" i="11"/>
  <c r="M93" i="17" s="1"/>
  <c r="M92" i="18" s="1"/>
  <c r="M92" i="19" s="1"/>
  <c r="E104" i="11"/>
  <c r="M99" i="17" s="1"/>
  <c r="M98" i="18" s="1"/>
  <c r="M98" i="19" s="1"/>
  <c r="E67" i="11"/>
  <c r="M62" i="17" s="1"/>
  <c r="M61" i="18" s="1"/>
  <c r="M61" i="19" s="1"/>
  <c r="E85" i="11"/>
  <c r="M80" i="17" s="1"/>
  <c r="M79" i="18" s="1"/>
  <c r="M79" i="19" s="1"/>
  <c r="E103" i="11"/>
  <c r="D103" i="11" s="1"/>
  <c r="E78" i="11"/>
  <c r="M73" i="17" s="1"/>
  <c r="M72" i="18" s="1"/>
  <c r="M72" i="19" s="1"/>
  <c r="E50" i="11"/>
  <c r="M45" i="17" s="1"/>
  <c r="M44" i="18" s="1"/>
  <c r="M44" i="19" s="1"/>
  <c r="E92" i="11"/>
  <c r="M87" i="17" s="1"/>
  <c r="M86" i="18" s="1"/>
  <c r="M86" i="19" s="1"/>
  <c r="E71" i="11"/>
  <c r="M66" i="17" s="1"/>
  <c r="M65" i="18" s="1"/>
  <c r="M65" i="19" s="1"/>
  <c r="E49" i="11"/>
  <c r="M44" i="17" s="1"/>
  <c r="M43" i="18" s="1"/>
  <c r="M43" i="19" s="1"/>
  <c r="E91" i="11"/>
  <c r="M86" i="17" s="1"/>
  <c r="M85" i="18" s="1"/>
  <c r="M85" i="19" s="1"/>
  <c r="E60" i="11"/>
  <c r="D60" i="11" s="1"/>
  <c r="N60" i="11" s="1"/>
  <c r="E39" i="10"/>
  <c r="L34" i="17" s="1"/>
  <c r="L33" i="18" s="1"/>
  <c r="L33" i="19" s="1"/>
  <c r="L33" i="17"/>
  <c r="L32" i="18" s="1"/>
  <c r="L32" i="19" s="1"/>
  <c r="D38" i="10"/>
  <c r="L38" i="10" s="1"/>
  <c r="D71" i="10"/>
  <c r="L71" i="10" s="1"/>
  <c r="L66" i="17"/>
  <c r="L65" i="18" s="1"/>
  <c r="L65" i="19" s="1"/>
  <c r="D85" i="21"/>
  <c r="D87" i="21"/>
  <c r="F31" i="23"/>
  <c r="D53" i="21"/>
  <c r="M53" i="17"/>
  <c r="M52" i="18" s="1"/>
  <c r="M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2" i="1"/>
  <c r="M29" i="17"/>
  <c r="M28" i="18" s="1"/>
  <c r="M28" i="19" s="1"/>
  <c r="D34" i="11"/>
  <c r="D40" i="21"/>
  <c r="D39" i="21"/>
  <c r="D51" i="21"/>
  <c r="F30" i="23"/>
  <c r="D82" i="21"/>
  <c r="D54" i="21"/>
  <c r="E95" i="10"/>
  <c r="E104" i="10"/>
  <c r="E100" i="10"/>
  <c r="L29" i="17"/>
  <c r="L28" i="18" s="1"/>
  <c r="L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3" i="1"/>
  <c r="G2" i="9"/>
  <c r="E92" i="9" s="1"/>
  <c r="G3" i="9"/>
  <c r="E41" i="9" s="1"/>
  <c r="F23" i="23"/>
  <c r="D47" i="21"/>
  <c r="F26" i="23"/>
  <c r="D62" i="21"/>
  <c r="D70" i="21"/>
  <c r="D55" i="21"/>
  <c r="D73" i="21"/>
  <c r="M34" i="17"/>
  <c r="M33" i="18" s="1"/>
  <c r="M33" i="19" s="1"/>
  <c r="D39" i="11"/>
  <c r="M31" i="17"/>
  <c r="M30" i="18" s="1"/>
  <c r="M30" i="19" s="1"/>
  <c r="D36" i="11"/>
  <c r="M30" i="17"/>
  <c r="M29" i="18" s="1"/>
  <c r="M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M32" i="17"/>
  <c r="M31" i="18" s="1"/>
  <c r="M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2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3" i="1"/>
  <c r="E36" i="9"/>
  <c r="F25" i="23"/>
  <c r="D57" i="21"/>
  <c r="D36" i="21"/>
  <c r="D49" i="21"/>
  <c r="D95" i="21"/>
  <c r="D84" i="21"/>
  <c r="D38" i="21"/>
  <c r="D45" i="21"/>
  <c r="L30" i="17"/>
  <c r="L29" i="18" s="1"/>
  <c r="L29" i="19" s="1"/>
  <c r="D35" i="10"/>
  <c r="E37" i="10"/>
  <c r="E98" i="10"/>
  <c r="E105" i="10"/>
  <c r="E69" i="10"/>
  <c r="E89" i="10"/>
  <c r="E48" i="10"/>
  <c r="L31" i="17"/>
  <c r="L30" i="18" s="1"/>
  <c r="L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M98" i="17" l="1"/>
  <c r="M97" i="18" s="1"/>
  <c r="M97" i="19" s="1"/>
  <c r="M100" i="17"/>
  <c r="M99" i="18" s="1"/>
  <c r="M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M40" i="17"/>
  <c r="M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M71" i="17"/>
  <c r="M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J80" i="17" s="1"/>
  <c r="J79" i="18" s="1"/>
  <c r="J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K63" i="17" s="1"/>
  <c r="K62" i="18" s="1"/>
  <c r="K62" i="19" s="1"/>
  <c r="E58" i="9"/>
  <c r="D58" i="9" s="1"/>
  <c r="J58" i="9" s="1"/>
  <c r="E101" i="9"/>
  <c r="K96" i="17" s="1"/>
  <c r="K95" i="18" s="1"/>
  <c r="K95" i="19" s="1"/>
  <c r="D40" i="11"/>
  <c r="N40" i="11" s="1"/>
  <c r="E57" i="9"/>
  <c r="D57" i="9" s="1"/>
  <c r="E72" i="9"/>
  <c r="K67" i="17" s="1"/>
  <c r="K66" i="18" s="1"/>
  <c r="K66" i="19" s="1"/>
  <c r="M54" i="17"/>
  <c r="M53" i="18" s="1"/>
  <c r="M63" i="17"/>
  <c r="M62" i="18" s="1"/>
  <c r="M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K66" i="17" s="1"/>
  <c r="K65" i="18" s="1"/>
  <c r="K65" i="19" s="1"/>
  <c r="E98" i="9"/>
  <c r="K93" i="17" s="1"/>
  <c r="K92" i="18" s="1"/>
  <c r="K92" i="19" s="1"/>
  <c r="E49" i="9"/>
  <c r="K44" i="17" s="1"/>
  <c r="K43" i="18" s="1"/>
  <c r="K43" i="19" s="1"/>
  <c r="D83" i="11"/>
  <c r="N83" i="11" s="1"/>
  <c r="G75" i="20" s="1"/>
  <c r="E86" i="9"/>
  <c r="K81" i="17" s="1"/>
  <c r="K80" i="18" s="1"/>
  <c r="K80" i="19" s="1"/>
  <c r="E78" i="9"/>
  <c r="K73" i="17" s="1"/>
  <c r="K72" i="18" s="1"/>
  <c r="K72" i="19" s="1"/>
  <c r="E46" i="9"/>
  <c r="D46" i="9" s="1"/>
  <c r="E75" i="8"/>
  <c r="D75" i="8" s="1"/>
  <c r="L75" i="8" s="1"/>
  <c r="Q75" i="8" s="1"/>
  <c r="E72" i="8"/>
  <c r="D72" i="8" s="1"/>
  <c r="L72" i="8" s="1"/>
  <c r="Q72" i="8" s="1"/>
  <c r="M41" i="17"/>
  <c r="M40" i="18" s="1"/>
  <c r="M92" i="17"/>
  <c r="M91" i="18" s="1"/>
  <c r="M75" i="17"/>
  <c r="M74" i="18" s="1"/>
  <c r="M74" i="19" s="1"/>
  <c r="M39" i="17"/>
  <c r="M38" i="18" s="1"/>
  <c r="M38" i="19" s="1"/>
  <c r="D46" i="10"/>
  <c r="L46" i="10" s="1"/>
  <c r="D47" i="11"/>
  <c r="N47" i="11" s="1"/>
  <c r="M64" i="17"/>
  <c r="M63" i="18" s="1"/>
  <c r="M63" i="19" s="1"/>
  <c r="M91" i="17"/>
  <c r="M90" i="18" s="1"/>
  <c r="M90" i="19" s="1"/>
  <c r="M81" i="17"/>
  <c r="M80" i="18" s="1"/>
  <c r="M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M67" i="17"/>
  <c r="M66" i="18" s="1"/>
  <c r="M70" i="17"/>
  <c r="M69" i="18" s="1"/>
  <c r="M69" i="19" s="1"/>
  <c r="M55" i="17"/>
  <c r="M54" i="18" s="1"/>
  <c r="D95" i="11"/>
  <c r="M77" i="17"/>
  <c r="M76" i="18" s="1"/>
  <c r="M76" i="19" s="1"/>
  <c r="D70" i="11"/>
  <c r="N70" i="11" s="1"/>
  <c r="S70" i="11" s="1"/>
  <c r="M37" i="17"/>
  <c r="M36" i="18" s="1"/>
  <c r="M36" i="19" s="1"/>
  <c r="M56" i="17"/>
  <c r="M55" i="18" s="1"/>
  <c r="M55" i="19" s="1"/>
  <c r="D38" i="11"/>
  <c r="Q38" i="11" s="1"/>
  <c r="D99" i="11"/>
  <c r="D66" i="11"/>
  <c r="N66" i="11" s="1"/>
  <c r="G58" i="20" s="1"/>
  <c r="D64" i="11"/>
  <c r="N64" i="11" s="1"/>
  <c r="G56" i="20" s="1"/>
  <c r="D100" i="11"/>
  <c r="M46" i="17"/>
  <c r="M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J43" i="17" s="1"/>
  <c r="J42" i="18" s="1"/>
  <c r="J42" i="19" s="1"/>
  <c r="E103" i="8"/>
  <c r="J98" i="17" s="1"/>
  <c r="J97" i="18" s="1"/>
  <c r="J97" i="19" s="1"/>
  <c r="E80" i="8"/>
  <c r="J75" i="17" s="1"/>
  <c r="J74" i="18" s="1"/>
  <c r="J74" i="19" s="1"/>
  <c r="M58" i="17"/>
  <c r="M57" i="18" s="1"/>
  <c r="M57" i="19" s="1"/>
  <c r="D78" i="11"/>
  <c r="N78" i="11" s="1"/>
  <c r="G70" i="20" s="1"/>
  <c r="E94" i="8"/>
  <c r="D94" i="8" s="1"/>
  <c r="E91" i="8"/>
  <c r="J86" i="17" s="1"/>
  <c r="J85" i="18" s="1"/>
  <c r="J85" i="19" s="1"/>
  <c r="M68" i="17"/>
  <c r="M67" i="18" s="1"/>
  <c r="D84" i="11"/>
  <c r="N84" i="11" s="1"/>
  <c r="G76" i="20" s="1"/>
  <c r="E104" i="8"/>
  <c r="J99" i="17" s="1"/>
  <c r="J98" i="18" s="1"/>
  <c r="J98" i="19" s="1"/>
  <c r="E88" i="8"/>
  <c r="J83" i="17" s="1"/>
  <c r="J82" i="18" s="1"/>
  <c r="J82" i="19" s="1"/>
  <c r="E84" i="8"/>
  <c r="J79" i="17" s="1"/>
  <c r="J78" i="18" s="1"/>
  <c r="J78" i="19" s="1"/>
  <c r="M51" i="17"/>
  <c r="M50" i="18" s="1"/>
  <c r="M50" i="19" s="1"/>
  <c r="D65" i="11"/>
  <c r="N65" i="11" s="1"/>
  <c r="G57" i="20" s="1"/>
  <c r="M88" i="17"/>
  <c r="M87" i="18" s="1"/>
  <c r="D98" i="11"/>
  <c r="M96" i="17"/>
  <c r="M95" i="18" s="1"/>
  <c r="M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J85" i="17" s="1"/>
  <c r="J84" i="18" s="1"/>
  <c r="J84" i="19" s="1"/>
  <c r="E83" i="8"/>
  <c r="J78" i="17" s="1"/>
  <c r="J77" i="18" s="1"/>
  <c r="J77" i="19" s="1"/>
  <c r="E81" i="8"/>
  <c r="J76" i="17" s="1"/>
  <c r="J75" i="18" s="1"/>
  <c r="J75" i="19" s="1"/>
  <c r="E79" i="8"/>
  <c r="J74" i="17" s="1"/>
  <c r="J73" i="18" s="1"/>
  <c r="J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J95" i="17" s="1"/>
  <c r="J94" i="18" s="1"/>
  <c r="J94" i="19" s="1"/>
  <c r="E102" i="8"/>
  <c r="J97" i="17" s="1"/>
  <c r="J96" i="18" s="1"/>
  <c r="J96" i="19" s="1"/>
  <c r="E74" i="8"/>
  <c r="J69" i="17" s="1"/>
  <c r="J68" i="18" s="1"/>
  <c r="J68" i="19" s="1"/>
  <c r="E69" i="8"/>
  <c r="D69" i="8" s="1"/>
  <c r="L69" i="8" s="1"/>
  <c r="Q69" i="8" s="1"/>
  <c r="E106" i="8"/>
  <c r="J101" i="17" s="1"/>
  <c r="J100" i="18" s="1"/>
  <c r="J100" i="19" s="1"/>
  <c r="E44" i="9"/>
  <c r="K39" i="17" s="1"/>
  <c r="K38" i="18" s="1"/>
  <c r="K38" i="19" s="1"/>
  <c r="E40" i="9"/>
  <c r="K35" i="17" s="1"/>
  <c r="K34" i="18" s="1"/>
  <c r="K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K32" i="17" s="1"/>
  <c r="K31" i="18" s="1"/>
  <c r="K31" i="19" s="1"/>
  <c r="E39" i="9"/>
  <c r="K34" i="17" s="1"/>
  <c r="K33" i="18" s="1"/>
  <c r="K33" i="19" s="1"/>
  <c r="E100" i="9"/>
  <c r="D100" i="9" s="1"/>
  <c r="E43" i="9"/>
  <c r="K38" i="17" s="1"/>
  <c r="K37" i="18" s="1"/>
  <c r="K37" i="19" s="1"/>
  <c r="E38" i="9"/>
  <c r="K33" i="17" s="1"/>
  <c r="K32" i="18" s="1"/>
  <c r="K32" i="19" s="1"/>
  <c r="E45" i="9"/>
  <c r="K40" i="17" s="1"/>
  <c r="K39" i="18" s="1"/>
  <c r="K39" i="19" s="1"/>
  <c r="E82" i="9"/>
  <c r="K77" i="17" s="1"/>
  <c r="K76" i="18" s="1"/>
  <c r="K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K94" i="17" s="1"/>
  <c r="K93" i="18" s="1"/>
  <c r="K93" i="19" s="1"/>
  <c r="E83" i="9"/>
  <c r="K78" i="17" s="1"/>
  <c r="K77" i="18" s="1"/>
  <c r="K77" i="19" s="1"/>
  <c r="E99" i="8"/>
  <c r="J94" i="17" s="1"/>
  <c r="J93" i="18" s="1"/>
  <c r="J93" i="19" s="1"/>
  <c r="E61" i="8"/>
  <c r="J56" i="17" s="1"/>
  <c r="J55" i="18" s="1"/>
  <c r="J55" i="19" s="1"/>
  <c r="E92" i="8"/>
  <c r="J87" i="17" s="1"/>
  <c r="J86" i="18" s="1"/>
  <c r="J86" i="19" s="1"/>
  <c r="E96" i="8"/>
  <c r="J91" i="17" s="1"/>
  <c r="J90" i="18" s="1"/>
  <c r="J90" i="19" s="1"/>
  <c r="E68" i="8"/>
  <c r="D68" i="8" s="1"/>
  <c r="L68" i="8" s="1"/>
  <c r="Q68" i="8" s="1"/>
  <c r="E56" i="8"/>
  <c r="J51" i="17" s="1"/>
  <c r="J50" i="18" s="1"/>
  <c r="J50" i="19" s="1"/>
  <c r="E63" i="8"/>
  <c r="J58" i="17" s="1"/>
  <c r="J57" i="18" s="1"/>
  <c r="J57" i="19" s="1"/>
  <c r="E39" i="8"/>
  <c r="J34" i="17" s="1"/>
  <c r="J33" i="18" s="1"/>
  <c r="J33" i="19" s="1"/>
  <c r="E97" i="8"/>
  <c r="J92" i="17" s="1"/>
  <c r="J91" i="18" s="1"/>
  <c r="J91" i="19" s="1"/>
  <c r="E46" i="8"/>
  <c r="J41" i="17" s="1"/>
  <c r="J40" i="18" s="1"/>
  <c r="J40" i="19" s="1"/>
  <c r="E37" i="8"/>
  <c r="D37" i="8" s="1"/>
  <c r="E78" i="8"/>
  <c r="D78" i="8" s="1"/>
  <c r="L78" i="8" s="1"/>
  <c r="Q78" i="8" s="1"/>
  <c r="E105" i="8"/>
  <c r="J100" i="17" s="1"/>
  <c r="J99" i="18" s="1"/>
  <c r="J99" i="19" s="1"/>
  <c r="E89" i="8"/>
  <c r="D89" i="8" s="1"/>
  <c r="E49" i="8"/>
  <c r="J44" i="17" s="1"/>
  <c r="J43" i="18" s="1"/>
  <c r="J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J68" i="17" s="1"/>
  <c r="J67" i="18" s="1"/>
  <c r="J67" i="19" s="1"/>
  <c r="E95" i="8"/>
  <c r="D95" i="8" s="1"/>
  <c r="E70" i="8"/>
  <c r="J65" i="17" s="1"/>
  <c r="J64" i="18" s="1"/>
  <c r="J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J60" i="17" s="1"/>
  <c r="J59" i="18" s="1"/>
  <c r="J59" i="19" s="1"/>
  <c r="E76" i="8"/>
  <c r="D76" i="8" s="1"/>
  <c r="L76" i="8" s="1"/>
  <c r="Q76" i="8" s="1"/>
  <c r="E87" i="8"/>
  <c r="J82" i="17" s="1"/>
  <c r="J81" i="18" s="1"/>
  <c r="J81" i="19" s="1"/>
  <c r="E60" i="8"/>
  <c r="J55" i="17" s="1"/>
  <c r="J54" i="18" s="1"/>
  <c r="J54" i="19" s="1"/>
  <c r="E77" i="8"/>
  <c r="D77" i="8" s="1"/>
  <c r="L77" i="8" s="1"/>
  <c r="Q77" i="8" s="1"/>
  <c r="E47" i="8"/>
  <c r="D47" i="8" s="1"/>
  <c r="E41" i="8"/>
  <c r="J36" i="17" s="1"/>
  <c r="J35" i="18" s="1"/>
  <c r="J35" i="19" s="1"/>
  <c r="E66" i="8"/>
  <c r="J61" i="17" s="1"/>
  <c r="J60" i="18" s="1"/>
  <c r="J60" i="19" s="1"/>
  <c r="E57" i="8"/>
  <c r="J52" i="17" s="1"/>
  <c r="J51" i="18" s="1"/>
  <c r="J51" i="19" s="1"/>
  <c r="E38" i="8"/>
  <c r="D38" i="8" s="1"/>
  <c r="L38" i="8" s="1"/>
  <c r="Q38" i="8" s="1"/>
  <c r="E71" i="8"/>
  <c r="J66" i="17" s="1"/>
  <c r="J65" i="18" s="1"/>
  <c r="J65" i="19" s="1"/>
  <c r="E53" i="8"/>
  <c r="J48" i="17" s="1"/>
  <c r="J47" i="18" s="1"/>
  <c r="J47" i="19" s="1"/>
  <c r="E82" i="8"/>
  <c r="J77" i="17" s="1"/>
  <c r="J76" i="18" s="1"/>
  <c r="J76" i="19" s="1"/>
  <c r="E52" i="8"/>
  <c r="D52" i="8" s="1"/>
  <c r="L52" i="8" s="1"/>
  <c r="Q52" i="8" s="1"/>
  <c r="E101" i="8"/>
  <c r="J96" i="17" s="1"/>
  <c r="J95" i="18" s="1"/>
  <c r="J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J50" i="17" s="1"/>
  <c r="J49" i="18" s="1"/>
  <c r="J49" i="19" s="1"/>
  <c r="K87" i="17"/>
  <c r="K86" i="18" s="1"/>
  <c r="K86" i="19" s="1"/>
  <c r="D92" i="9"/>
  <c r="J92" i="9" s="1"/>
  <c r="L86" i="17"/>
  <c r="L85" i="18" s="1"/>
  <c r="L85" i="19" s="1"/>
  <c r="D91" i="10"/>
  <c r="L91" i="10" s="1"/>
  <c r="H71" i="21"/>
  <c r="H56" i="21"/>
  <c r="H89" i="21"/>
  <c r="J40" i="17"/>
  <c r="J39" i="18" s="1"/>
  <c r="J39" i="19" s="1"/>
  <c r="D45" i="8"/>
  <c r="L45" i="8" s="1"/>
  <c r="Q45" i="8" s="1"/>
  <c r="L94" i="17"/>
  <c r="L93" i="18" s="1"/>
  <c r="L93" i="19" s="1"/>
  <c r="D99" i="10"/>
  <c r="H75" i="21"/>
  <c r="H92" i="21"/>
  <c r="L69" i="17"/>
  <c r="L68" i="18" s="1"/>
  <c r="L68" i="19" s="1"/>
  <c r="D74" i="10"/>
  <c r="L74" i="10" s="1"/>
  <c r="L39" i="17"/>
  <c r="L38" i="18" s="1"/>
  <c r="L38" i="19" s="1"/>
  <c r="D44" i="10"/>
  <c r="L44" i="10" s="1"/>
  <c r="F26" i="20"/>
  <c r="Q34" i="10"/>
  <c r="G74" i="20"/>
  <c r="S82" i="11"/>
  <c r="G36" i="20"/>
  <c r="S44" i="11"/>
  <c r="L72" i="17"/>
  <c r="L71" i="18" s="1"/>
  <c r="L71" i="19" s="1"/>
  <c r="D77" i="10"/>
  <c r="L77" i="10" s="1"/>
  <c r="J23" i="23"/>
  <c r="H47" i="21"/>
  <c r="L71" i="17"/>
  <c r="L70" i="18" s="1"/>
  <c r="L70" i="19" s="1"/>
  <c r="D76" i="10"/>
  <c r="L76" i="10" s="1"/>
  <c r="L96" i="17"/>
  <c r="L95" i="18" s="1"/>
  <c r="L95" i="19" s="1"/>
  <c r="D101" i="10"/>
  <c r="L84" i="17"/>
  <c r="L83" i="18" s="1"/>
  <c r="L83" i="19" s="1"/>
  <c r="D89" i="10"/>
  <c r="L89" i="10" s="1"/>
  <c r="L32" i="17"/>
  <c r="L31" i="18" s="1"/>
  <c r="L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K29" i="17"/>
  <c r="K28" i="18" s="1"/>
  <c r="K28" i="19" s="1"/>
  <c r="D34" i="9"/>
  <c r="E55" i="9"/>
  <c r="E61" i="9"/>
  <c r="E50" i="9"/>
  <c r="E87" i="9"/>
  <c r="D93" i="10"/>
  <c r="L93" i="10" s="1"/>
  <c r="L88" i="17"/>
  <c r="L87" i="18" s="1"/>
  <c r="L87" i="19" s="1"/>
  <c r="H65" i="21"/>
  <c r="H61" i="21"/>
  <c r="J29" i="17"/>
  <c r="J28" i="18" s="1"/>
  <c r="J28" i="19" s="1"/>
  <c r="D34" i="8"/>
  <c r="L34" i="8" s="1"/>
  <c r="Q34" i="8" s="1"/>
  <c r="L56" i="17"/>
  <c r="L55" i="18" s="1"/>
  <c r="L55" i="19" s="1"/>
  <c r="D61" i="10"/>
  <c r="L61" i="10" s="1"/>
  <c r="L58" i="17"/>
  <c r="L57" i="18" s="1"/>
  <c r="L57" i="19" s="1"/>
  <c r="D63" i="10"/>
  <c r="L63" i="10" s="1"/>
  <c r="L85" i="17"/>
  <c r="L84" i="18" s="1"/>
  <c r="L84" i="19" s="1"/>
  <c r="D90" i="10"/>
  <c r="L78" i="17"/>
  <c r="L77" i="18" s="1"/>
  <c r="L77" i="19" s="1"/>
  <c r="D83" i="10"/>
  <c r="L83" i="10" s="1"/>
  <c r="L89" i="17"/>
  <c r="L88" i="18" s="1"/>
  <c r="L88" i="19" s="1"/>
  <c r="D94" i="10"/>
  <c r="G51" i="20"/>
  <c r="S59" i="11"/>
  <c r="L42" i="17"/>
  <c r="L41" i="18" s="1"/>
  <c r="L41" i="19" s="1"/>
  <c r="D47" i="10"/>
  <c r="N35" i="11"/>
  <c r="Q35" i="11"/>
  <c r="N39" i="11"/>
  <c r="Q39" i="11"/>
  <c r="L38" i="17"/>
  <c r="L37" i="18" s="1"/>
  <c r="L37" i="19" s="1"/>
  <c r="D43" i="10"/>
  <c r="L43" i="10" s="1"/>
  <c r="L62" i="17"/>
  <c r="L61" i="18" s="1"/>
  <c r="L61" i="19" s="1"/>
  <c r="D67" i="10"/>
  <c r="L67" i="10" s="1"/>
  <c r="L57" i="17"/>
  <c r="L56" i="18" s="1"/>
  <c r="L56" i="19" s="1"/>
  <c r="D62" i="10"/>
  <c r="L62" i="10" s="1"/>
  <c r="G28" i="21"/>
  <c r="H94" i="21"/>
  <c r="G40" i="21"/>
  <c r="L48" i="17"/>
  <c r="L47" i="18" s="1"/>
  <c r="L47" i="19" s="1"/>
  <c r="D53" i="10"/>
  <c r="G50" i="20"/>
  <c r="S58" i="11"/>
  <c r="Q71" i="10"/>
  <c r="F63" i="20"/>
  <c r="L43" i="17"/>
  <c r="L42" i="18" s="1"/>
  <c r="L42" i="19" s="1"/>
  <c r="D48" i="10"/>
  <c r="H73" i="21"/>
  <c r="H60" i="21"/>
  <c r="H48" i="21"/>
  <c r="K36" i="17"/>
  <c r="K35" i="18" s="1"/>
  <c r="K35" i="19" s="1"/>
  <c r="D41" i="9"/>
  <c r="J54" i="17"/>
  <c r="J53" i="18" s="1"/>
  <c r="J53" i="19" s="1"/>
  <c r="D59" i="8"/>
  <c r="L59" i="8" s="1"/>
  <c r="Q59" i="8" s="1"/>
  <c r="L70" i="17"/>
  <c r="L69" i="18" s="1"/>
  <c r="L69" i="19" s="1"/>
  <c r="D75" i="10"/>
  <c r="L75" i="10" s="1"/>
  <c r="H31" i="21"/>
  <c r="L75" i="17"/>
  <c r="L74" i="18" s="1"/>
  <c r="L74" i="19" s="1"/>
  <c r="D80" i="10"/>
  <c r="L80" i="10" s="1"/>
  <c r="H30" i="21"/>
  <c r="L49" i="17"/>
  <c r="L48" i="18" s="1"/>
  <c r="L48" i="19" s="1"/>
  <c r="D54" i="10"/>
  <c r="G61" i="20"/>
  <c r="S69" i="11"/>
  <c r="G67" i="20"/>
  <c r="S75" i="11"/>
  <c r="G36" i="21"/>
  <c r="H43" i="21"/>
  <c r="L61" i="17"/>
  <c r="L60" i="18" s="1"/>
  <c r="L60" i="19" s="1"/>
  <c r="D66" i="10"/>
  <c r="L66" i="10" s="1"/>
  <c r="L64" i="17"/>
  <c r="L63" i="18" s="1"/>
  <c r="L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K30" i="17"/>
  <c r="K29" i="18" s="1"/>
  <c r="K29" i="19" s="1"/>
  <c r="D35" i="9"/>
  <c r="E77" i="9"/>
  <c r="L60" i="17"/>
  <c r="L59" i="18" s="1"/>
  <c r="L59" i="19" s="1"/>
  <c r="D65" i="10"/>
  <c r="L65" i="10" s="1"/>
  <c r="G52" i="20"/>
  <c r="S60" i="11"/>
  <c r="L68" i="17"/>
  <c r="L67" i="18" s="1"/>
  <c r="L67" i="19" s="1"/>
  <c r="D73" i="10"/>
  <c r="L73" i="10" s="1"/>
  <c r="L36" i="17"/>
  <c r="L35" i="18" s="1"/>
  <c r="L35" i="19" s="1"/>
  <c r="D41" i="10"/>
  <c r="L41" i="10" s="1"/>
  <c r="L92" i="17"/>
  <c r="L91" i="18" s="1"/>
  <c r="L91" i="19" s="1"/>
  <c r="D97" i="10"/>
  <c r="L77" i="17"/>
  <c r="L76" i="18" s="1"/>
  <c r="L76" i="19" s="1"/>
  <c r="D82" i="10"/>
  <c r="L82" i="10" s="1"/>
  <c r="L83" i="17"/>
  <c r="L82" i="18" s="1"/>
  <c r="L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L50" i="17"/>
  <c r="L49" i="18" s="1"/>
  <c r="L49" i="19" s="1"/>
  <c r="D55" i="10"/>
  <c r="H85" i="21"/>
  <c r="H29" i="21"/>
  <c r="H79" i="21"/>
  <c r="H33" i="21"/>
  <c r="L51" i="17"/>
  <c r="L50" i="18" s="1"/>
  <c r="L50" i="19" s="1"/>
  <c r="D56" i="10"/>
  <c r="L56" i="10" s="1"/>
  <c r="L65" i="17"/>
  <c r="L64" i="18" s="1"/>
  <c r="L64" i="19" s="1"/>
  <c r="D70" i="10"/>
  <c r="L70" i="10" s="1"/>
  <c r="L52" i="17"/>
  <c r="L51" i="18" s="1"/>
  <c r="L51" i="19" s="1"/>
  <c r="D57" i="10"/>
  <c r="L57" i="10" s="1"/>
  <c r="L101" i="17"/>
  <c r="L100" i="18" s="1"/>
  <c r="L100" i="19" s="1"/>
  <c r="D106" i="10"/>
  <c r="L95" i="17"/>
  <c r="L94" i="18" s="1"/>
  <c r="L94" i="19" s="1"/>
  <c r="D100" i="10"/>
  <c r="G64" i="20"/>
  <c r="S72" i="11"/>
  <c r="G78" i="20"/>
  <c r="S86" i="11"/>
  <c r="Q34" i="11"/>
  <c r="N34" i="11"/>
  <c r="S68" i="11"/>
  <c r="G60" i="20"/>
  <c r="L46" i="17"/>
  <c r="L45" i="18" s="1"/>
  <c r="L45" i="19" s="1"/>
  <c r="D51" i="10"/>
  <c r="L47" i="17"/>
  <c r="L46" i="18" s="1"/>
  <c r="L46" i="19" s="1"/>
  <c r="D52" i="10"/>
  <c r="G33" i="21"/>
  <c r="H52" i="21"/>
  <c r="J24" i="23"/>
  <c r="H44" i="21"/>
  <c r="H98" i="21"/>
  <c r="F30" i="20"/>
  <c r="Q38" i="10"/>
  <c r="L82" i="17"/>
  <c r="L81" i="18" s="1"/>
  <c r="L81" i="19" s="1"/>
  <c r="D87" i="10"/>
  <c r="L87" i="10" s="1"/>
  <c r="L93" i="17"/>
  <c r="L92" i="18" s="1"/>
  <c r="L92" i="19" s="1"/>
  <c r="D98" i="10"/>
  <c r="H46" i="21"/>
  <c r="H84" i="21"/>
  <c r="H32" i="21"/>
  <c r="L44" i="17"/>
  <c r="L43" i="18" s="1"/>
  <c r="L43" i="19" s="1"/>
  <c r="D49" i="10"/>
  <c r="L80" i="17"/>
  <c r="L79" i="18" s="1"/>
  <c r="L79" i="19" s="1"/>
  <c r="D85" i="10"/>
  <c r="L85" i="10" s="1"/>
  <c r="L98" i="17"/>
  <c r="L97" i="18" s="1"/>
  <c r="L97" i="19" s="1"/>
  <c r="D103" i="10"/>
  <c r="H34" i="21"/>
  <c r="H86" i="21"/>
  <c r="L90" i="17"/>
  <c r="L89" i="18" s="1"/>
  <c r="L89" i="19" s="1"/>
  <c r="D95" i="10"/>
  <c r="G68" i="20"/>
  <c r="S76" i="11"/>
  <c r="G55" i="20"/>
  <c r="S63" i="11"/>
  <c r="S80" i="11"/>
  <c r="G72" i="20"/>
  <c r="L59" i="17"/>
  <c r="L58" i="18" s="1"/>
  <c r="L58" i="19" s="1"/>
  <c r="D64" i="10"/>
  <c r="L64" i="10" s="1"/>
  <c r="G65" i="21"/>
  <c r="L55" i="17"/>
  <c r="L54" i="18" s="1"/>
  <c r="L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L73" i="17"/>
  <c r="L72" i="18" s="1"/>
  <c r="L72" i="19" s="1"/>
  <c r="L79" i="17"/>
  <c r="L78" i="18" s="1"/>
  <c r="L78" i="19" s="1"/>
  <c r="D84" i="10"/>
  <c r="L84" i="10" s="1"/>
  <c r="G30" i="21"/>
  <c r="L100" i="17"/>
  <c r="L99" i="18" s="1"/>
  <c r="L99" i="19" s="1"/>
  <c r="D105" i="10"/>
  <c r="G29" i="21"/>
  <c r="E65" i="9"/>
  <c r="K31" i="17"/>
  <c r="K30" i="18" s="1"/>
  <c r="K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L67" i="17"/>
  <c r="L66" i="18" s="1"/>
  <c r="L66" i="19" s="1"/>
  <c r="D72" i="10"/>
  <c r="L72" i="10" s="1"/>
  <c r="J28" i="23"/>
  <c r="H72" i="21"/>
  <c r="H96" i="21"/>
  <c r="J31" i="17"/>
  <c r="J30" i="18" s="1"/>
  <c r="J30" i="19" s="1"/>
  <c r="D36" i="8"/>
  <c r="J30" i="17"/>
  <c r="J29" i="18" s="1"/>
  <c r="J29" i="19" s="1"/>
  <c r="D35" i="8"/>
  <c r="L81" i="17"/>
  <c r="L80" i="18" s="1"/>
  <c r="L80" i="19" s="1"/>
  <c r="D86" i="10"/>
  <c r="L86" i="10" s="1"/>
  <c r="L35" i="17"/>
  <c r="L34" i="18" s="1"/>
  <c r="L34" i="19" s="1"/>
  <c r="D40" i="10"/>
  <c r="L40" i="10" s="1"/>
  <c r="L91" i="17"/>
  <c r="L90" i="18" s="1"/>
  <c r="L90" i="19" s="1"/>
  <c r="D96" i="10"/>
  <c r="L76" i="17"/>
  <c r="L75" i="18" s="1"/>
  <c r="L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L97" i="17"/>
  <c r="L96" i="18" s="1"/>
  <c r="L96" i="19" s="1"/>
  <c r="D102" i="10"/>
  <c r="N36" i="11"/>
  <c r="Q36" i="11"/>
  <c r="L40" i="17"/>
  <c r="L39" i="18" s="1"/>
  <c r="L39" i="19" s="1"/>
  <c r="D45" i="10"/>
  <c r="L45" i="10" s="1"/>
  <c r="L87" i="17"/>
  <c r="L86" i="18" s="1"/>
  <c r="L86" i="19" s="1"/>
  <c r="D92" i="10"/>
  <c r="L92" i="10" s="1"/>
  <c r="L54" i="17"/>
  <c r="L53" i="18" s="1"/>
  <c r="L53" i="19" s="1"/>
  <c r="D59" i="10"/>
  <c r="L59" i="10" s="1"/>
  <c r="L63" i="17"/>
  <c r="L62" i="18" s="1"/>
  <c r="L62" i="19" s="1"/>
  <c r="D68" i="10"/>
  <c r="L68" i="10" s="1"/>
  <c r="L99" i="17"/>
  <c r="L98" i="18" s="1"/>
  <c r="L98" i="19" s="1"/>
  <c r="D104" i="10"/>
  <c r="H81" i="21"/>
  <c r="H49" i="21"/>
  <c r="H93" i="21"/>
  <c r="H35" i="21"/>
  <c r="H28" i="21"/>
  <c r="L53" i="17"/>
  <c r="L52" i="18" s="1"/>
  <c r="L52" i="19" s="1"/>
  <c r="D58" i="10"/>
  <c r="L58" i="10" s="1"/>
  <c r="L45" i="17"/>
  <c r="L44" i="18" s="1"/>
  <c r="L44" i="19" s="1"/>
  <c r="D50" i="10"/>
  <c r="L74" i="17"/>
  <c r="L73" i="18" s="1"/>
  <c r="L73" i="19" s="1"/>
  <c r="D79" i="10"/>
  <c r="L79" i="10" s="1"/>
  <c r="G32" i="21"/>
  <c r="S49" i="11" l="1"/>
  <c r="H99" i="21"/>
  <c r="S88" i="11"/>
  <c r="H97" i="21"/>
  <c r="H53" i="21"/>
  <c r="M53" i="19"/>
  <c r="H70" i="21"/>
  <c r="M70" i="19"/>
  <c r="H45" i="21"/>
  <c r="M45" i="19"/>
  <c r="H66" i="21"/>
  <c r="M66" i="19"/>
  <c r="H91" i="21"/>
  <c r="M91" i="19"/>
  <c r="H39" i="21"/>
  <c r="M39" i="19"/>
  <c r="J27" i="23"/>
  <c r="M67" i="19"/>
  <c r="H54" i="21"/>
  <c r="M54" i="19"/>
  <c r="J31" i="23"/>
  <c r="M87" i="19"/>
  <c r="H40" i="21"/>
  <c r="M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J93" i="17"/>
  <c r="J92" i="18" s="1"/>
  <c r="J92" i="19" s="1"/>
  <c r="J35" i="5"/>
  <c r="L35" i="5" s="1"/>
  <c r="C55" i="21"/>
  <c r="C79" i="20"/>
  <c r="D68" i="9"/>
  <c r="M68" i="9" s="1"/>
  <c r="K52" i="17"/>
  <c r="K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K53" i="17"/>
  <c r="K52" i="18" s="1"/>
  <c r="D72" i="9"/>
  <c r="J72" i="9" s="1"/>
  <c r="J26" i="23"/>
  <c r="D78" i="9"/>
  <c r="J78" i="9" s="1"/>
  <c r="D98" i="9"/>
  <c r="D49" i="9"/>
  <c r="J49" i="9" s="1"/>
  <c r="G66" i="20"/>
  <c r="K41" i="17"/>
  <c r="K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J70" i="17"/>
  <c r="J69" i="18" s="1"/>
  <c r="H90" i="21"/>
  <c r="H74" i="21"/>
  <c r="J67" i="17"/>
  <c r="J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K55" i="17"/>
  <c r="K54" i="18" s="1"/>
  <c r="D40" i="9"/>
  <c r="J40" i="9" s="1"/>
  <c r="J25" i="23"/>
  <c r="J88" i="17"/>
  <c r="J87" i="18" s="1"/>
  <c r="D104" i="8"/>
  <c r="N38" i="11"/>
  <c r="S38" i="11" s="1"/>
  <c r="H36" i="21"/>
  <c r="S78" i="11"/>
  <c r="Q39" i="10"/>
  <c r="H95" i="21"/>
  <c r="S84" i="11"/>
  <c r="D39" i="9"/>
  <c r="M39" i="9" s="1"/>
  <c r="K37" i="17"/>
  <c r="K36" i="18" s="1"/>
  <c r="K36" i="19" s="1"/>
  <c r="S66" i="11"/>
  <c r="J62" i="17"/>
  <c r="J61" i="18" s="1"/>
  <c r="H55" i="21"/>
  <c r="S85" i="11"/>
  <c r="D48" i="8"/>
  <c r="O48" i="8" s="1"/>
  <c r="J49" i="17"/>
  <c r="J48" i="18" s="1"/>
  <c r="J48" i="19" s="1"/>
  <c r="Q50" i="11"/>
  <c r="S50" i="11" s="1"/>
  <c r="J89" i="17"/>
  <c r="J88" i="18" s="1"/>
  <c r="S64" i="11"/>
  <c r="D84" i="8"/>
  <c r="L84" i="8" s="1"/>
  <c r="Q84" i="8" s="1"/>
  <c r="D100" i="8"/>
  <c r="H67" i="21"/>
  <c r="J53" i="17"/>
  <c r="J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J63" i="17"/>
  <c r="J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J64" i="17"/>
  <c r="J63" i="18" s="1"/>
  <c r="D79" i="8"/>
  <c r="L79" i="8" s="1"/>
  <c r="Q79" i="8" s="1"/>
  <c r="J59" i="17"/>
  <c r="J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K95" i="17"/>
  <c r="K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J39" i="17"/>
  <c r="J38" i="18" s="1"/>
  <c r="S77" i="11"/>
  <c r="G63" i="20"/>
  <c r="D99" i="9"/>
  <c r="D66" i="8"/>
  <c r="L66" i="8" s="1"/>
  <c r="Q66" i="8" s="1"/>
  <c r="J81" i="17"/>
  <c r="J80" i="18" s="1"/>
  <c r="J80" i="19" s="1"/>
  <c r="D105" i="8"/>
  <c r="D56" i="8"/>
  <c r="L56" i="8" s="1"/>
  <c r="Q56" i="8" s="1"/>
  <c r="D99" i="8"/>
  <c r="J32" i="17"/>
  <c r="J31" i="18" s="1"/>
  <c r="D46" i="8"/>
  <c r="O46" i="8" s="1"/>
  <c r="D61" i="8"/>
  <c r="L61" i="8" s="1"/>
  <c r="Q61" i="8" s="1"/>
  <c r="J73" i="17"/>
  <c r="J72" i="18" s="1"/>
  <c r="J72" i="19" s="1"/>
  <c r="D53" i="8"/>
  <c r="L53" i="8" s="1"/>
  <c r="Q53" i="8" s="1"/>
  <c r="D87" i="8"/>
  <c r="L87" i="8" s="1"/>
  <c r="Q87" i="8" s="1"/>
  <c r="J90" i="17"/>
  <c r="J89" i="18" s="1"/>
  <c r="D63" i="8"/>
  <c r="L63" i="8" s="1"/>
  <c r="Q63" i="8" s="1"/>
  <c r="D39" i="8"/>
  <c r="L39" i="8" s="1"/>
  <c r="D96" i="8"/>
  <c r="D92" i="8"/>
  <c r="J71" i="17"/>
  <c r="J70" i="18" s="1"/>
  <c r="J70" i="19" s="1"/>
  <c r="J45" i="17"/>
  <c r="J44" i="18" s="1"/>
  <c r="J44" i="19" s="1"/>
  <c r="D71" i="8"/>
  <c r="L71" i="8" s="1"/>
  <c r="Q71" i="8" s="1"/>
  <c r="J35" i="17"/>
  <c r="J34" i="18" s="1"/>
  <c r="J46" i="17"/>
  <c r="J45" i="18" s="1"/>
  <c r="J72" i="17"/>
  <c r="J71" i="18" s="1"/>
  <c r="J37" i="17"/>
  <c r="J36" i="18" s="1"/>
  <c r="J36" i="19" s="1"/>
  <c r="D55" i="8"/>
  <c r="L55" i="8" s="1"/>
  <c r="Q55" i="8" s="1"/>
  <c r="D73" i="8"/>
  <c r="L73" i="8" s="1"/>
  <c r="Q73" i="8" s="1"/>
  <c r="D49" i="8"/>
  <c r="O49" i="8" s="1"/>
  <c r="J33" i="17"/>
  <c r="J32" i="18" s="1"/>
  <c r="J32" i="19" s="1"/>
  <c r="J38" i="17"/>
  <c r="J37" i="18" s="1"/>
  <c r="J84" i="17"/>
  <c r="J83" i="18" s="1"/>
  <c r="J57" i="17"/>
  <c r="J56" i="18" s="1"/>
  <c r="J56" i="19" s="1"/>
  <c r="D41" i="8"/>
  <c r="L41" i="8" s="1"/>
  <c r="Q41" i="8" s="1"/>
  <c r="D65" i="8"/>
  <c r="L65" i="8" s="1"/>
  <c r="Q65" i="8" s="1"/>
  <c r="D57" i="8"/>
  <c r="L57" i="8" s="1"/>
  <c r="Q57" i="8" s="1"/>
  <c r="J47" i="17"/>
  <c r="J46" i="18" s="1"/>
  <c r="D82" i="8"/>
  <c r="L82" i="8" s="1"/>
  <c r="Q82" i="8" s="1"/>
  <c r="J42" i="17"/>
  <c r="J41" i="18" s="1"/>
  <c r="J41" i="19" s="1"/>
  <c r="D70" i="8"/>
  <c r="L70" i="8" s="1"/>
  <c r="Q70" i="8" s="1"/>
  <c r="D60" i="8"/>
  <c r="L60" i="8" s="1"/>
  <c r="Q60" i="8" s="1"/>
  <c r="D101" i="8"/>
  <c r="L35" i="8"/>
  <c r="O35" i="8"/>
  <c r="L49" i="8"/>
  <c r="K70" i="17"/>
  <c r="K69" i="18" s="1"/>
  <c r="K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K89" i="17"/>
  <c r="K88" i="18" s="1"/>
  <c r="K88" i="19" s="1"/>
  <c r="D94" i="9"/>
  <c r="G63" i="21"/>
  <c r="G74" i="21"/>
  <c r="G56" i="21"/>
  <c r="G84" i="21"/>
  <c r="E33" i="21"/>
  <c r="E55" i="21"/>
  <c r="F85" i="20"/>
  <c r="Q93" i="10"/>
  <c r="K54" i="17"/>
  <c r="K53" i="18" s="1"/>
  <c r="K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K71" i="17"/>
  <c r="K70" i="18" s="1"/>
  <c r="K70" i="19" s="1"/>
  <c r="D76" i="9"/>
  <c r="K80" i="17"/>
  <c r="K79" i="18" s="1"/>
  <c r="K79" i="19" s="1"/>
  <c r="D85" i="9"/>
  <c r="J85" i="9" s="1"/>
  <c r="E77" i="20" s="1"/>
  <c r="K85" i="17"/>
  <c r="K84" i="18" s="1"/>
  <c r="K84" i="19" s="1"/>
  <c r="D90" i="9"/>
  <c r="J90" i="9" s="1"/>
  <c r="K84" i="17"/>
  <c r="K83" i="18" s="1"/>
  <c r="K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K51" i="17"/>
  <c r="K50" i="18" s="1"/>
  <c r="K50" i="19" s="1"/>
  <c r="D56" i="9"/>
  <c r="K42" i="17"/>
  <c r="K41" i="18" s="1"/>
  <c r="K41" i="19" s="1"/>
  <c r="D47" i="9"/>
  <c r="K48" i="17"/>
  <c r="K47" i="18" s="1"/>
  <c r="K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K82" i="17"/>
  <c r="K81" i="18" s="1"/>
  <c r="K81" i="19" s="1"/>
  <c r="D87" i="9"/>
  <c r="J87" i="9" s="1"/>
  <c r="J34" i="9"/>
  <c r="M34" i="9"/>
  <c r="K68" i="17"/>
  <c r="K67" i="18" s="1"/>
  <c r="K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K59" i="17"/>
  <c r="K58" i="18" s="1"/>
  <c r="K58" i="19" s="1"/>
  <c r="D64" i="9"/>
  <c r="F38" i="21"/>
  <c r="G23" i="23"/>
  <c r="E47" i="21"/>
  <c r="F39" i="21"/>
  <c r="G92" i="21"/>
  <c r="G26" i="20"/>
  <c r="S34" i="11"/>
  <c r="G82" i="21"/>
  <c r="I30" i="23"/>
  <c r="E100" i="21"/>
  <c r="K76" i="17"/>
  <c r="K75" i="18" s="1"/>
  <c r="K75" i="19" s="1"/>
  <c r="D81" i="9"/>
  <c r="K46" i="17"/>
  <c r="K45" i="18" s="1"/>
  <c r="K45" i="19" s="1"/>
  <c r="D51" i="9"/>
  <c r="F67" i="20"/>
  <c r="Q75" i="10"/>
  <c r="L48" i="10"/>
  <c r="O48" i="10"/>
  <c r="G88" i="21"/>
  <c r="E91" i="21"/>
  <c r="E50" i="21"/>
  <c r="E90" i="21"/>
  <c r="E93" i="21"/>
  <c r="K75" i="17"/>
  <c r="K74" i="18" s="1"/>
  <c r="K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K91" i="17"/>
  <c r="K90" i="18" s="1"/>
  <c r="K90" i="19" s="1"/>
  <c r="D96" i="9"/>
  <c r="K74" i="17"/>
  <c r="K73" i="18" s="1"/>
  <c r="K73" i="19" s="1"/>
  <c r="D79" i="9"/>
  <c r="K49" i="17"/>
  <c r="K48" i="18" s="1"/>
  <c r="K48" i="19" s="1"/>
  <c r="D54" i="9"/>
  <c r="K60" i="17"/>
  <c r="K59" i="18" s="1"/>
  <c r="K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K62" i="17"/>
  <c r="K61" i="18" s="1"/>
  <c r="K61" i="19" s="1"/>
  <c r="D67" i="9"/>
  <c r="K47" i="17"/>
  <c r="K46" i="18" s="1"/>
  <c r="K46" i="19" s="1"/>
  <c r="D52" i="9"/>
  <c r="K83" i="17"/>
  <c r="K82" i="18" s="1"/>
  <c r="K82" i="19" s="1"/>
  <c r="D88" i="9"/>
  <c r="J88" i="9" s="1"/>
  <c r="K43" i="17"/>
  <c r="K42" i="18" s="1"/>
  <c r="K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K45" i="17"/>
  <c r="K44" i="18" s="1"/>
  <c r="K44" i="19" s="1"/>
  <c r="D50" i="9"/>
  <c r="F28" i="21"/>
  <c r="F32" i="21"/>
  <c r="F37" i="21"/>
  <c r="H21" i="23"/>
  <c r="K88" i="17"/>
  <c r="K87" i="18" s="1"/>
  <c r="K87" i="19" s="1"/>
  <c r="D93" i="9"/>
  <c r="K69" i="17"/>
  <c r="K68" i="18" s="1"/>
  <c r="K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K100" i="17"/>
  <c r="K99" i="18" s="1"/>
  <c r="K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K99" i="17"/>
  <c r="K98" i="18" s="1"/>
  <c r="K98" i="19" s="1"/>
  <c r="D104" i="9"/>
  <c r="G48" i="21"/>
  <c r="G37" i="21"/>
  <c r="I21" i="23"/>
  <c r="G55" i="21"/>
  <c r="E97" i="21"/>
  <c r="E86" i="21"/>
  <c r="K50" i="17"/>
  <c r="K49" i="18" s="1"/>
  <c r="K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K65" i="17"/>
  <c r="K64" i="18" s="1"/>
  <c r="K64" i="19" s="1"/>
  <c r="D70" i="9"/>
  <c r="F34" i="21"/>
  <c r="K64" i="17"/>
  <c r="K63" i="18" s="1"/>
  <c r="K63" i="19" s="1"/>
  <c r="D69" i="9"/>
  <c r="K58" i="17"/>
  <c r="K57" i="18" s="1"/>
  <c r="K57" i="19" s="1"/>
  <c r="D63" i="9"/>
  <c r="G44" i="20"/>
  <c r="Q84" i="10"/>
  <c r="F76" i="20"/>
  <c r="K90" i="17"/>
  <c r="K89" i="18" s="1"/>
  <c r="K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K72" i="17"/>
  <c r="K71" i="18" s="1"/>
  <c r="K71" i="19" s="1"/>
  <c r="D77" i="9"/>
  <c r="K86" i="17"/>
  <c r="K85" i="18" s="1"/>
  <c r="K85" i="19" s="1"/>
  <c r="D91" i="9"/>
  <c r="J91" i="9" s="1"/>
  <c r="K101" i="17"/>
  <c r="K100" i="18" s="1"/>
  <c r="K100" i="19" s="1"/>
  <c r="D106" i="9"/>
  <c r="K98" i="17"/>
  <c r="K97" i="18" s="1"/>
  <c r="K97" i="19" s="1"/>
  <c r="D103" i="9"/>
  <c r="K57" i="17"/>
  <c r="K56" i="18" s="1"/>
  <c r="K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K56" i="17"/>
  <c r="K55" i="18" s="1"/>
  <c r="K55" i="19" s="1"/>
  <c r="D61" i="9"/>
  <c r="J46" i="9"/>
  <c r="M46" i="9"/>
  <c r="K97" i="17"/>
  <c r="K96" i="18" s="1"/>
  <c r="K96" i="19" s="1"/>
  <c r="D102" i="9"/>
  <c r="K61" i="17"/>
  <c r="K60" i="18" s="1"/>
  <c r="K60" i="19" s="1"/>
  <c r="D66" i="9"/>
  <c r="K79" i="17"/>
  <c r="K78" i="18" s="1"/>
  <c r="K78" i="19" s="1"/>
  <c r="D84" i="9"/>
  <c r="J84" i="9" s="1"/>
  <c r="K92" i="17"/>
  <c r="K91" i="18" s="1"/>
  <c r="K91" i="19" s="1"/>
  <c r="D97" i="9"/>
  <c r="G83" i="21"/>
  <c r="G70" i="21"/>
  <c r="F69" i="20"/>
  <c r="Q77" i="10"/>
  <c r="F36" i="20"/>
  <c r="Q44" i="10"/>
  <c r="E39" i="21"/>
  <c r="F92" i="21"/>
  <c r="F86" i="21"/>
  <c r="G24" i="23" l="1"/>
  <c r="J52" i="19"/>
  <c r="E46" i="21"/>
  <c r="J46" i="19"/>
  <c r="F94" i="21"/>
  <c r="K94" i="19"/>
  <c r="E58" i="21"/>
  <c r="J58" i="19"/>
  <c r="E88" i="21"/>
  <c r="J88" i="19"/>
  <c r="F54" i="21"/>
  <c r="K54" i="19"/>
  <c r="E66" i="21"/>
  <c r="J66" i="19"/>
  <c r="F52" i="21"/>
  <c r="K52" i="19"/>
  <c r="E69" i="21"/>
  <c r="J69" i="19"/>
  <c r="E71" i="21"/>
  <c r="J71" i="19"/>
  <c r="E31" i="21"/>
  <c r="J31" i="19"/>
  <c r="E83" i="21"/>
  <c r="J83" i="19"/>
  <c r="E45" i="21"/>
  <c r="J45" i="19"/>
  <c r="E38" i="21"/>
  <c r="J38" i="19"/>
  <c r="E87" i="21"/>
  <c r="J87" i="19"/>
  <c r="F40" i="21"/>
  <c r="K40" i="19"/>
  <c r="F51" i="21"/>
  <c r="K51" i="19"/>
  <c r="G21" i="23"/>
  <c r="J37" i="19"/>
  <c r="E34" i="21"/>
  <c r="J34" i="19"/>
  <c r="E89" i="21"/>
  <c r="J89" i="19"/>
  <c r="E63" i="21"/>
  <c r="J63" i="19"/>
  <c r="E62" i="21"/>
  <c r="J62" i="19"/>
  <c r="E61" i="21"/>
  <c r="J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<sst xmlns="http://schemas.openxmlformats.org/spreadsheetml/2006/main" count="3036" uniqueCount="1283">
  <si>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</si>
  <si>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</si>
  <si>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</si>
  <si>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</si>
  <si>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</si>
  <si>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</si>
  <si>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</si>
  <si>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</si>
  <si>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</si>
  <si>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</si>
  <si>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</si>
  <si>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</si>
  <si>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</si>
  <si>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</si>
  <si>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</si>
  <si>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</si>
  <si>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</si>
  <si>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</si>
  <si>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</si>
  <si>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</si>
  <si>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</si>
  <si>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</si>
  <si>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</si>
  <si>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</si>
  <si>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</si>
  <si>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</si>
  <si>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</si>
  <si>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</si>
  <si>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</si>
  <si>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</si>
  <si>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</si>
  <si>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</si>
  <si>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</si>
  <si>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</si>
  <si>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</si>
  <si>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</si>
  <si>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</si>
  <si>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</si>
  <si>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</si>
  <si>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</si>
  <si>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</si>
  <si>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</si>
  <si>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</si>
  <si>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</si>
  <si>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</si>
  <si>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</si>
  <si>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</si>
  <si>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</si>
  <si>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</si>
  <si>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</si>
  <si>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</si>
  <si>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</si>
  <si>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</si>
  <si>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</si>
  <si>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</si>
  <si>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</si>
  <si>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</si>
  <si>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</si>
  <si>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</si>
  <si>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</si>
  <si>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</si>
  <si>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</si>
  <si>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</si>
  <si>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</si>
  <si>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</si>
  <si>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</si>
  <si>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</si>
  <si>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</si>
  <si>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</si>
  <si>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</si>
  <si>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</si>
  <si>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</si>
  <si>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</si>
  <si>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</si>
  <si>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</si>
  <si>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</si>
  <si>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</si>
  <si>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</si>
  <si>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</si>
  <si>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</si>
  <si>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</si>
  <si>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</si>
  <si>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</si>
  <si>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</si>
  <si>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</si>
  <si>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</si>
  <si>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</si>
  <si>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</si>
  <si>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</si>
  <si>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</si>
  <si>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</si>
  <si>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</si>
  <si>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</si>
  <si>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</si>
  <si>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</si>
  <si>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</si>
  <si>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</si>
  <si>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</si>
  <si>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</si>
  <si>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</si>
  <si>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</si>
  <si>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</si>
  <si>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</si>
  <si>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</si>
  <si>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</si>
  <si>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</si>
  <si>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</si>
  <si>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</si>
  <si>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</si>
  <si>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</si>
  <si>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</si>
  <si>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</si>
  <si>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</si>
  <si>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</si>
  <si>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</si>
  <si>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</si>
  <si>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</si>
  <si>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</si>
  <si>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</si>
  <si>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</si>
  <si>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</si>
  <si>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</si>
  <si>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</si>
  <si>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</si>
  <si>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</si>
  <si>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</si>
  <si>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</si>
  <si>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</si>
  <si>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</si>
  <si>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</si>
  <si>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</si>
  <si>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</si>
  <si>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</si>
  <si>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</si>
  <si>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</si>
  <si>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</si>
  <si>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</si>
  <si>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</si>
  <si>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</si>
  <si>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</si>
  <si>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</si>
  <si>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</si>
  <si>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</si>
  <si>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</si>
  <si>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</si>
  <si>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</si>
  <si>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</si>
  <si>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</si>
  <si>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</si>
  <si>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</si>
  <si>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</si>
  <si>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</si>
  <si>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</si>
  <si>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</si>
  <si>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</si>
  <si>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</si>
  <si>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</si>
  <si>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</si>
  <si>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</si>
  <si>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</si>
  <si>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</si>
  <si>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</si>
  <si>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</si>
  <si>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</si>
  <si>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</si>
  <si>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</si>
  <si>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</si>
  <si>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</si>
  <si>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</si>
  <si>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</si>
  <si>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</si>
  <si>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</si>
  <si>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</si>
  <si>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</si>
  <si>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</si>
  <si>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</si>
  <si>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</si>
  <si>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</si>
  <si>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</si>
  <si>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</si>
  <si>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</si>
  <si>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</si>
  <si>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</si>
  <si>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</si>
  <si>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</si>
  <si>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</si>
  <si>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</si>
  <si>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</si>
  <si>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</si>
  <si>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</si>
  <si>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</si>
  <si>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</si>
  <si>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</si>
  <si>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</si>
  <si>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</si>
  <si>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</si>
  <si>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</si>
  <si>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</si>
  <si>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</si>
  <si>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</si>
  <si>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</si>
  <si>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</si>
  <si>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</si>
  <si>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</si>
  <si>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</si>
  <si>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</si>
  <si>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</si>
  <si>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</si>
  <si>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</si>
  <si>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</si>
  <si>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</si>
  <si>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</si>
  <si>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</si>
  <si>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</si>
  <si>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</si>
  <si>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</si>
  <si>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</si>
  <si>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</si>
  <si>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</si>
  <si>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</si>
  <si>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</si>
  <si>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</si>
  <si>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</si>
  <si>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</si>
  <si>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</si>
  <si>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</si>
  <si>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</si>
  <si>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</si>
  <si>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</si>
  <si>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</si>
  <si>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</si>
  <si>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</si>
  <si>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</si>
  <si>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</si>
  <si>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</si>
  <si>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</si>
  <si>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</si>
  <si>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</si>
  <si>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</si>
  <si>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</si>
  <si>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</si>
  <si>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</si>
  <si>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</si>
  <si>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</si>
  <si>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</si>
  <si>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</si>
  <si>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</si>
  <si>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</si>
  <si>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</si>
  <si>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</si>
  <si>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</si>
  <si>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</si>
  <si>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</si>
  <si>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</si>
  <si>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</si>
  <si>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</si>
  <si>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</si>
  <si>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</si>
  <si>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</si>
  <si>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</si>
  <si>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</si>
  <si>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</si>
  <si>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</si>
  <si>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</si>
  <si>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</si>
  <si>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</si>
  <si>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</si>
  <si>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</si>
  <si>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</si>
  <si>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</si>
  <si>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</si>
  <si>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</si>
  <si>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</si>
  <si>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</si>
  <si>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</si>
  <si>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</si>
  <si>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</si>
  <si>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</si>
  <si>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</si>
  <si>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</si>
  <si>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</si>
  <si>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</si>
  <si>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</si>
  <si>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</si>
  <si>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</si>
  <si>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</si>
  <si>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</si>
  <si>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</si>
  <si>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</si>
  <si>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</si>
  <si>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</si>
  <si>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</si>
  <si>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</si>
  <si>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</si>
  <si>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</si>
  <si>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</si>
  <si>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</si>
  <si>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</si>
  <si>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</si>
  <si>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</si>
  <si>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</si>
  <si>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</si>
  <si>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</si>
  <si>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</si>
  <si>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</si>
  <si>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</si>
  <si>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</si>
  <si>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</si>
  <si>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</si>
  <si>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</si>
  <si>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</si>
  <si>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</si>
  <si>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</si>
  <si>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</si>
  <si>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</si>
  <si>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</si>
  <si>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</si>
  <si>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</si>
  <si>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</si>
  <si>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</si>
  <si>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</si>
  <si>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</si>
  <si>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</si>
  <si>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</si>
  <si>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</si>
  <si>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</si>
  <si>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</si>
  <si>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</si>
  <si>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</si>
  <si>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</si>
  <si>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</si>
  <si>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</si>
  <si>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</si>
  <si>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</si>
  <si>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</si>
  <si>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</si>
  <si>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</si>
  <si>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</si>
  <si>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</si>
  <si>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</si>
  <si>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</si>
  <si>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</si>
  <si>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</si>
  <si>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</si>
  <si>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</si>
  <si>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</si>
  <si>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</si>
  <si>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</si>
  <si>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</si>
  <si>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</si>
  <si>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</si>
  <si>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</si>
  <si>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</si>
  <si>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</si>
  <si>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</si>
  <si>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</si>
  <si>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</si>
  <si>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</si>
  <si>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</si>
  <si>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</si>
  <si>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</si>
  <si>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</si>
  <si>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</si>
  <si>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</si>
  <si>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</si>
  <si>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</si>
  <si>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</si>
  <si>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</si>
  <si>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</si>
  <si>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</si>
  <si>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</si>
  <si>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</si>
  <si>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</si>
  <si>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</si>
  <si>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</si>
  <si>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</si>
  <si>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</si>
  <si>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</si>
  <si>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</si>
  <si>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</si>
  <si>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</si>
  <si>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</si>
  <si>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</si>
  <si>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</si>
  <si>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</si>
  <si>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</si>
  <si>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</si>
  <si>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</si>
  <si>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</si>
  <si>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</si>
  <si>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</si>
  <si>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</si>
  <si>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</si>
  <si>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</si>
  <si>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</si>
  <si>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</si>
  <si>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</si>
  <si>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</si>
  <si>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</si>
  <si>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</si>
  <si>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</si>
  <si>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</si>
  <si>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</si>
  <si>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</si>
  <si>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</si>
  <si>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</si>
  <si>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</si>
  <si>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</si>
  <si>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</si>
  <si>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</si>
  <si>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</si>
  <si>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</si>
  <si>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</si>
  <si>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</si>
  <si>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</si>
  <si>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</si>
  <si>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</si>
  <si>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</si>
  <si>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</si>
  <si>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</si>
  <si>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</si>
  <si>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</si>
  <si>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</si>
  <si>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</si>
  <si>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</si>
  <si>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</si>
  <si>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</si>
  <si>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</si>
  <si>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</si>
  <si>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</si>
  <si>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</si>
  <si>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</si>
  <si>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</si>
  <si>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</si>
  <si>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</si>
  <si>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</si>
  <si>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</si>
  <si>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</si>
  <si>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</si>
  <si>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</si>
  <si>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</si>
  <si>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</si>
  <si>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</si>
  <si>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</si>
  <si>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</si>
  <si>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</si>
  <si>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</si>
  <si>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</si>
  <si>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</si>
  <si>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</si>
  <si>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</si>
  <si>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</si>
  <si>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</si>
  <si>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</si>
  <si>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</si>
  <si>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</si>
  <si>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</si>
  <si>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</si>
  <si>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</si>
  <si>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</si>
  <si>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</si>
  <si>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</si>
  <si>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</si>
  <si>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</si>
  <si>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</si>
  <si>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</si>
  <si>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</si>
  <si>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</si>
  <si>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</si>
  <si>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</si>
  <si>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</si>
  <si>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</si>
  <si>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</si>
  <si>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</si>
  <si>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</si>
  <si>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</si>
  <si>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</si>
  <si>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</si>
  <si>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</si>
  <si>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</si>
  <si>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</si>
  <si>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</si>
  <si>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</si>
  <si>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</si>
  <si>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</si>
  <si>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</si>
  <si>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</si>
  <si>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</si>
  <si>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</si>
  <si>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</si>
  <si>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</si>
  <si>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</si>
  <si>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</si>
  <si>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</si>
  <si>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</si>
  <si>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</si>
  <si>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</si>
  <si>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</si>
  <si>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</si>
  <si>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</si>
  <si>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</si>
  <si>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</si>
  <si>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</si>
  <si>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</si>
  <si>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</si>
  <si>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</si>
  <si>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</si>
  <si>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</si>
  <si>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</si>
  <si>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</si>
  <si>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</si>
  <si>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</si>
  <si>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</si>
  <si>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</si>
  <si>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</si>
  <si>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</si>
  <si>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</si>
  <si>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</si>
  <si>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</si>
  <si>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</si>
  <si>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</si>
  <si>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</si>
  <si>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</si>
  <si>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</si>
  <si>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</si>
  <si>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</si>
  <si>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</si>
  <si>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</si>
  <si>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</si>
  <si>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</si>
  <si>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</si>
  <si>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</si>
  <si>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</si>
  <si>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</si>
  <si>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</si>
  <si>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</si>
  <si>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</si>
  <si>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</si>
  <si>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</si>
  <si>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</si>
  <si>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</si>
  <si>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</si>
  <si>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</si>
  <si>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</si>
  <si>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</si>
  <si>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</si>
  <si>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</si>
  <si>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</si>
  <si>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</si>
  <si>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</si>
  <si>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</si>
  <si>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</si>
  <si>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</si>
  <si>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</si>
  <si>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</si>
  <si>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</si>
  <si>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</si>
  <si>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</si>
  <si>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</si>
  <si>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</si>
  <si>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</si>
  <si>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</si>
  <si>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</si>
  <si>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</si>
  <si>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</si>
  <si>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</si>
  <si>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</si>
  <si>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</si>
  <si>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</si>
  <si>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</si>
  <si>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</si>
  <si>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</si>
  <si>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</si>
  <si>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</si>
  <si>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</si>
  <si>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</si>
  <si>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</si>
  <si>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</si>
  <si>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</si>
  <si>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</si>
  <si>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</si>
  <si>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</si>
  <si>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</si>
  <si>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</si>
  <si>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</si>
  <si>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</si>
  <si>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</si>
  <si>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</si>
  <si>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</si>
  <si>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</si>
  <si>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</si>
  <si>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</si>
  <si>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</si>
  <si>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</si>
  <si>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</si>
  <si>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</si>
  <si>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</si>
  <si>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</si>
  <si>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</si>
  <si>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</si>
  <si>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</si>
  <si>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</si>
  <si>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</si>
  <si>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</si>
  <si>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</si>
  <si>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</si>
  <si>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</si>
  <si>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</si>
  <si>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</si>
  <si>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</si>
  <si>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</si>
  <si>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</si>
  <si>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</si>
  <si>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</si>
  <si>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</si>
  <si>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</si>
  <si>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</si>
  <si>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</si>
  <si>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</si>
  <si>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</si>
  <si>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</si>
  <si>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</si>
  <si>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</si>
  <si>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</si>
  <si>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</si>
  <si>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</si>
  <si>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</si>
  <si>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</si>
  <si>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</si>
  <si>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</si>
  <si>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</si>
  <si>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</si>
  <si>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</si>
  <si>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</si>
  <si>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</si>
  <si>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</si>
  <si>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</si>
  <si>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</si>
  <si>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</si>
  <si>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</si>
  <si>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</si>
  <si>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</si>
  <si>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</si>
  <si>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</si>
  <si>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</si>
  <si>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</si>
  <si>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</si>
  <si>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</si>
  <si>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</si>
  <si>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</si>
  <si>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</si>
  <si>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</si>
  <si>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</si>
  <si>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</si>
  <si>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</si>
  <si>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</si>
  <si>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</si>
  <si>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</si>
  <si>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</si>
  <si>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</si>
  <si>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</si>
  <si>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</si>
  <si>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</si>
  <si>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</si>
  <si>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</si>
  <si>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</si>
  <si>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</si>
  <si>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</si>
  <si>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</si>
  <si>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</si>
  <si>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</si>
  <si>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</si>
  <si>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</si>
  <si>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</si>
  <si>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</si>
  <si>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</si>
  <si>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</si>
  <si>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</si>
  <si>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</si>
  <si>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</si>
  <si>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</si>
  <si>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</si>
  <si>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</si>
  <si>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</si>
  <si>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</si>
  <si>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</si>
  <si>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</si>
  <si>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</si>
  <si>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</si>
  <si>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</si>
  <si>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</si>
  <si>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</si>
  <si>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</si>
  <si>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</si>
  <si>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</si>
  <si>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</si>
  <si>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</si>
  <si>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</si>
  <si>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</si>
  <si>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</si>
  <si>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</si>
  <si>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</si>
  <si>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</si>
  <si>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</si>
  <si>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</si>
  <si>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</si>
  <si>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</si>
  <si>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</si>
  <si>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</si>
  <si>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</si>
  <si>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</si>
  <si>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</si>
  <si>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</si>
  <si>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</si>
  <si>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</si>
  <si>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</si>
  <si>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</si>
  <si>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</si>
  <si>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</si>
  <si>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</si>
  <si>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</si>
  <si>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</si>
  <si>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</si>
  <si>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</si>
  <si>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</si>
  <si>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</si>
  <si>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</si>
  <si>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</si>
  <si>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</si>
  <si>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</si>
  <si>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</si>
  <si>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</si>
  <si>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</si>
  <si>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</si>
  <si>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</si>
  <si>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</si>
  <si>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</si>
  <si>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</si>
  <si>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</si>
  <si>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</si>
  <si>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</si>
  <si>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</si>
  <si>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</si>
  <si>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</si>
  <si>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</si>
  <si>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</si>
  <si>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</si>
  <si>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</si>
  <si>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</si>
  <si>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</si>
  <si>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</si>
  <si>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</si>
  <si>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</si>
  <si>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</si>
  <si>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</si>
  <si>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</si>
  <si>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</si>
  <si>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</si>
  <si>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</si>
  <si>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</si>
  <si>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</si>
  <si>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</si>
  <si>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</si>
  <si>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</si>
  <si>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</si>
  <si>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</si>
  <si>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</si>
  <si>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</si>
  <si>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</si>
  <si>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</si>
  <si>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</si>
  <si>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</si>
  <si>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</si>
  <si>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</si>
  <si>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</si>
  <si>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</si>
  <si>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</si>
  <si>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</si>
  <si>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</si>
  <si>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</si>
  <si>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</si>
  <si>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</si>
  <si>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</si>
  <si>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</si>
  <si>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</si>
  <si>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</si>
  <si>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</si>
  <si>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</si>
  <si>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</si>
  <si>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</si>
  <si>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</si>
  <si>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</si>
  <si>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</si>
  <si>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</si>
  <si>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</si>
  <si>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</si>
  <si>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</si>
  <si>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</si>
  <si>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</si>
  <si>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</si>
  <si>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</si>
  <si>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</si>
  <si>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</si>
  <si>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</si>
  <si>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</si>
  <si>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</si>
  <si>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</si>
  <si>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</si>
  <si>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</si>
  <si>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</si>
  <si>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</si>
  <si>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</si>
  <si>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</si>
  <si>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</si>
  <si>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</si>
  <si>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</si>
  <si>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</si>
  <si>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</si>
  <si>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</si>
  <si>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</si>
  <si>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</si>
  <si>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</si>
  <si>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</si>
  <si>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</si>
  <si>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</si>
  <si>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</si>
  <si>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</si>
  <si>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</si>
  <si>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</si>
  <si>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</si>
  <si>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</si>
  <si>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</si>
  <si>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</si>
  <si>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</si>
  <si>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</si>
  <si>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</si>
  <si>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</si>
  <si>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</si>
  <si>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</si>
  <si>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</si>
  <si>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</si>
  <si>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</si>
  <si>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</si>
  <si>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</si>
  <si>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</si>
  <si>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</si>
  <si>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</si>
  <si>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</si>
  <si>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</si>
  <si>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</si>
  <si>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</si>
  <si>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</si>
  <si>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</si>
  <si>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</si>
  <si>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</si>
  <si>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</si>
  <si>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</si>
  <si>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</si>
  <si>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</si>
  <si>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</si>
  <si>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</si>
  <si>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</si>
  <si>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</si>
  <si>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</si>
  <si>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</si>
  <si>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</si>
  <si>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</si>
  <si>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</si>
  <si>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</si>
  <si>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</si>
  <si>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</si>
  <si>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</si>
  <si>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</si>
  <si>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</si>
  <si>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</si>
  <si>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</si>
  <si>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</si>
  <si>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Kitwara Kirop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</si>
  <si>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</si>
  <si>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</si>
  <si>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</si>
  <si>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</si>
  <si>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</si>
  <si>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</si>
  <si>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</si>
  <si>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</si>
  <si>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</si>
  <si>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</si>
  <si>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</si>
  <si>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</si>
  <si>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</si>
  <si>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</si>
  <si>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</si>
  <si>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</si>
  <si>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</si>
  <si>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</si>
  <si>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</si>
  <si>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</si>
  <si>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</si>
  <si>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</si>
  <si>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</si>
  <si>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</si>
  <si>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</si>
  <si>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</si>
  <si>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</si>
  <si>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</si>
  <si>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</si>
  <si>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</si>
  <si>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</si>
  <si>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</si>
  <si>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</si>
  <si>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</si>
  <si>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</si>
  <si>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</si>
  <si>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</si>
  <si>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</si>
  <si>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</si>
  <si>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</si>
  <si>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</si>
  <si>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</si>
  <si>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</si>
  <si>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</si>
  <si>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</si>
  <si>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</si>
  <si>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</si>
  <si>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</si>
  <si>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</si>
  <si>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</si>
  <si>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</si>
  <si>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</si>
  <si>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</si>
  <si>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</si>
  <si>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</si>
  <si>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</si>
  <si>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</si>
  <si>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</si>
  <si>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</si>
  <si>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</si>
  <si>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</si>
  <si>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</si>
  <si>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</si>
  <si>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</si>
  <si>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</si>
  <si>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</si>
  <si>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</si>
  <si>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</si>
  <si>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</si>
  <si>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</si>
  <si>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</si>
  <si>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</si>
  <si>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</si>
  <si>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</si>
  <si>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</si>
  <si>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</si>
  <si>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</si>
  <si>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</si>
  <si>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</si>
  <si>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</si>
  <si>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</si>
  <si>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</si>
  <si>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</si>
  <si>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</si>
  <si>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</si>
  <si>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</si>
  <si>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</si>
  <si>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</si>
  <si>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</si>
  <si>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</si>
  <si>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</si>
  <si>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</si>
  <si>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</si>
  <si>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</si>
  <si>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</si>
  <si>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</si>
  <si>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</si>
  <si>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</si>
  <si>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</si>
  <si>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</si>
  <si>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</si>
  <si>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</si>
  <si>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</si>
  <si>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</si>
  <si>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</si>
  <si>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</si>
  <si>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</si>
  <si>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</si>
  <si>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</si>
  <si>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</si>
  <si>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</si>
  <si>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</si>
  <si>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</si>
  <si>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</si>
  <si>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</si>
  <si>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</si>
  <si>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</si>
  <si>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</si>
  <si>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</si>
  <si>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</si>
  <si>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</si>
  <si>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</si>
  <si>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</si>
  <si>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</si>
  <si>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</si>
  <si>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</si>
  <si>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</si>
  <si>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</si>
  <si>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</si>
  <si>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</si>
  <si>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</si>
  <si>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</si>
  <si>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</si>
  <si>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</si>
  <si>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</si>
  <si>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</si>
  <si>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</si>
  <si>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</si>
  <si>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</si>
  <si>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</si>
  <si>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</si>
  <si>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</si>
  <si>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</si>
  <si>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</si>
  <si>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</si>
  <si>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</si>
  <si>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</si>
  <si>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</si>
  <si>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</si>
  <si>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</si>
  <si>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</si>
  <si>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</si>
  <si>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</si>
  <si>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</si>
  <si>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</si>
  <si>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</si>
  <si>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</si>
  <si>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</si>
  <si>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</si>
  <si>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</si>
  <si>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</si>
  <si>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</si>
  <si>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</si>
  <si>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</si>
  <si>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</si>
  <si>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</si>
  <si>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</si>
  <si>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</si>
  <si>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</si>
  <si>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</si>
  <si>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</si>
  <si>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</si>
  <si>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</si>
  <si>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</si>
  <si>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</si>
  <si>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</si>
  <si>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</si>
  <si>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</si>
  <si>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</si>
  <si>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</si>
  <si>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</si>
  <si>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</si>
  <si>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</si>
  <si>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</si>
  <si>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</si>
  <si>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</si>
  <si>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</si>
  <si>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</si>
  <si>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</si>
  <si>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</si>
  <si>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</si>
  <si>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</si>
  <si>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</si>
  <si>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</si>
  <si>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</si>
  <si>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</si>
  <si>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</si>
  <si>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</si>
  <si>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</si>
  <si>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</si>
  <si>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</si>
  <si>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</si>
  <si>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</si>
  <si>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</si>
  <si>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</si>
  <si>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</si>
  <si>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</si>
  <si>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</si>
  <si>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</si>
  <si>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</si>
  <si>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</si>
  <si>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</si>
  <si>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</si>
  <si>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</si>
  <si>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</si>
  <si>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</si>
  <si>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</si>
  <si>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</si>
  <si>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</si>
  <si>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</si>
  <si>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</si>
  <si>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</si>
  <si>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</si>
  <si>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</si>
  <si>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</si>
  <si>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</si>
  <si>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</si>
  <si>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</si>
  <si>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</si>
  <si>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</si>
  <si>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</si>
  <si>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</si>
  <si>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</si>
  <si>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</si>
  <si>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</si>
  <si>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</si>
  <si>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</si>
  <si>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</si>
  <si>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</si>
  <si>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</si>
  <si>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</si>
  <si>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</si>
  <si>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</si>
  <si>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</si>
  <si>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</si>
  <si>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</si>
  <si>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</si>
  <si>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</si>
  <si>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</si>
  <si>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</si>
  <si>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</si>
  <si>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</si>
  <si>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</si>
  <si>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</si>
  <si>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</si>
  <si>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</si>
  <si>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</si>
  <si>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</si>
  <si>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</si>
  <si>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</si>
  <si>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</si>
  <si>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</si>
  <si>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</si>
  <si>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</si>
  <si>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</si>
  <si>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</si>
  <si>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</si>
  <si>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</si>
  <si>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</si>
  <si>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</si>
  <si>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</si>
  <si>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</si>
  <si>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</si>
  <si>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</si>
  <si>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</si>
  <si>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</si>
  <si>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</si>
  <si>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</si>
  <si>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</si>
  <si>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</si>
  <si>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</si>
  <si>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</si>
  <si>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</si>
  <si>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</si>
  <si>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</si>
  <si>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</si>
  <si>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</si>
  <si>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</si>
  <si>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</si>
  <si>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</si>
  <si>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</si>
  <si>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</si>
  <si>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</si>
  <si>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</si>
  <si>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</si>
  <si>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</si>
  <si>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</si>
  <si>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</si>
  <si>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</si>
  <si>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</si>
  <si>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</si>
  <si>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</si>
  <si>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</si>
  <si>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</si>
  <si>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</si>
  <si>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</si>
  <si>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</si>
  <si>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</si>
  <si>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</si>
  <si>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</si>
  <si>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</si>
  <si>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</si>
  <si>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</si>
  <si>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</si>
  <si>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</si>
  <si>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</si>
  <si>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</si>
  <si>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</si>
  <si>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</si>
  <si>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</si>
  <si>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</si>
  <si>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</si>
  <si>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</si>
  <si>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</si>
  <si>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</si>
  <si>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</si>
  <si>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</si>
  <si>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</si>
  <si>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</si>
  <si>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</si>
  <si>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</si>
  <si>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</si>
  <si>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</si>
  <si>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</si>
  <si>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</si>
  <si>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</si>
  <si>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</si>
  <si>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</si>
  <si>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</si>
  <si>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</si>
  <si>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</si>
  <si>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</si>
  <si>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</si>
  <si>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</si>
  <si>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</si>
  <si>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</si>
  <si>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</si>
  <si>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</si>
  <si>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</si>
  <si>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</si>
  <si>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</si>
  <si>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</si>
  <si>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</si>
  <si>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</si>
  <si>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</si>
  <si>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</si>
  <si>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</si>
  <si>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</si>
  <si>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</si>
  <si>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</si>
  <si>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</si>
  <si>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</si>
  <si>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</si>
  <si>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</si>
  <si>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</si>
  <si>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</si>
  <si>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</si>
  <si>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</si>
  <si>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</si>
  <si>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</si>
  <si>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</si>
  <si>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</si>
  <si>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</si>
  <si>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</si>
  <si>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</si>
  <si>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</si>
  <si>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</si>
  <si>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</si>
  <si>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</si>
  <si>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</si>
  <si>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</si>
  <si>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</si>
  <si>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</si>
  <si>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</si>
  <si>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</si>
  <si>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</si>
  <si>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</si>
  <si>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</si>
  <si>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</si>
  <si>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</si>
  <si>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</si>
  <si>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</si>
  <si>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</si>
  <si>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</si>
  <si>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</si>
  <si>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</si>
  <si>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</si>
  <si>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</si>
  <si>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</si>
  <si>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</si>
  <si>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7 Miles</t>
  </si>
  <si>
    <t>Male 7 Mile</t>
  </si>
  <si>
    <t>7MI</t>
  </si>
  <si>
    <t>7 Mile</t>
  </si>
  <si>
    <t>2020-04-20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</si>
</sst>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8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87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Parameters!$B$15:$B$37</c:f>
              <c:numCache>
                <c:formatCode>0.0000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48.280320000000003</c:v>
                </c:pt>
                <c:pt idx="16">
                  <c:v>50</c:v>
                </c:pt>
                <c:pt idx="17">
                  <c:v>64.373760000000004</c:v>
                </c:pt>
                <c:pt idx="18">
                  <c:v>80.467359999999999</c:v>
                </c:pt>
                <c:pt idx="19">
                  <c:v>100</c:v>
                </c:pt>
                <c:pt idx="20">
                  <c:v>150</c:v>
                </c:pt>
                <c:pt idx="21">
                  <c:v>160.93440000000001</c:v>
                </c:pt>
                <c:pt idx="22">
                  <c:v>200</c:v>
                </c:pt>
              </c:numCache>
            </c:numRef>
          </c:xVal>
          <c:yVal>
            <c:numRef>
              <c:f>Parameters!$C$15:$C$37</c:f>
              <c:numCache>
                <c:formatCode>0.00000</c:formatCode>
                <c:ptCount val="23"/>
                <c:pt idx="0">
                  <c:v>2.57</c:v>
                </c:pt>
                <c:pt idx="3">
                  <c:v>2.7541666666666669</c:v>
                </c:pt>
                <c:pt idx="5">
                  <c:v>2.6716666666666669</c:v>
                </c:pt>
                <c:pt idx="7">
                  <c:v>2.7930555555555556</c:v>
                </c:pt>
                <c:pt idx="8">
                  <c:v>2.746666666666667</c:v>
                </c:pt>
                <c:pt idx="9">
                  <c:v>2.7578524748800337</c:v>
                </c:pt>
                <c:pt idx="10">
                  <c:v>2.8008333333333333</c:v>
                </c:pt>
                <c:pt idx="11">
                  <c:v>2.7499308764861552</c:v>
                </c:pt>
                <c:pt idx="12">
                  <c:v>2.8733333333333331</c:v>
                </c:pt>
                <c:pt idx="13">
                  <c:v>2.9333333333333331</c:v>
                </c:pt>
                <c:pt idx="14">
                  <c:v>2.9138523521744286</c:v>
                </c:pt>
                <c:pt idx="15">
                  <c:v>3.2625439654639132</c:v>
                </c:pt>
                <c:pt idx="16">
                  <c:v>3.2726666666666664</c:v>
                </c:pt>
                <c:pt idx="17">
                  <c:v>3.5053102382088595</c:v>
                </c:pt>
                <c:pt idx="18">
                  <c:v>3.6145090381988418</c:v>
                </c:pt>
                <c:pt idx="19">
                  <c:v>3.7033333333333331</c:v>
                </c:pt>
                <c:pt idx="20">
                  <c:v>4.2446666666666673</c:v>
                </c:pt>
                <c:pt idx="21">
                  <c:v>4.2753444881889759</c:v>
                </c:pt>
                <c:pt idx="22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Parameters!$H$2:$H$37</c:f>
              <c:numCache>
                <c:formatCode>0.000000</c:formatCode>
                <c:ptCount val="36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  <c:pt idx="28">
                  <c:v>2.9722255362019139</c:v>
                </c:pt>
                <c:pt idx="29">
                  <c:v>2.99</c:v>
                </c:pt>
                <c:pt idx="30">
                  <c:v>3.1534588006044699</c:v>
                </c:pt>
                <c:pt idx="31">
                  <c:v>3.3305429679810552</c:v>
                </c:pt>
                <c:pt idx="32">
                  <c:v>3.5600000000000005</c:v>
                </c:pt>
                <c:pt idx="33">
                  <c:v>4.0333333333333332</c:v>
                </c:pt>
                <c:pt idx="34">
                  <c:v>4.1269403351096265</c:v>
                </c:pt>
                <c:pt idx="3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83.640710382513689</c:v>
                </c:pt>
                <c:pt idx="3" formatCode="0.000">
                  <c:v>74.212121212121247</c:v>
                </c:pt>
                <c:pt idx="4" formatCode="0.000">
                  <c:v>67.132675438596507</c:v>
                </c:pt>
                <c:pt idx="5" formatCode="0.000">
                  <c:v>61.656596173212513</c:v>
                </c:pt>
                <c:pt idx="6" formatCode="0.000">
                  <c:v>57.326779026217245</c:v>
                </c:pt>
                <c:pt idx="7" formatCode="0.000">
                  <c:v>53.847845206684269</c:v>
                </c:pt>
                <c:pt idx="8" formatCode="0.000">
                  <c:v>51.020833333333343</c:v>
                </c:pt>
                <c:pt idx="9" formatCode="0.000">
                  <c:v>48.707239459029452</c:v>
                </c:pt>
                <c:pt idx="10" formatCode="0.000">
                  <c:v>46.808103975535182</c:v>
                </c:pt>
                <c:pt idx="11" formatCode="0.000">
                  <c:v>45.251293422025142</c:v>
                </c:pt>
                <c:pt idx="12" formatCode="0.000">
                  <c:v>43.983477011494266</c:v>
                </c:pt>
                <c:pt idx="13" formatCode="0.000">
                  <c:v>42.964912280701768</c:v>
                </c:pt>
                <c:pt idx="14" formatCode="0.000">
                  <c:v>42.165977961432517</c:v>
                </c:pt>
                <c:pt idx="15" formatCode="0.000">
                  <c:v>41.564833672776658</c:v>
                </c:pt>
                <c:pt idx="16" formatCode="0.000">
                  <c:v>41.145833333333343</c:v>
                </c:pt>
                <c:pt idx="17" formatCode="0.000">
                  <c:v>40.898463593854387</c:v>
                </c:pt>
                <c:pt idx="18" formatCode="0.000">
                  <c:v>40.816666666666677</c:v>
                </c:pt>
                <c:pt idx="19" formatCode="0.000">
                  <c:v>40.816666666666677</c:v>
                </c:pt>
                <c:pt idx="20" formatCode="0.000">
                  <c:v>40.816666666666677</c:v>
                </c:pt>
                <c:pt idx="21" formatCode="0.000">
                  <c:v>40.816666666666677</c:v>
                </c:pt>
                <c:pt idx="22" formatCode="0.000">
                  <c:v>40.816666666666677</c:v>
                </c:pt>
                <c:pt idx="23" formatCode="0.000">
                  <c:v>40.816666666666677</c:v>
                </c:pt>
                <c:pt idx="24" formatCode="0.000">
                  <c:v>40.816666666666677</c:v>
                </c:pt>
                <c:pt idx="25" formatCode="0.000">
                  <c:v>40.816666666666677</c:v>
                </c:pt>
                <c:pt idx="26" formatCode="0.000">
                  <c:v>40.816666666666677</c:v>
                </c:pt>
                <c:pt idx="27" formatCode="0.000">
                  <c:v>40.816666666666677</c:v>
                </c:pt>
                <c:pt idx="28" formatCode="0.000">
                  <c:v>40.816666666666677</c:v>
                </c:pt>
                <c:pt idx="29" formatCode="0.000">
                  <c:v>40.816666666666677</c:v>
                </c:pt>
                <c:pt idx="30" formatCode="0.000">
                  <c:v>40.817971886572408</c:v>
                </c:pt>
                <c:pt idx="31" formatCode="0.000">
                  <c:v>40.841970960133764</c:v>
                </c:pt>
                <c:pt idx="32" formatCode="0.000">
                  <c:v>40.89630098257151</c:v>
                </c:pt>
                <c:pt idx="33" formatCode="0.000">
                  <c:v>40.981204358728185</c:v>
                </c:pt>
                <c:pt idx="34" formatCode="0.000">
                  <c:v>41.097061842040823</c:v>
                </c:pt>
                <c:pt idx="35" formatCode="0.000">
                  <c:v>41.244396827238859</c:v>
                </c:pt>
                <c:pt idx="36" formatCode="0.000">
                  <c:v>41.423881313788762</c:v>
                </c:pt>
                <c:pt idx="37" formatCode="0.000">
                  <c:v>41.636343668124603</c:v>
                </c:pt>
                <c:pt idx="38" formatCode="0.000">
                  <c:v>41.88277835429183</c:v>
                </c:pt>
                <c:pt idx="39" formatCode="0.000">
                  <c:v>42.164357850260046</c:v>
                </c:pt>
                <c:pt idx="40" formatCode="0.000">
                  <c:v>42.482447022726333</c:v>
                </c:pt>
                <c:pt idx="41" formatCode="0.000">
                  <c:v>42.823474155373731</c:v>
                </c:pt>
                <c:pt idx="42" formatCode="0.000">
                  <c:v>43.170056044717327</c:v>
                </c:pt>
                <c:pt idx="43" formatCode="0.000">
                  <c:v>43.522293668254882</c:v>
                </c:pt>
                <c:pt idx="44" formatCode="0.000">
                  <c:v>43.88032660542634</c:v>
                </c:pt>
                <c:pt idx="45" formatCode="0.000">
                  <c:v>44.24429906672858</c:v>
                </c:pt>
                <c:pt idx="46" formatCode="0.000">
                  <c:v>44.614360087387041</c:v>
                </c:pt>
                <c:pt idx="47" formatCode="0.000">
                  <c:v>44.990663730828693</c:v>
                </c:pt>
                <c:pt idx="48" formatCode="0.000">
                  <c:v>45.373369302539814</c:v>
                </c:pt>
                <c:pt idx="49" formatCode="0.000">
                  <c:v>45.762641574932289</c:v>
                </c:pt>
                <c:pt idx="50" formatCode="0.000">
                  <c:v>46.158651023885277</c:v>
                </c:pt>
                <c:pt idx="51" formatCode="0.000">
                  <c:v>46.561574077675608</c:v>
                </c:pt>
                <c:pt idx="52" formatCode="0.000">
                  <c:v>46.971593379060643</c:v>
                </c:pt>
                <c:pt idx="53" formatCode="0.000">
                  <c:v>47.388898061331453</c:v>
                </c:pt>
                <c:pt idx="54" formatCode="0.000">
                  <c:v>47.813684039213051</c:v>
                </c:pt>
                <c:pt idx="55" formatCode="0.000">
                  <c:v>48.246154315551486</c:v>
                </c:pt>
                <c:pt idx="56" formatCode="0.000">
                  <c:v>48.686519304796697</c:v>
                </c:pt>
                <c:pt idx="57" formatCode="0.000">
                  <c:v>49.134997174363967</c:v>
                </c:pt>
                <c:pt idx="58" formatCode="0.000">
                  <c:v>49.591814205037586</c:v>
                </c:pt>
                <c:pt idx="59" formatCode="0.000">
                  <c:v>50.057205171667626</c:v>
                </c:pt>
                <c:pt idx="60" formatCode="0.000">
                  <c:v>50.531413745505489</c:v>
                </c:pt>
                <c:pt idx="61" formatCode="0.000">
                  <c:v>51.014692919626967</c:v>
                </c:pt>
                <c:pt idx="62" formatCode="0.000">
                  <c:v>51.507305459003298</c:v>
                </c:pt>
                <c:pt idx="63" formatCode="0.000">
                  <c:v>52.009524376902625</c:v>
                </c:pt>
                <c:pt idx="64" formatCode="0.000">
                  <c:v>52.521633439436556</c:v>
                </c:pt>
                <c:pt idx="65" formatCode="0.000">
                  <c:v>53.04392770021115</c:v>
                </c:pt>
                <c:pt idx="66" formatCode="0.000">
                  <c:v>53.576714067198893</c:v>
                </c:pt>
                <c:pt idx="67" formatCode="0.000">
                  <c:v>54.120311904120101</c:v>
                </c:pt>
                <c:pt idx="68" formatCode="0.000">
                  <c:v>54.675053668809852</c:v>
                </c:pt>
                <c:pt idx="69" formatCode="0.000">
                  <c:v>55.241285591251675</c:v>
                </c:pt>
                <c:pt idx="70" formatCode="0.000">
                  <c:v>55.839252748018126</c:v>
                </c:pt>
                <c:pt idx="71" formatCode="0.000">
                  <c:v>56.504446656020797</c:v>
                </c:pt>
                <c:pt idx="72" formatCode="0.000">
                  <c:v>57.241767432172153</c:v>
                </c:pt>
                <c:pt idx="73" formatCode="0.000">
                  <c:v>58.056279130224794</c:v>
                </c:pt>
                <c:pt idx="74" formatCode="0.000">
                  <c:v>58.95379609756106</c:v>
                </c:pt>
                <c:pt idx="75" formatCode="0.000">
                  <c:v>59.940997804817677</c:v>
                </c:pt>
                <c:pt idx="76" formatCode="0.000">
                  <c:v>61.025567909744218</c:v>
                </c:pt>
                <c:pt idx="77" formatCode="0.000">
                  <c:v>62.216363436130614</c:v>
                </c:pt>
                <c:pt idx="78" formatCode="0.000">
                  <c:v>63.523621675721493</c:v>
                </c:pt>
                <c:pt idx="79" formatCode="0.000">
                  <c:v>64.959214735035388</c:v>
                </c:pt>
                <c:pt idx="80" formatCode="0.000">
                  <c:v>66.536964781081338</c:v>
                </c:pt>
                <c:pt idx="81" formatCode="0.000">
                  <c:v>68.273037325375412</c:v>
                </c:pt>
                <c:pt idx="82" formatCode="0.000">
                  <c:v>70.186435817134367</c:v>
                </c:pt>
                <c:pt idx="83" formatCode="0.000">
                  <c:v>72.299629128557086</c:v>
                </c:pt>
                <c:pt idx="84" formatCode="0.000">
                  <c:v>74.639355319438977</c:v>
                </c:pt>
                <c:pt idx="85" formatCode="0.000">
                  <c:v>77.237662075731393</c:v>
                </c:pt>
                <c:pt idx="86" formatCode="0.000">
                  <c:v>80.133269106993822</c:v>
                </c:pt>
                <c:pt idx="87" formatCode="0.000">
                  <c:v>83.373374841692282</c:v>
                </c:pt>
                <c:pt idx="88" formatCode="0.000">
                  <c:v>87.016085961436531</c:v>
                </c:pt>
                <c:pt idx="89" formatCode="0.000">
                  <c:v>91.133735330220517</c:v>
                </c:pt>
                <c:pt idx="90" formatCode="0.000">
                  <c:v>95.817491690752632</c:v>
                </c:pt>
                <c:pt idx="91" formatCode="0.000">
                  <c:v>101.18388835752449</c:v>
                </c:pt>
                <c:pt idx="92" formatCode="0.000">
                  <c:v>107.38427217105938</c:v>
                </c:pt>
                <c:pt idx="93" formatCode="0.000">
                  <c:v>114.6188191487371</c:v>
                </c:pt>
                <c:pt idx="94" formatCode="0.000">
                  <c:v>123.15791708928677</c:v>
                </c:pt>
                <c:pt idx="95" formatCode="0.000">
                  <c:v>133.375866217056</c:v>
                </c:pt>
                <c:pt idx="96" formatCode="0.000">
                  <c:v>145.80605568166374</c:v>
                </c:pt>
                <c:pt idx="97" formatCode="0.000">
                  <c:v>161.23547933350048</c:v>
                </c:pt>
                <c:pt idx="98" formatCode="0.000">
                  <c:v>180.87572547919194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0.9999680234013254</c:v>
                </c:pt>
                <c:pt idx="31" formatCode="0.0000">
                  <c:v>0.99938043407621568</c:v>
                </c:pt>
                <c:pt idx="32" formatCode="0.0000">
                  <c:v>0.99805277460328812</c:v>
                </c:pt>
                <c:pt idx="33" formatCode="0.0000">
                  <c:v>0.99598504498254292</c:v>
                </c:pt>
                <c:pt idx="34" formatCode="0.0000">
                  <c:v>0.99317724521397999</c:v>
                </c:pt>
                <c:pt idx="35" formatCode="0.0000">
                  <c:v>0.98962937529759931</c:v>
                </c:pt>
                <c:pt idx="36" formatCode="0.0000">
                  <c:v>0.9853414352334009</c:v>
                </c:pt>
                <c:pt idx="37" formatCode="0.0000">
                  <c:v>0.98031342502138485</c:v>
                </c:pt>
                <c:pt idx="38" formatCode="0.0000">
                  <c:v>0.97454534466155096</c:v>
                </c:pt>
                <c:pt idx="39" formatCode="0.0000">
                  <c:v>0.96803719415389944</c:v>
                </c:pt>
                <c:pt idx="40" formatCode="0.0000">
                  <c:v>0.96078897349843018</c:v>
                </c:pt>
                <c:pt idx="41" formatCode="0.0000">
                  <c:v>0.9531376767464993</c:v>
                </c:pt>
                <c:pt idx="42" formatCode="0.0000">
                  <c:v>0.94548560753284838</c:v>
                </c:pt>
                <c:pt idx="43" formatCode="0.0000">
                  <c:v>0.93783353831919747</c:v>
                </c:pt>
                <c:pt idx="44" formatCode="0.0000">
                  <c:v>0.93018146910554655</c:v>
                </c:pt>
                <c:pt idx="45" formatCode="0.0000">
                  <c:v>0.92252939989189564</c:v>
                </c:pt>
                <c:pt idx="46" formatCode="0.0000">
                  <c:v>0.91487733067824473</c:v>
                </c:pt>
                <c:pt idx="47" formatCode="0.0000">
                  <c:v>0.90722526146459381</c:v>
                </c:pt>
                <c:pt idx="48" formatCode="0.0000">
                  <c:v>0.8995731922509429</c:v>
                </c:pt>
                <c:pt idx="49" formatCode="0.0000">
                  <c:v>0.89192112303729199</c:v>
                </c:pt>
                <c:pt idx="50" formatCode="0.0000">
                  <c:v>0.88426905382364107</c:v>
                </c:pt>
                <c:pt idx="51" formatCode="0.0000">
                  <c:v>0.87661698460999016</c:v>
                </c:pt>
                <c:pt idx="52" formatCode="0.0000">
                  <c:v>0.86896491539633924</c:v>
                </c:pt>
                <c:pt idx="53" formatCode="0.0000">
                  <c:v>0.86131284618268833</c:v>
                </c:pt>
                <c:pt idx="54" formatCode="0.0000">
                  <c:v>0.85366077696903742</c:v>
                </c:pt>
                <c:pt idx="55" formatCode="0.0000">
                  <c:v>0.8460087077553865</c:v>
                </c:pt>
                <c:pt idx="56" formatCode="0.0000">
                  <c:v>0.83835663854173559</c:v>
                </c:pt>
                <c:pt idx="57" formatCode="0.0000">
                  <c:v>0.83070456932808467</c:v>
                </c:pt>
                <c:pt idx="58" formatCode="0.0000">
                  <c:v>0.82305250011443376</c:v>
                </c:pt>
                <c:pt idx="59" formatCode="0.0000">
                  <c:v>0.81540043090078285</c:v>
                </c:pt>
                <c:pt idx="60" formatCode="0.0000">
                  <c:v>0.80774836168713193</c:v>
                </c:pt>
                <c:pt idx="61" formatCode="0.0000">
                  <c:v>0.80009629247348102</c:v>
                </c:pt>
                <c:pt idx="62" formatCode="0.0000">
                  <c:v>0.79244422325983011</c:v>
                </c:pt>
                <c:pt idx="63" formatCode="0.0000">
                  <c:v>0.78479215404617919</c:v>
                </c:pt>
                <c:pt idx="64" formatCode="0.0000">
                  <c:v>0.77714008483252828</c:v>
                </c:pt>
                <c:pt idx="65" formatCode="0.0000">
                  <c:v>0.76948801561887736</c:v>
                </c:pt>
                <c:pt idx="66" formatCode="0.0000">
                  <c:v>0.76183594640522645</c:v>
                </c:pt>
                <c:pt idx="67" formatCode="0.0000">
                  <c:v>0.75418387719157554</c:v>
                </c:pt>
                <c:pt idx="68" formatCode="0.0000">
                  <c:v>0.74653180797792462</c:v>
                </c:pt>
                <c:pt idx="69" formatCode="0.0000">
                  <c:v>0.73887973876427371</c:v>
                </c:pt>
                <c:pt idx="70" formatCode="0.0000">
                  <c:v>0.73096727943078288</c:v>
                </c:pt>
                <c:pt idx="71" formatCode="0.0000">
                  <c:v>0.72236202780896508</c:v>
                </c:pt>
                <c:pt idx="72" formatCode="0.0000">
                  <c:v>0.71305741415185731</c:v>
                </c:pt>
                <c:pt idx="73" formatCode="0.0000">
                  <c:v>0.70305343845945911</c:v>
                </c:pt>
                <c:pt idx="74" formatCode="0.0000">
                  <c:v>0.69235010073177083</c:v>
                </c:pt>
                <c:pt idx="75" formatCode="0.0000">
                  <c:v>0.68094740096879225</c:v>
                </c:pt>
                <c:pt idx="76" formatCode="0.0000">
                  <c:v>0.66884533917052336</c:v>
                </c:pt>
                <c:pt idx="77" formatCode="0.0000">
                  <c:v>0.65604391533696438</c:v>
                </c:pt>
                <c:pt idx="78" formatCode="0.0000">
                  <c:v>0.64254312946811509</c:v>
                </c:pt>
                <c:pt idx="79" formatCode="0.0000">
                  <c:v>0.62834298156397561</c:v>
                </c:pt>
                <c:pt idx="80" formatCode="0.0000">
                  <c:v>0.61344347162454582</c:v>
                </c:pt>
                <c:pt idx="81" formatCode="0.0000">
                  <c:v>0.59784459964982584</c:v>
                </c:pt>
                <c:pt idx="82" formatCode="0.0000">
                  <c:v>0.58154636563981565</c:v>
                </c:pt>
                <c:pt idx="83" formatCode="0.0000">
                  <c:v>0.56454876959451528</c:v>
                </c:pt>
                <c:pt idx="84" formatCode="0.0000">
                  <c:v>0.54685181151392448</c:v>
                </c:pt>
                <c:pt idx="85" formatCode="0.0000">
                  <c:v>0.52845549139804371</c:v>
                </c:pt>
                <c:pt idx="86" formatCode="0.0000">
                  <c:v>0.50935980924687252</c:v>
                </c:pt>
                <c:pt idx="87" formatCode="0.0000">
                  <c:v>0.48956476506041113</c:v>
                </c:pt>
                <c:pt idx="88" formatCode="0.0000">
                  <c:v>0.46907035883865955</c:v>
                </c:pt>
                <c:pt idx="89" formatCode="0.0000">
                  <c:v>0.44787659058161766</c:v>
                </c:pt>
                <c:pt idx="90" formatCode="0.0000">
                  <c:v>0.42598346028928558</c:v>
                </c:pt>
                <c:pt idx="91" formatCode="0.0000">
                  <c:v>0.40339096796166329</c:v>
                </c:pt>
                <c:pt idx="92" formatCode="0.0000">
                  <c:v>0.38009911359875082</c:v>
                </c:pt>
                <c:pt idx="93" formatCode="0.0000">
                  <c:v>0.35610789720054803</c:v>
                </c:pt>
                <c:pt idx="94" formatCode="0.0000">
                  <c:v>0.33141731876705494</c:v>
                </c:pt>
                <c:pt idx="95" formatCode="0.0000">
                  <c:v>0.30602737829827176</c:v>
                </c:pt>
                <c:pt idx="96" formatCode="0.0000">
                  <c:v>0.27993807579419827</c:v>
                </c:pt>
                <c:pt idx="97" formatCode="0.0000">
                  <c:v>0.25314941125483448</c:v>
                </c:pt>
                <c:pt idx="98" formatCode="0.0000">
                  <c:v>0.2256613846801806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55.710718970843388</c:v>
                </c:pt>
                <c:pt idx="8" formatCode="0.0000">
                  <c:v>53.269401958404146</c:v>
                </c:pt>
                <c:pt idx="9" formatCode="0.0000">
                  <c:v>51.337544844798003</c:v>
                </c:pt>
                <c:pt idx="10" formatCode="0.0000">
                  <c:v>49.799515811771826</c:v>
                </c:pt>
                <c:pt idx="11" formatCode="0.0000">
                  <c:v>48.554252415726189</c:v>
                </c:pt>
                <c:pt idx="12" formatCode="0.0000">
                  <c:v>47.539089300545264</c:v>
                </c:pt>
                <c:pt idx="13" formatCode="0.0000">
                  <c:v>46.719188047837044</c:v>
                </c:pt>
                <c:pt idx="14" formatCode="0.0000">
                  <c:v>46.047569080097936</c:v>
                </c:pt>
                <c:pt idx="15" formatCode="0.0000">
                  <c:v>45.489098510763277</c:v>
                </c:pt>
                <c:pt idx="16" formatCode="0.0000">
                  <c:v>45.050131745542899</c:v>
                </c:pt>
                <c:pt idx="17" formatCode="0.0000">
                  <c:v>44.687712152070603</c:v>
                </c:pt>
                <c:pt idx="18" formatCode="0.0000">
                  <c:v>44.393862755016016</c:v>
                </c:pt>
                <c:pt idx="19" formatCode="0.0000">
                  <c:v>43.883333333333333</c:v>
                </c:pt>
                <c:pt idx="20" formatCode="0.0000">
                  <c:v>43.883333333333333</c:v>
                </c:pt>
                <c:pt idx="21" formatCode="0.0000">
                  <c:v>43.883333333333333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43.883333333333333</c:v>
                </c:pt>
                <c:pt idx="32" formatCode="0.0000">
                  <c:v>43.883333333333333</c:v>
                </c:pt>
                <c:pt idx="33" formatCode="0.0000">
                  <c:v>43.883333333333333</c:v>
                </c:pt>
                <c:pt idx="34" formatCode="0.0000">
                  <c:v>43.883333333333333</c:v>
                </c:pt>
                <c:pt idx="35" formatCode="0.0000">
                  <c:v>43.900893690809653</c:v>
                </c:pt>
                <c:pt idx="36" formatCode="0.0000">
                  <c:v>44.197132977473395</c:v>
                </c:pt>
                <c:pt idx="37" formatCode="0.0000">
                  <c:v>44.506423258958755</c:v>
                </c:pt>
                <c:pt idx="38" formatCode="0.0000">
                  <c:v>44.82007285602424</c:v>
                </c:pt>
                <c:pt idx="39" formatCode="0.0000">
                  <c:v>45.147462277091904</c:v>
                </c:pt>
                <c:pt idx="40" formatCode="0.0000">
                  <c:v>45.456114909191349</c:v>
                </c:pt>
                <c:pt idx="41" formatCode="0.0000">
                  <c:v>45.802456250217446</c:v>
                </c:pt>
                <c:pt idx="42" formatCode="0.0000">
                  <c:v>46.129857388135534</c:v>
                </c:pt>
                <c:pt idx="43" formatCode="0.0000">
                  <c:v>46.47181333615729</c:v>
                </c:pt>
                <c:pt idx="44" formatCode="0.0000">
                  <c:v>46.818876915964296</c:v>
                </c:pt>
                <c:pt idx="45" formatCode="0.0000">
                  <c:v>47.161024538778435</c:v>
                </c:pt>
                <c:pt idx="46" formatCode="0.0000">
                  <c:v>47.539089300545264</c:v>
                </c:pt>
                <c:pt idx="47" formatCode="0.0000">
                  <c:v>47.897111256639739</c:v>
                </c:pt>
                <c:pt idx="48" formatCode="0.0000">
                  <c:v>48.276494316098272</c:v>
                </c:pt>
                <c:pt idx="49" formatCode="0.0000">
                  <c:v>48.651145602365112</c:v>
                </c:pt>
                <c:pt idx="50" formatCode="0.0000">
                  <c:v>49.042616599612572</c:v>
                </c:pt>
                <c:pt idx="51" formatCode="0.0000">
                  <c:v>49.451581398843061</c:v>
                </c:pt>
                <c:pt idx="52" formatCode="0.0000">
                  <c:v>49.861758133545429</c:v>
                </c:pt>
                <c:pt idx="53" formatCode="0.0000">
                  <c:v>50.273036239355406</c:v>
                </c:pt>
                <c:pt idx="54" formatCode="0.0000">
                  <c:v>50.697011706715955</c:v>
                </c:pt>
                <c:pt idx="55" formatCode="0.0000">
                  <c:v>51.158001088054711</c:v>
                </c:pt>
                <c:pt idx="56" formatCode="0.0000">
                  <c:v>51.615306202462165</c:v>
                </c:pt>
                <c:pt idx="57" formatCode="0.0000">
                  <c:v>52.07468059016653</c:v>
                </c:pt>
                <c:pt idx="58" formatCode="0.0000">
                  <c:v>52.548596974414245</c:v>
                </c:pt>
                <c:pt idx="59" formatCode="0.0000">
                  <c:v>53.037627910724353</c:v>
                </c:pt>
                <c:pt idx="60" formatCode="0.0000">
                  <c:v>53.561983807315187</c:v>
                </c:pt>
                <c:pt idx="61" formatCode="0.0000">
                  <c:v>54.090143391265045</c:v>
                </c:pt>
                <c:pt idx="62" formatCode="0.0000">
                  <c:v>54.628822772729158</c:v>
                </c:pt>
                <c:pt idx="63" formatCode="0.0000">
                  <c:v>55.185278336686785</c:v>
                </c:pt>
                <c:pt idx="64" formatCode="0.0000">
                  <c:v>55.739023667386427</c:v>
                </c:pt>
                <c:pt idx="65" formatCode="0.0000">
                  <c:v>56.361846048463057</c:v>
                </c:pt>
                <c:pt idx="66" formatCode="0.0000">
                  <c:v>57.006148783233733</c:v>
                </c:pt>
                <c:pt idx="67" formatCode="0.0000">
                  <c:v>57.642628836639084</c:v>
                </c:pt>
                <c:pt idx="68" formatCode="0.0000">
                  <c:v>58.316722037652276</c:v>
                </c:pt>
                <c:pt idx="69" formatCode="0.0000">
                  <c:v>58.982974910394262</c:v>
                </c:pt>
                <c:pt idx="70" formatCode="0.0000">
                  <c:v>59.737725746437967</c:v>
                </c:pt>
                <c:pt idx="71" formatCode="0.0000">
                  <c:v>60.503699618548652</c:v>
                </c:pt>
                <c:pt idx="72" formatCode="0.0000">
                  <c:v>61.306696470149951</c:v>
                </c:pt>
                <c:pt idx="73" formatCode="0.0000">
                  <c:v>62.113706062750644</c:v>
                </c:pt>
                <c:pt idx="74" formatCode="0.0000">
                  <c:v>62.951274326973646</c:v>
                </c:pt>
                <c:pt idx="75" formatCode="0.0000">
                  <c:v>63.895360124247723</c:v>
                </c:pt>
                <c:pt idx="76" formatCode="0.0000">
                  <c:v>64.877784348511724</c:v>
                </c:pt>
                <c:pt idx="77" formatCode="0.0000">
                  <c:v>65.890890890890887</c:v>
                </c:pt>
                <c:pt idx="78" formatCode="0.0000">
                  <c:v>66.925931574398859</c:v>
                </c:pt>
                <c:pt idx="79" formatCode="0.0000">
                  <c:v>67.99400888337982</c:v>
                </c:pt>
                <c:pt idx="80" formatCode="0.0000">
                  <c:v>69.249381936773446</c:v>
                </c:pt>
                <c:pt idx="81" formatCode="0.0000">
                  <c:v>70.563327437422956</c:v>
                </c:pt>
                <c:pt idx="82" formatCode="0.0000">
                  <c:v>71.904527827844234</c:v>
                </c:pt>
                <c:pt idx="83" formatCode="0.0000">
                  <c:v>73.309945428221397</c:v>
                </c:pt>
                <c:pt idx="84" formatCode="0.0000">
                  <c:v>74.771397739535416</c:v>
                </c:pt>
                <c:pt idx="85" formatCode="0.0000">
                  <c:v>76.61196461824953</c:v>
                </c:pt>
                <c:pt idx="86" formatCode="0.0000">
                  <c:v>78.517325699290282</c:v>
                </c:pt>
                <c:pt idx="87" formatCode="0.0000">
                  <c:v>80.534654676699077</c:v>
                </c:pt>
                <c:pt idx="88" formatCode="0.0000">
                  <c:v>82.658378853519181</c:v>
                </c:pt>
                <c:pt idx="89" formatCode="0.0000">
                  <c:v>84.913570691434458</c:v>
                </c:pt>
                <c:pt idx="90" formatCode="0.0000">
                  <c:v>88.11914323962516</c:v>
                </c:pt>
                <c:pt idx="91" formatCode="0.0000">
                  <c:v>91.595352396855205</c:v>
                </c:pt>
                <c:pt idx="92" formatCode="0.0000">
                  <c:v>95.336374828010719</c:v>
                </c:pt>
                <c:pt idx="93" formatCode="0.0000">
                  <c:v>99.418516840356432</c:v>
                </c:pt>
                <c:pt idx="94" formatCode="0.0000">
                  <c:v>103.86587771203156</c:v>
                </c:pt>
                <c:pt idx="95" formatCode="0.0000">
                  <c:v>112.11888945665133</c:v>
                </c:pt>
                <c:pt idx="96" formatCode="0.0000">
                  <c:v>121.79665093903229</c:v>
                </c:pt>
                <c:pt idx="97" formatCode="0.0000">
                  <c:v>133.34346196698064</c:v>
                </c:pt>
                <c:pt idx="98" formatCode="0.0000">
                  <c:v>147.25950782997762</c:v>
                </c:pt>
                <c:pt idx="99" formatCode="0.0000">
                  <c:v>148.80750536905165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  <c:pt idx="99" formatCode="0.0000">
                  <c:v>241.00564597623017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43.883333333333333</c:v>
                </c:pt>
                <c:pt idx="35" formatCode="0.0000">
                  <c:v>44.278283333333327</c:v>
                </c:pt>
                <c:pt idx="36" formatCode="0.0000">
                  <c:v>44.673233333333336</c:v>
                </c:pt>
                <c:pt idx="37" formatCode="0.0000">
                  <c:v>45.06818333333333</c:v>
                </c:pt>
                <c:pt idx="38" formatCode="0.0000">
                  <c:v>45.463133333333332</c:v>
                </c:pt>
                <c:pt idx="39" formatCode="0.0000">
                  <c:v>45.901966666666667</c:v>
                </c:pt>
                <c:pt idx="40" formatCode="0.0000">
                  <c:v>46.296916666666668</c:v>
                </c:pt>
                <c:pt idx="41" formatCode="0.0000">
                  <c:v>46.735749999999996</c:v>
                </c:pt>
                <c:pt idx="42" formatCode="0.0000">
                  <c:v>47.130700000000004</c:v>
                </c:pt>
                <c:pt idx="43" formatCode="0.0000">
                  <c:v>47.569533333333339</c:v>
                </c:pt>
                <c:pt idx="44" formatCode="0.0000">
                  <c:v>47.964483333333327</c:v>
                </c:pt>
                <c:pt idx="45" formatCode="0.0000">
                  <c:v>48.403316666666669</c:v>
                </c:pt>
                <c:pt idx="46" formatCode="0.0000">
                  <c:v>48.842149999999997</c:v>
                </c:pt>
                <c:pt idx="47" formatCode="0.0000">
                  <c:v>49.280983333333332</c:v>
                </c:pt>
                <c:pt idx="48" formatCode="0.0000">
                  <c:v>49.719816666666667</c:v>
                </c:pt>
                <c:pt idx="49" formatCode="0.0000">
                  <c:v>50.158650000000002</c:v>
                </c:pt>
                <c:pt idx="50" formatCode="0.0000">
                  <c:v>50.641366666666663</c:v>
                </c:pt>
                <c:pt idx="51" formatCode="0.0000">
                  <c:v>51.080199999999998</c:v>
                </c:pt>
                <c:pt idx="52" formatCode="0.0000">
                  <c:v>51.519033333333333</c:v>
                </c:pt>
                <c:pt idx="53" formatCode="0.0000">
                  <c:v>52.001750000000008</c:v>
                </c:pt>
                <c:pt idx="54" formatCode="0.0000">
                  <c:v>52.48446666666667</c:v>
                </c:pt>
                <c:pt idx="55" formatCode="0.0000">
                  <c:v>52.923299999999998</c:v>
                </c:pt>
                <c:pt idx="56" formatCode="0.0000">
                  <c:v>53.406016666666666</c:v>
                </c:pt>
                <c:pt idx="57" formatCode="0.0000">
                  <c:v>53.888733333333327</c:v>
                </c:pt>
                <c:pt idx="58" formatCode="0.0000">
                  <c:v>54.371450000000003</c:v>
                </c:pt>
                <c:pt idx="59" formatCode="0.0000">
                  <c:v>54.854166666666664</c:v>
                </c:pt>
                <c:pt idx="60" formatCode="0.0000">
                  <c:v>55.336883333333326</c:v>
                </c:pt>
                <c:pt idx="61" formatCode="0.0000">
                  <c:v>55.863483333333328</c:v>
                </c:pt>
                <c:pt idx="62" formatCode="0.0000">
                  <c:v>56.346200000000003</c:v>
                </c:pt>
                <c:pt idx="63" formatCode="0.0000">
                  <c:v>56.872799999999998</c:v>
                </c:pt>
                <c:pt idx="64" formatCode="0.0000">
                  <c:v>57.355516666666659</c:v>
                </c:pt>
                <c:pt idx="65" formatCode="0.0000">
                  <c:v>57.882116666666668</c:v>
                </c:pt>
                <c:pt idx="66" formatCode="0.0000">
                  <c:v>58.408716666666663</c:v>
                </c:pt>
                <c:pt idx="67" formatCode="0.0000">
                  <c:v>58.935316666666665</c:v>
                </c:pt>
                <c:pt idx="68" formatCode="0.0000">
                  <c:v>59.461916666666667</c:v>
                </c:pt>
                <c:pt idx="69" formatCode="0.0000">
                  <c:v>59.988516666666662</c:v>
                </c:pt>
                <c:pt idx="70" formatCode="0.0000">
                  <c:v>60.515116666666664</c:v>
                </c:pt>
                <c:pt idx="71" formatCode="0.0000">
                  <c:v>61.085599999999992</c:v>
                </c:pt>
                <c:pt idx="72" formatCode="0.0000">
                  <c:v>61.612199999999994</c:v>
                </c:pt>
                <c:pt idx="73" formatCode="0.0000">
                  <c:v>62.182683333333337</c:v>
                </c:pt>
                <c:pt idx="74" formatCode="0.0000">
                  <c:v>62.840933333333332</c:v>
                </c:pt>
                <c:pt idx="75" formatCode="0.0000">
                  <c:v>63.718599999999995</c:v>
                </c:pt>
                <c:pt idx="76" formatCode="0.0000">
                  <c:v>64.81568333333334</c:v>
                </c:pt>
                <c:pt idx="77" formatCode="0.0000">
                  <c:v>66.088300000000004</c:v>
                </c:pt>
                <c:pt idx="78" formatCode="0.0000">
                  <c:v>67.580333333333328</c:v>
                </c:pt>
                <c:pt idx="79" formatCode="0.0000">
                  <c:v>69.335666666666668</c:v>
                </c:pt>
                <c:pt idx="80" formatCode="0.0000">
                  <c:v>71.310416666666669</c:v>
                </c:pt>
                <c:pt idx="81" formatCode="0.0000">
                  <c:v>73.592349999999996</c:v>
                </c:pt>
                <c:pt idx="82" formatCode="0.0000">
                  <c:v>76.137583333333325</c:v>
                </c:pt>
                <c:pt idx="83" formatCode="0.0000">
                  <c:v>78.989999999999995</c:v>
                </c:pt>
                <c:pt idx="84" formatCode="0.0000">
                  <c:v>82.237366666666674</c:v>
                </c:pt>
                <c:pt idx="85" formatCode="0.0000">
                  <c:v>85.835799999999992</c:v>
                </c:pt>
                <c:pt idx="86" formatCode="0.0000">
                  <c:v>89.829183333333333</c:v>
                </c:pt>
                <c:pt idx="87" formatCode="0.0000">
                  <c:v>94.349166666666662</c:v>
                </c:pt>
                <c:pt idx="88" formatCode="0.0000">
                  <c:v>99.307983333333326</c:v>
                </c:pt>
                <c:pt idx="89" formatCode="0.0000">
                  <c:v>104.88116666666667</c:v>
                </c:pt>
                <c:pt idx="90" formatCode="0.0000">
                  <c:v>111.1126</c:v>
                </c:pt>
                <c:pt idx="91" formatCode="0.0000">
                  <c:v>118.00228333333332</c:v>
                </c:pt>
                <c:pt idx="92" formatCode="0.0000">
                  <c:v>125.72575000000001</c:v>
                </c:pt>
                <c:pt idx="93" formatCode="0.0000">
                  <c:v>134.28299999999999</c:v>
                </c:pt>
                <c:pt idx="94" formatCode="0.0000">
                  <c:v>143.89345</c:v>
                </c:pt>
                <c:pt idx="95" formatCode="0.0000">
                  <c:v>154.64486666666667</c:v>
                </c:pt>
                <c:pt idx="96" formatCode="0.0000">
                  <c:v>166.66890000000001</c:v>
                </c:pt>
                <c:pt idx="97" formatCode="0.0000">
                  <c:v>180.14108333333334</c:v>
                </c:pt>
                <c:pt idx="98" formatCode="0.0000">
                  <c:v>195.28083333333333</c:v>
                </c:pt>
                <c:pt idx="99" formatCode="0.0000">
                  <c:v>212.30756666666667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89.924863387978149</c:v>
                </c:pt>
                <c:pt idx="3" formatCode="0.000">
                  <c:v>79.787878787878796</c:v>
                </c:pt>
                <c:pt idx="4" formatCode="0.000">
                  <c:v>72.176535087719301</c:v>
                </c:pt>
                <c:pt idx="5" formatCode="0.000">
                  <c:v>66.289023162134953</c:v>
                </c:pt>
                <c:pt idx="6" formatCode="0.000">
                  <c:v>61.633895131086142</c:v>
                </c:pt>
                <c:pt idx="7" formatCode="0.000">
                  <c:v>57.893579595426559</c:v>
                </c:pt>
                <c:pt idx="8" formatCode="0.000">
                  <c:v>54.854166666666664</c:v>
                </c:pt>
                <c:pt idx="9" formatCode="0.000">
                  <c:v>52.366746221161499</c:v>
                </c:pt>
                <c:pt idx="10" formatCode="0.000">
                  <c:v>50.324923547400608</c:v>
                </c:pt>
                <c:pt idx="11" formatCode="0.000">
                  <c:v>48.651145602365112</c:v>
                </c:pt>
                <c:pt idx="12" formatCode="0.000">
                  <c:v>47.288074712643684</c:v>
                </c:pt>
                <c:pt idx="13" formatCode="0.000">
                  <c:v>46.192982456140349</c:v>
                </c:pt>
                <c:pt idx="14" formatCode="0.000">
                  <c:v>45.334022038567497</c:v>
                </c:pt>
                <c:pt idx="15" formatCode="0.000">
                  <c:v>44.687712152070603</c:v>
                </c:pt>
                <c:pt idx="16" formatCode="0.000">
                  <c:v>44.237231182795696</c:v>
                </c:pt>
                <c:pt idx="17" formatCode="0.000">
                  <c:v>43.971275885103537</c:v>
                </c:pt>
                <c:pt idx="18" formatCode="0.000">
                  <c:v>43.883333333333333</c:v>
                </c:pt>
                <c:pt idx="19" formatCode="0.000">
                  <c:v>43.883333333333333</c:v>
                </c:pt>
                <c:pt idx="20" formatCode="0.000">
                  <c:v>43.883333333333333</c:v>
                </c:pt>
                <c:pt idx="21" formatCode="0.000">
                  <c:v>43.883333333333333</c:v>
                </c:pt>
                <c:pt idx="22" formatCode="0.000">
                  <c:v>43.883333333333333</c:v>
                </c:pt>
                <c:pt idx="23" formatCode="0.000">
                  <c:v>43.883333333333333</c:v>
                </c:pt>
                <c:pt idx="24" formatCode="0.000">
                  <c:v>43.883333333333333</c:v>
                </c:pt>
                <c:pt idx="25" formatCode="0.000">
                  <c:v>43.883333333333333</c:v>
                </c:pt>
                <c:pt idx="26" formatCode="0.000">
                  <c:v>43.883333333333333</c:v>
                </c:pt>
                <c:pt idx="27" formatCode="0.000">
                  <c:v>43.883333333333333</c:v>
                </c:pt>
                <c:pt idx="28" formatCode="0.000">
                  <c:v>43.883333333333333</c:v>
                </c:pt>
                <c:pt idx="29" formatCode="0.000">
                  <c:v>43.883333333333333</c:v>
                </c:pt>
                <c:pt idx="30" formatCode="0.000">
                  <c:v>43.883818470477365</c:v>
                </c:pt>
                <c:pt idx="31" formatCode="0.000">
                  <c:v>43.905994517800352</c:v>
                </c:pt>
                <c:pt idx="32" formatCode="0.000">
                  <c:v>43.961295425685179</c:v>
                </c:pt>
                <c:pt idx="33" formatCode="0.000">
                  <c:v>44.04997188133963</c:v>
                </c:pt>
                <c:pt idx="34" formatCode="0.000">
                  <c:v>44.172427847840673</c:v>
                </c:pt>
                <c:pt idx="35" formatCode="0.000">
                  <c:v>44.329225189408334</c:v>
                </c:pt>
                <c:pt idx="36" formatCode="0.000">
                  <c:v>44.521090171389233</c:v>
                </c:pt>
                <c:pt idx="37" formatCode="0.000">
                  <c:v>44.748921976609992</c:v>
                </c:pt>
                <c:pt idx="38" formatCode="0.000">
                  <c:v>45.013803426971798</c:v>
                </c:pt>
                <c:pt idx="39" formatCode="0.000">
                  <c:v>45.317014153191906</c:v>
                </c:pt>
                <c:pt idx="40" formatCode="0.000">
                  <c:v>45.660046518635198</c:v>
                </c:pt>
                <c:pt idx="41" formatCode="0.000">
                  <c:v>46.027754090548527</c:v>
                </c:pt>
                <c:pt idx="42" formatCode="0.000">
                  <c:v>46.401456427244426</c:v>
                </c:pt>
                <c:pt idx="43" formatCode="0.000">
                  <c:v>46.781276662838103</c:v>
                </c:pt>
                <c:pt idx="44" formatCode="0.000">
                  <c:v>47.167366271852821</c:v>
                </c:pt>
                <c:pt idx="45" formatCode="0.000">
                  <c:v>47.559881770950327</c:v>
                </c:pt>
                <c:pt idx="46" formatCode="0.000">
                  <c:v>47.958984930488711</c:v>
                </c:pt>
                <c:pt idx="47" formatCode="0.000">
                  <c:v>48.364842996822254</c:v>
                </c:pt>
                <c:pt idx="48" formatCode="0.000">
                  <c:v>48.777628925985027</c:v>
                </c:pt>
                <c:pt idx="49" formatCode="0.000">
                  <c:v>49.197521629444232</c:v>
                </c:pt>
                <c:pt idx="50" formatCode="0.000">
                  <c:v>49.624706232656848</c:v>
                </c:pt>
                <c:pt idx="51" formatCode="0.000">
                  <c:v>50.059374347214636</c:v>
                </c:pt>
                <c:pt idx="52" formatCode="0.000">
                  <c:v>50.501724357418034</c:v>
                </c:pt>
                <c:pt idx="53" formatCode="0.000">
                  <c:v>50.951961722179327</c:v>
                </c:pt>
                <c:pt idx="54" formatCode="0.000">
                  <c:v>51.41029929322049</c:v>
                </c:pt>
                <c:pt idx="55" formatCode="0.000">
                  <c:v>51.876957650600893</c:v>
                </c:pt>
                <c:pt idx="56" formatCode="0.000">
                  <c:v>52.352165456686272</c:v>
                </c:pt>
                <c:pt idx="57" formatCode="0.000">
                  <c:v>52.836159829752255</c:v>
                </c:pt>
                <c:pt idx="58" formatCode="0.000">
                  <c:v>53.329186738504994</c:v>
                </c:pt>
                <c:pt idx="59" formatCode="0.000">
                  <c:v>53.831501418898029</c:v>
                </c:pt>
                <c:pt idx="60" formatCode="0.000">
                  <c:v>54.343368814729558</c:v>
                </c:pt>
                <c:pt idx="61" formatCode="0.000">
                  <c:v>54.865064043617934</c:v>
                </c:pt>
                <c:pt idx="62" formatCode="0.000">
                  <c:v>55.396872890077525</c:v>
                </c:pt>
                <c:pt idx="63" formatCode="0.000">
                  <c:v>55.939092327551634</c:v>
                </c:pt>
                <c:pt idx="64" formatCode="0.000">
                  <c:v>56.492031071406146</c:v>
                </c:pt>
                <c:pt idx="65" formatCode="0.000">
                  <c:v>57.056010165047496</c:v>
                </c:pt>
                <c:pt idx="66" formatCode="0.000">
                  <c:v>57.631363601503097</c:v>
                </c:pt>
                <c:pt idx="67" formatCode="0.000">
                  <c:v>58.218438982993163</c:v>
                </c:pt>
                <c:pt idx="68" formatCode="0.000">
                  <c:v>58.81759822123054</c:v>
                </c:pt>
                <c:pt idx="69" formatCode="0.000">
                  <c:v>59.429218281413476</c:v>
                </c:pt>
                <c:pt idx="70" formatCode="0.000">
                  <c:v>60.076408497837406</c:v>
                </c:pt>
                <c:pt idx="71" formatCode="0.000">
                  <c:v>60.796050741609577</c:v>
                </c:pt>
                <c:pt idx="72" formatCode="0.000">
                  <c:v>61.593234641295297</c:v>
                </c:pt>
                <c:pt idx="73" formatCode="0.000">
                  <c:v>62.473422970776895</c:v>
                </c:pt>
                <c:pt idx="74" formatCode="0.000">
                  <c:v>63.442885585097336</c:v>
                </c:pt>
                <c:pt idx="75" formatCode="0.000">
                  <c:v>64.508823094848765</c:v>
                </c:pt>
                <c:pt idx="76" formatCode="0.000">
                  <c:v>65.679516614055899</c:v>
                </c:pt>
                <c:pt idx="77" formatCode="0.000">
                  <c:v>66.964509909882494</c:v>
                </c:pt>
                <c:pt idx="78" formatCode="0.000">
                  <c:v>68.374832140178725</c:v>
                </c:pt>
                <c:pt idx="79" formatCode="0.000">
                  <c:v>69.92327185377772</c:v>
                </c:pt>
                <c:pt idx="80" formatCode="0.000">
                  <c:v>71.624716297065859</c:v>
                </c:pt>
                <c:pt idx="81" formatCode="0.000">
                  <c:v>73.496574679117174</c:v>
                </c:pt>
                <c:pt idx="82" formatCode="0.000">
                  <c:v>75.559310426257753</c:v>
                </c:pt>
                <c:pt idx="83" formatCode="0.000">
                  <c:v>77.837116394789902</c:v>
                </c:pt>
                <c:pt idx="84" formatCode="0.000">
                  <c:v>80.358779702593779</c:v>
                </c:pt>
                <c:pt idx="85" formatCode="0.000">
                  <c:v>83.158801124832578</c:v>
                </c:pt>
                <c:pt idx="86" formatCode="0.000">
                  <c:v>86.278860755593286</c:v>
                </c:pt>
                <c:pt idx="87" formatCode="0.000">
                  <c:v>89.769761464974664</c:v>
                </c:pt>
                <c:pt idx="88" formatCode="0.000">
                  <c:v>93.694042082570022</c:v>
                </c:pt>
                <c:pt idx="89" formatCode="0.000">
                  <c:v>98.129545741648514</c:v>
                </c:pt>
                <c:pt idx="90" formatCode="0.000">
                  <c:v>103.17437688764973</c:v>
                </c:pt>
                <c:pt idx="91" formatCode="0.000">
                  <c:v>108.95392092488356</c:v>
                </c:pt>
                <c:pt idx="92" formatCode="0.000">
                  <c:v>115.63100218902861</c:v>
                </c:pt>
                <c:pt idx="93" formatCode="0.000">
                  <c:v>123.42094869383995</c:v>
                </c:pt>
                <c:pt idx="94" formatCode="0.000">
                  <c:v>132.61457071889302</c:v>
                </c:pt>
                <c:pt idx="95" formatCode="0.000">
                  <c:v>143.61436853115217</c:v>
                </c:pt>
                <c:pt idx="96" formatCode="0.000">
                  <c:v>156.99379757762495</c:v>
                </c:pt>
                <c:pt idx="97" formatCode="0.000">
                  <c:v>173.59875524447355</c:v>
                </c:pt>
                <c:pt idx="98" formatCode="0.000">
                  <c:v>194.73110952113851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111.81177108760508</c:v>
                </c:pt>
                <c:pt idx="3" formatCode="0.000">
                  <c:v>99.289499036608859</c:v>
                </c:pt>
                <c:pt idx="4" formatCode="0.000">
                  <c:v>89.873555700893817</c:v>
                </c:pt>
                <c:pt idx="5" formatCode="0.000">
                  <c:v>82.582131410256409</c:v>
                </c:pt>
                <c:pt idx="6" formatCode="0.000">
                  <c:v>76.811999254704673</c:v>
                </c:pt>
                <c:pt idx="7" formatCode="0.000">
                  <c:v>72.172619047619037</c:v>
                </c:pt>
                <c:pt idx="8" formatCode="0.000">
                  <c:v>68.400530944084949</c:v>
                </c:pt>
                <c:pt idx="9" formatCode="0.000">
                  <c:v>65.312103929024076</c:v>
                </c:pt>
                <c:pt idx="10" formatCode="0.000">
                  <c:v>62.776001218212265</c:v>
                </c:pt>
                <c:pt idx="11" formatCode="0.000">
                  <c:v>60.696407538280326</c:v>
                </c:pt>
                <c:pt idx="12" formatCode="0.000">
                  <c:v>59.002433090024326</c:v>
                </c:pt>
                <c:pt idx="13" formatCode="0.000">
                  <c:v>57.641219239373598</c:v>
                </c:pt>
                <c:pt idx="14" formatCode="0.000">
                  <c:v>56.573349801015503</c:v>
                </c:pt>
                <c:pt idx="15" formatCode="0.000">
                  <c:v>55.769751082251076</c:v>
                </c:pt>
                <c:pt idx="16" formatCode="0.000">
                  <c:v>55.237329581616585</c:v>
                </c:pt>
                <c:pt idx="17" formatCode="0.000">
                  <c:v>54.98866213151927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54.980355801384491</c:v>
                </c:pt>
                <c:pt idx="32" formatCode="0.000">
                  <c:v>55.036718654020525</c:v>
                </c:pt>
                <c:pt idx="33" formatCode="0.000">
                  <c:v>55.136956149009748</c:v>
                </c:pt>
                <c:pt idx="34" formatCode="0.000">
                  <c:v>55.281548113314038</c:v>
                </c:pt>
                <c:pt idx="35" formatCode="0.000">
                  <c:v>55.471191315864139</c:v>
                </c:pt>
                <c:pt idx="36" formatCode="0.000">
                  <c:v>55.706807925436237</c:v>
                </c:pt>
                <c:pt idx="37" formatCode="0.000">
                  <c:v>55.989556850734765</c:v>
                </c:pt>
                <c:pt idx="38" formatCode="0.000">
                  <c:v>56.320848226163811</c:v>
                </c:pt>
                <c:pt idx="39" formatCode="0.000">
                  <c:v>56.702361386967397</c:v>
                </c:pt>
                <c:pt idx="40" formatCode="0.000">
                  <c:v>57.1360667709437</c:v>
                </c:pt>
                <c:pt idx="41" formatCode="0.000">
                  <c:v>57.600685988533783</c:v>
                </c:pt>
                <c:pt idx="42" formatCode="0.000">
                  <c:v>58.072924784251526</c:v>
                </c:pt>
                <c:pt idx="43" formatCode="0.000">
                  <c:v>58.552970880574819</c:v>
                </c:pt>
                <c:pt idx="44" formatCode="0.000">
                  <c:v>59.041019502899402</c:v>
                </c:pt>
                <c:pt idx="45" formatCode="0.000">
                  <c:v>59.537272440273064</c:v>
                </c:pt>
                <c:pt idx="46" formatCode="0.000">
                  <c:v>60.041938323578485</c:v>
                </c:pt>
                <c:pt idx="47" formatCode="0.000">
                  <c:v>60.55523291798535</c:v>
                </c:pt>
                <c:pt idx="48" formatCode="0.000">
                  <c:v>61.077379430532531</c:v>
                </c:pt>
                <c:pt idx="49" formatCode="0.000">
                  <c:v>61.608608833761821</c:v>
                </c:pt>
                <c:pt idx="50" formatCode="0.000">
                  <c:v>62.149160206388935</c:v>
                </c:pt>
                <c:pt idx="51" formatCode="0.000">
                  <c:v>62.699281092067451</c:v>
                </c:pt>
                <c:pt idx="52" formatCode="0.000">
                  <c:v>63.259227877376773</c:v>
                </c:pt>
                <c:pt idx="53" formatCode="0.000">
                  <c:v>63.829266190246742</c:v>
                </c:pt>
                <c:pt idx="54" formatCode="0.000">
                  <c:v>64.409671320119671</c:v>
                </c:pt>
                <c:pt idx="55" formatCode="0.000">
                  <c:v>65.000728661246214</c:v>
                </c:pt>
                <c:pt idx="56" formatCode="0.000">
                  <c:v>65.60273418061476</c:v>
                </c:pt>
                <c:pt idx="57" formatCode="0.000">
                  <c:v>66.215994912126305</c:v>
                </c:pt>
                <c:pt idx="58" formatCode="0.000">
                  <c:v>66.840829478748489</c:v>
                </c:pt>
                <c:pt idx="59" formatCode="0.000">
                  <c:v>67.47756864451452</c:v>
                </c:pt>
                <c:pt idx="60" formatCode="0.000">
                  <c:v>68.126555898376125</c:v>
                </c:pt>
                <c:pt idx="61" formatCode="0.000">
                  <c:v>68.788148072076211</c:v>
                </c:pt>
                <c:pt idx="62" formatCode="0.000">
                  <c:v>69.462715994376353</c:v>
                </c:pt>
                <c:pt idx="63" formatCode="0.000">
                  <c:v>70.150645184159302</c:v>
                </c:pt>
                <c:pt idx="64" formatCode="0.000">
                  <c:v>70.852336585128739</c:v>
                </c:pt>
                <c:pt idx="65" formatCode="0.000">
                  <c:v>71.568207345048123</c:v>
                </c:pt>
                <c:pt idx="66" formatCode="0.000">
                  <c:v>72.29869164270076</c:v>
                </c:pt>
                <c:pt idx="67" formatCode="0.000">
                  <c:v>73.044241566016154</c:v>
                </c:pt>
                <c:pt idx="68" formatCode="0.000">
                  <c:v>73.805328045094143</c:v>
                </c:pt>
                <c:pt idx="69" formatCode="0.000">
                  <c:v>74.58244184417326</c:v>
                </c:pt>
                <c:pt idx="70" formatCode="0.000">
                  <c:v>75.409994366530995</c:v>
                </c:pt>
                <c:pt idx="71" formatCode="0.000">
                  <c:v>76.328607163888776</c:v>
                </c:pt>
                <c:pt idx="72" formatCode="0.000">
                  <c:v>77.344324038754337</c:v>
                </c:pt>
                <c:pt idx="73" formatCode="0.000">
                  <c:v>78.464056014644498</c:v>
                </c:pt>
                <c:pt idx="74" formatCode="0.000">
                  <c:v>79.695726462911281</c:v>
                </c:pt>
                <c:pt idx="75" formatCode="0.000">
                  <c:v>81.04842679224565</c:v>
                </c:pt>
                <c:pt idx="76" formatCode="0.000">
                  <c:v>82.532604856360607</c:v>
                </c:pt>
                <c:pt idx="77" formatCode="0.000">
                  <c:v>84.160294024346058</c:v>
                </c:pt>
                <c:pt idx="78" formatCode="0.000">
                  <c:v>85.945393187060574</c:v>
                </c:pt>
                <c:pt idx="79" formatCode="0.000">
                  <c:v>87.904011092629077</c:v>
                </c:pt>
                <c:pt idx="80" formatCode="0.000">
                  <c:v>90.054892625725387</c:v>
                </c:pt>
                <c:pt idx="81" formatCode="0.000">
                  <c:v>92.419950419840717</c:v>
                </c:pt>
                <c:pt idx="82" formatCode="0.000">
                  <c:v>95.024933181760602</c:v>
                </c:pt>
                <c:pt idx="83" formatCode="0.000">
                  <c:v>97.900273300279451</c:v>
                </c:pt>
                <c:pt idx="84" formatCode="0.000">
                  <c:v>101.08217220046134</c:v>
                </c:pt>
                <c:pt idx="85" formatCode="0.000">
                  <c:v>104.61400478784844</c:v>
                </c:pt>
                <c:pt idx="86" formatCode="0.000">
                  <c:v>108.54815780087429</c:v>
                </c:pt>
                <c:pt idx="87" formatCode="0.000">
                  <c:v>112.94846669646941</c:v>
                </c:pt>
                <c:pt idx="88" formatCode="0.000">
                  <c:v>117.8934911963695</c:v>
                </c:pt>
                <c:pt idx="89" formatCode="0.000">
                  <c:v>123.48098644590229</c:v>
                </c:pt>
                <c:pt idx="90" formatCode="0.000">
                  <c:v>129.83411163827338</c:v>
                </c:pt>
                <c:pt idx="91" formatCode="0.000">
                  <c:v>137.11021806600652</c:v>
                </c:pt>
                <c:pt idx="92" formatCode="0.000">
                  <c:v>145.5135595689691</c:v>
                </c:pt>
                <c:pt idx="93" formatCode="0.000">
                  <c:v>155.31413169266054</c:v>
                </c:pt>
                <c:pt idx="94" formatCode="0.000">
                  <c:v>166.87638815688578</c:v>
                </c:pt>
                <c:pt idx="95" formatCode="0.000">
                  <c:v>180.70445451685742</c:v>
                </c:pt>
                <c:pt idx="96" formatCode="0.000">
                  <c:v>197.51606635313547</c:v>
                </c:pt>
                <c:pt idx="97" formatCode="0.000">
                  <c:v>218.36904317132183</c:v>
                </c:pt>
                <c:pt idx="98" formatCode="0.000">
                  <c:v>244.88969745167256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5368061936602629"/>
          <c:y val="2.6898699273965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v>2015 Age-Grade Standard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118.01600216978571</c:v>
                </c:pt>
                <c:pt idx="3" formatCode="0.000">
                  <c:v>104.79889210019267</c:v>
                </c:pt>
                <c:pt idx="4" formatCode="0.000">
                  <c:v>94.860475256158693</c:v>
                </c:pt>
                <c:pt idx="5" formatCode="0.000">
                  <c:v>87.164463141025635</c:v>
                </c:pt>
                <c:pt idx="6" formatCode="0.000">
                  <c:v>81.074156884665541</c:v>
                </c:pt>
                <c:pt idx="7" formatCode="0.000">
                  <c:v>76.177345938375339</c:v>
                </c:pt>
                <c:pt idx="8" formatCode="0.000">
                  <c:v>72.195951551352238</c:v>
                </c:pt>
                <c:pt idx="9" formatCode="0.000">
                  <c:v>68.936153358681864</c:v>
                </c:pt>
                <c:pt idx="10" formatCode="0.000">
                  <c:v>66.259326937718882</c:v>
                </c:pt>
                <c:pt idx="11" formatCode="0.000">
                  <c:v>64.064340400471139</c:v>
                </c:pt>
                <c:pt idx="12" formatCode="0.000">
                  <c:v>62.276370402175459</c:v>
                </c:pt>
                <c:pt idx="13" formatCode="0.000">
                  <c:v>60.83962527964205</c:v>
                </c:pt>
                <c:pt idx="14" formatCode="0.000">
                  <c:v>59.712501715383553</c:v>
                </c:pt>
                <c:pt idx="15" formatCode="0.000">
                  <c:v>58.864312770562762</c:v>
                </c:pt>
                <c:pt idx="16" formatCode="0.000">
                  <c:v>58.302348172712954</c:v>
                </c:pt>
                <c:pt idx="17" formatCode="0.000">
                  <c:v>58.03988261971454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39953210807664"/>
          <c:y val="0.28422447273431894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141.37510170870627</c:v>
                </c:pt>
                <c:pt idx="3" formatCode="0.000">
                  <c:v>125.54190751445087</c:v>
                </c:pt>
                <c:pt idx="4" formatCode="0.000">
                  <c:v>113.63636363636363</c:v>
                </c:pt>
                <c:pt idx="5" formatCode="0.000">
                  <c:v>104.41706730769231</c:v>
                </c:pt>
                <c:pt idx="6" formatCode="0.000">
                  <c:v>97.121296813862486</c:v>
                </c:pt>
                <c:pt idx="7" formatCode="0.000">
                  <c:v>91.255252100840323</c:v>
                </c:pt>
                <c:pt idx="8" formatCode="0.000">
                  <c:v>86.48581383773022</c:v>
                </c:pt>
                <c:pt idx="9" formatCode="0.000">
                  <c:v>82.580798479087449</c:v>
                </c:pt>
                <c:pt idx="10" formatCode="0.000">
                  <c:v>79.374143444495203</c:v>
                </c:pt>
                <c:pt idx="11" formatCode="0.000">
                  <c:v>76.744699646643113</c:v>
                </c:pt>
                <c:pt idx="12" formatCode="0.000">
                  <c:v>74.602833834263635</c:v>
                </c:pt>
                <c:pt idx="13" formatCode="0.000">
                  <c:v>72.881711409395976</c:v>
                </c:pt>
                <c:pt idx="14" formatCode="0.000">
                  <c:v>71.531494442157268</c:v>
                </c:pt>
                <c:pt idx="15" formatCode="0.000">
                  <c:v>70.515422077922082</c:v>
                </c:pt>
                <c:pt idx="16" formatCode="0.000">
                  <c:v>69.842226911868153</c:v>
                </c:pt>
                <c:pt idx="17" formatCode="0.000">
                  <c:v>69.527811124449784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171.88771358828311</c:v>
                </c:pt>
                <c:pt idx="3" formatCode="0.000">
                  <c:v>152.63728323699419</c:v>
                </c:pt>
                <c:pt idx="4" formatCode="0.000">
                  <c:v>138.16219751471547</c:v>
                </c:pt>
                <c:pt idx="5" formatCode="0.000">
                  <c:v>126.95312499999999</c:v>
                </c:pt>
                <c:pt idx="6" formatCode="0.000">
                  <c:v>118.08272778088315</c:v>
                </c:pt>
                <c:pt idx="7" formatCode="0.000">
                  <c:v>110.95063025210081</c:v>
                </c:pt>
                <c:pt idx="8" formatCode="0.000">
                  <c:v>105.15181682429068</c:v>
                </c:pt>
                <c:pt idx="9" formatCode="0.000">
                  <c:v>100.40399239543724</c:v>
                </c:pt>
                <c:pt idx="10" formatCode="0.000">
                  <c:v>96.505253540429393</c:v>
                </c:pt>
                <c:pt idx="11" formatCode="0.000">
                  <c:v>93.308303886925785</c:v>
                </c:pt>
                <c:pt idx="12" formatCode="0.000">
                  <c:v>90.704164877629864</c:v>
                </c:pt>
                <c:pt idx="13" formatCode="0.000">
                  <c:v>88.611577181208034</c:v>
                </c:pt>
                <c:pt idx="14" formatCode="0.000">
                  <c:v>86.969946480032917</c:v>
                </c:pt>
                <c:pt idx="15" formatCode="0.000">
                  <c:v>85.734577922077904</c:v>
                </c:pt>
                <c:pt idx="16" formatCode="0.000">
                  <c:v>84.916088835292925</c:v>
                </c:pt>
                <c:pt idx="17" formatCode="0.000">
                  <c:v>84.533813525410153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247.45728234336855</c:v>
                </c:pt>
                <c:pt idx="3" formatCode="0.000">
                  <c:v>219.74349710982659</c:v>
                </c:pt>
                <c:pt idx="4" formatCode="0.000">
                  <c:v>198.90451275343358</c:v>
                </c:pt>
                <c:pt idx="5" formatCode="0.000">
                  <c:v>182.76742788461539</c:v>
                </c:pt>
                <c:pt idx="6" formatCode="0.000">
                  <c:v>169.99720514253772</c:v>
                </c:pt>
                <c:pt idx="7" formatCode="0.000">
                  <c:v>159.72951680672267</c:v>
                </c:pt>
                <c:pt idx="8" formatCode="0.000">
                  <c:v>151.38128422100547</c:v>
                </c:pt>
                <c:pt idx="9" formatCode="0.000">
                  <c:v>144.54610266159693</c:v>
                </c:pt>
                <c:pt idx="10" formatCode="0.000">
                  <c:v>138.93330287802647</c:v>
                </c:pt>
                <c:pt idx="11" formatCode="0.000">
                  <c:v>134.33083038869259</c:v>
                </c:pt>
                <c:pt idx="12" formatCode="0.000">
                  <c:v>130.58179476170028</c:v>
                </c:pt>
                <c:pt idx="13" formatCode="0.000">
                  <c:v>127.56921140939596</c:v>
                </c:pt>
                <c:pt idx="14" formatCode="0.000">
                  <c:v>125.20584602717166</c:v>
                </c:pt>
                <c:pt idx="15" formatCode="0.000">
                  <c:v>123.42735389610388</c:v>
                </c:pt>
                <c:pt idx="16" formatCode="0.000">
                  <c:v>122.24902019897497</c:v>
                </c:pt>
                <c:pt idx="17" formatCode="0.000">
                  <c:v>121.69867947178871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30980072700908"/>
          <c:y val="0.24020454485487699"/>
          <c:w val="0.40648618141475445"/>
          <c:h val="0.36949320275188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Factors'!$B$36:$Q$36</c:f>
              <c:numCache>
                <c:formatCode>0.0000</c:formatCode>
                <c:ptCount val="16"/>
                <c:pt idx="0">
                  <c:v>0.98319999999999996</c:v>
                </c:pt>
                <c:pt idx="1">
                  <c:v>0.98409999999999997</c:v>
                </c:pt>
                <c:pt idx="2">
                  <c:v>0.9869</c:v>
                </c:pt>
                <c:pt idx="3">
                  <c:v>0.98780000000000001</c:v>
                </c:pt>
                <c:pt idx="4">
                  <c:v>0.9899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0.99319999999999997</c:v>
                </c:pt>
                <c:pt idx="10">
                  <c:v>0.99350000000000005</c:v>
                </c:pt>
                <c:pt idx="11">
                  <c:v>0.99429999999999996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  <c:pt idx="15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0.95030000000000003</c:v>
                </c:pt>
                <c:pt idx="1">
                  <c:v>0.9496</c:v>
                </c:pt>
                <c:pt idx="2">
                  <c:v>0.95379999999999998</c:v>
                </c:pt>
                <c:pt idx="3">
                  <c:v>0.95550000000000002</c:v>
                </c:pt>
                <c:pt idx="4">
                  <c:v>0.96079999999999999</c:v>
                </c:pt>
                <c:pt idx="5">
                  <c:v>0.96099999999999997</c:v>
                </c:pt>
                <c:pt idx="6">
                  <c:v>0.96619999999999995</c:v>
                </c:pt>
                <c:pt idx="7">
                  <c:v>0.9667</c:v>
                </c:pt>
                <c:pt idx="8">
                  <c:v>0.96699999999999997</c:v>
                </c:pt>
                <c:pt idx="9">
                  <c:v>0.96799999999999997</c:v>
                </c:pt>
                <c:pt idx="10">
                  <c:v>0.96840000000000004</c:v>
                </c:pt>
                <c:pt idx="11">
                  <c:v>0.96940000000000004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  <c:pt idx="15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0.88129999999999997</c:v>
                </c:pt>
                <c:pt idx="1">
                  <c:v>0.87960000000000005</c:v>
                </c:pt>
                <c:pt idx="2">
                  <c:v>0.88249999999999995</c:v>
                </c:pt>
                <c:pt idx="3">
                  <c:v>0.88370000000000004</c:v>
                </c:pt>
                <c:pt idx="4">
                  <c:v>0.88749999999999996</c:v>
                </c:pt>
                <c:pt idx="5">
                  <c:v>0.88759999999999994</c:v>
                </c:pt>
                <c:pt idx="6">
                  <c:v>0.89159999999999995</c:v>
                </c:pt>
                <c:pt idx="7">
                  <c:v>0.89170000000000005</c:v>
                </c:pt>
                <c:pt idx="8">
                  <c:v>0.89170000000000005</c:v>
                </c:pt>
                <c:pt idx="9">
                  <c:v>0.89190000000000003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  <c:pt idx="15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0.81230000000000002</c:v>
                </c:pt>
                <c:pt idx="1">
                  <c:v>0.80959999999999999</c:v>
                </c:pt>
                <c:pt idx="2">
                  <c:v>0.81120000000000003</c:v>
                </c:pt>
                <c:pt idx="3">
                  <c:v>0.81179999999999997</c:v>
                </c:pt>
                <c:pt idx="4">
                  <c:v>0.81410000000000005</c:v>
                </c:pt>
                <c:pt idx="5">
                  <c:v>0.81410000000000005</c:v>
                </c:pt>
                <c:pt idx="6">
                  <c:v>0.81659999999999999</c:v>
                </c:pt>
                <c:pt idx="7">
                  <c:v>0.81630000000000003</c:v>
                </c:pt>
                <c:pt idx="8">
                  <c:v>0.81610000000000005</c:v>
                </c:pt>
                <c:pt idx="9">
                  <c:v>0.81540000000000001</c:v>
                </c:pt>
                <c:pt idx="10">
                  <c:v>0.81520000000000004</c:v>
                </c:pt>
                <c:pt idx="11">
                  <c:v>0.81459999999999999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  <c:pt idx="15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0.74060000000000004</c:v>
                </c:pt>
                <c:pt idx="1">
                  <c:v>0.7369</c:v>
                </c:pt>
                <c:pt idx="2">
                  <c:v>0.73839999999999995</c:v>
                </c:pt>
                <c:pt idx="3">
                  <c:v>0.73899999999999999</c:v>
                </c:pt>
                <c:pt idx="4">
                  <c:v>0.74050000000000005</c:v>
                </c:pt>
                <c:pt idx="5">
                  <c:v>0.74050000000000005</c:v>
                </c:pt>
                <c:pt idx="6">
                  <c:v>0.74160000000000004</c:v>
                </c:pt>
                <c:pt idx="7">
                  <c:v>0.74080000000000001</c:v>
                </c:pt>
                <c:pt idx="8">
                  <c:v>0.74039999999999995</c:v>
                </c:pt>
                <c:pt idx="9">
                  <c:v>0.7389</c:v>
                </c:pt>
                <c:pt idx="10">
                  <c:v>0.73839999999999995</c:v>
                </c:pt>
                <c:pt idx="11">
                  <c:v>0.73699999999999999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  <c:pt idx="15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0.62280000000000002</c:v>
                </c:pt>
                <c:pt idx="1">
                  <c:v>0.61939999999999995</c:v>
                </c:pt>
                <c:pt idx="2">
                  <c:v>0.62239999999999995</c:v>
                </c:pt>
                <c:pt idx="3">
                  <c:v>0.62370000000000003</c:v>
                </c:pt>
                <c:pt idx="4">
                  <c:v>0.62790000000000001</c:v>
                </c:pt>
                <c:pt idx="5">
                  <c:v>0.62809999999999999</c:v>
                </c:pt>
                <c:pt idx="6">
                  <c:v>0.63280000000000003</c:v>
                </c:pt>
                <c:pt idx="7">
                  <c:v>0.63139999999999996</c:v>
                </c:pt>
                <c:pt idx="8">
                  <c:v>0.63080000000000003</c:v>
                </c:pt>
                <c:pt idx="9">
                  <c:v>0.62829999999999997</c:v>
                </c:pt>
                <c:pt idx="10">
                  <c:v>0.62760000000000005</c:v>
                </c:pt>
                <c:pt idx="11">
                  <c:v>0.62529999999999997</c:v>
                </c:pt>
                <c:pt idx="12">
                  <c:v>0.62470000000000003</c:v>
                </c:pt>
                <c:pt idx="13">
                  <c:v>0.62380000000000002</c:v>
                </c:pt>
                <c:pt idx="14">
                  <c:v>0.62380000000000002</c:v>
                </c:pt>
                <c:pt idx="15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0.44400000000000001</c:v>
                </c:pt>
                <c:pt idx="1">
                  <c:v>0.4425</c:v>
                </c:pt>
                <c:pt idx="2">
                  <c:v>0.44359999999999999</c:v>
                </c:pt>
                <c:pt idx="3">
                  <c:v>0.44440000000000002</c:v>
                </c:pt>
                <c:pt idx="4">
                  <c:v>0.44740000000000002</c:v>
                </c:pt>
                <c:pt idx="5">
                  <c:v>0.44750000000000001</c:v>
                </c:pt>
                <c:pt idx="6">
                  <c:v>0.45190000000000002</c:v>
                </c:pt>
                <c:pt idx="7">
                  <c:v>0.45069999999999999</c:v>
                </c:pt>
                <c:pt idx="8">
                  <c:v>0.4501</c:v>
                </c:pt>
                <c:pt idx="9">
                  <c:v>0.44790000000000002</c:v>
                </c:pt>
                <c:pt idx="10">
                  <c:v>0.44719999999999999</c:v>
                </c:pt>
                <c:pt idx="11">
                  <c:v>0.4451</c:v>
                </c:pt>
                <c:pt idx="12">
                  <c:v>0.4446</c:v>
                </c:pt>
                <c:pt idx="13">
                  <c:v>0.441</c:v>
                </c:pt>
                <c:pt idx="14">
                  <c:v>0.441</c:v>
                </c:pt>
                <c:pt idx="15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0.33169999999999999</c:v>
                </c:pt>
                <c:pt idx="1">
                  <c:v>0.33179999999999998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0.33169999999999999</c:v>
                </c:pt>
                <c:pt idx="5">
                  <c:v>0.33179999999999998</c:v>
                </c:pt>
                <c:pt idx="6">
                  <c:v>0.33450000000000002</c:v>
                </c:pt>
                <c:pt idx="7">
                  <c:v>0.33360000000000001</c:v>
                </c:pt>
                <c:pt idx="8">
                  <c:v>0.33310000000000001</c:v>
                </c:pt>
                <c:pt idx="9">
                  <c:v>0.33139999999999997</c:v>
                </c:pt>
                <c:pt idx="10">
                  <c:v>0.33090000000000003</c:v>
                </c:pt>
                <c:pt idx="11">
                  <c:v>0.32940000000000003</c:v>
                </c:pt>
                <c:pt idx="12">
                  <c:v>0.32900000000000001</c:v>
                </c:pt>
                <c:pt idx="13">
                  <c:v>0.32340000000000002</c:v>
                </c:pt>
                <c:pt idx="14">
                  <c:v>0.32340000000000002</c:v>
                </c:pt>
                <c:pt idx="15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ser>
          <c:idx val="6"/>
          <c:order val="8"/>
          <c:tx>
            <c:v>10 Yrs</c:v>
          </c:tx>
          <c:xVal>
            <c:numRef>
              <c:f>'Age Factors'!$B$3:$W$3</c:f>
              <c:numCache>
                <c:formatCode>General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'Age Factors'!$B$6:$W$6</c:f>
              <c:numCache>
                <c:formatCode>0.0000</c:formatCode>
                <c:ptCount val="22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0.60799999999999998</c:v>
                </c:pt>
                <c:pt idx="8">
                  <c:v>0.60799999999999998</c:v>
                </c:pt>
                <c:pt idx="9">
                  <c:v>0.60799999999999998</c:v>
                </c:pt>
                <c:pt idx="10">
                  <c:v>0.60799999999999998</c:v>
                </c:pt>
                <c:pt idx="11">
                  <c:v>0.61160000000000003</c:v>
                </c:pt>
                <c:pt idx="12">
                  <c:v>0.61160000000000003</c:v>
                </c:pt>
                <c:pt idx="13">
                  <c:v>0.61160000000000003</c:v>
                </c:pt>
                <c:pt idx="14">
                  <c:v>0.61160000000000003</c:v>
                </c:pt>
                <c:pt idx="15">
                  <c:v>0.61160000000000003</c:v>
                </c:pt>
                <c:pt idx="16">
                  <c:v>0.61160000000000003</c:v>
                </c:pt>
                <c:pt idx="17">
                  <c:v>0.61160000000000003</c:v>
                </c:pt>
                <c:pt idx="18">
                  <c:v>0.61160000000000003</c:v>
                </c:pt>
                <c:pt idx="19">
                  <c:v>0.61160000000000003</c:v>
                </c:pt>
                <c:pt idx="20">
                  <c:v>0.61160000000000003</c:v>
                </c:pt>
                <c:pt idx="21">
                  <c:v>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9-4D59-893C-017E784D0389}"/>
            </c:ext>
          </c:extLst>
        </c:ser>
        <c:ser>
          <c:idx val="9"/>
          <c:order val="9"/>
          <c:tx>
            <c:v>15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0.97160000000000002</c:v>
                </c:pt>
                <c:pt idx="12">
                  <c:v>0.97160000000000002</c:v>
                </c:pt>
                <c:pt idx="13">
                  <c:v>0.97160000000000002</c:v>
                </c:pt>
                <c:pt idx="14">
                  <c:v>0.97160000000000002</c:v>
                </c:pt>
                <c:pt idx="15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9-4D59-893C-017E784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8.8619263117677413E-2"/>
          <c:h val="0.4474034572085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Parameters!$C$2:$C$37</c:f>
              <c:numCache>
                <c:formatCode>0.00000</c:formatCode>
                <c:ptCount val="36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2.7541666666666669</c:v>
                </c:pt>
                <c:pt idx="18">
                  <c:v>2.6716666666666669</c:v>
                </c:pt>
                <c:pt idx="20">
                  <c:v>2.7930555555555556</c:v>
                </c:pt>
                <c:pt idx="21">
                  <c:v>2.746666666666667</c:v>
                </c:pt>
                <c:pt idx="22">
                  <c:v>2.7578524748800337</c:v>
                </c:pt>
                <c:pt idx="23">
                  <c:v>2.8008333333333333</c:v>
                </c:pt>
                <c:pt idx="24">
                  <c:v>2.7499308764861552</c:v>
                </c:pt>
                <c:pt idx="25">
                  <c:v>2.8733333333333331</c:v>
                </c:pt>
                <c:pt idx="26">
                  <c:v>2.9333333333333331</c:v>
                </c:pt>
                <c:pt idx="27">
                  <c:v>2.9138523521744286</c:v>
                </c:pt>
                <c:pt idx="28">
                  <c:v>3.2625439654639132</c:v>
                </c:pt>
                <c:pt idx="29">
                  <c:v>3.2726666666666664</c:v>
                </c:pt>
                <c:pt idx="30">
                  <c:v>3.5053102382088595</c:v>
                </c:pt>
                <c:pt idx="31">
                  <c:v>3.6145090381988418</c:v>
                </c:pt>
                <c:pt idx="32">
                  <c:v>3.7033333333333331</c:v>
                </c:pt>
                <c:pt idx="33">
                  <c:v>4.2446666666666673</c:v>
                </c:pt>
                <c:pt idx="34">
                  <c:v>4.2753444881889759</c:v>
                </c:pt>
                <c:pt idx="35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Parameters!$H$2:$H$29</c:f>
              <c:numCache>
                <c:formatCode>0.000000</c:formatCode>
                <c:ptCount val="28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Parameters!$M$6:$M$29</c:f>
              <c:numCache>
                <c:formatCode>0.000000</c:formatCode>
                <c:ptCount val="24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2.6850003037834838</c:v>
                </c:pt>
                <c:pt idx="16">
                  <c:v>2.6941562534906889</c:v>
                </c:pt>
                <c:pt idx="17">
                  <c:v>2.7267497321142553</c:v>
                </c:pt>
                <c:pt idx="18">
                  <c:v>2.7371086394155157</c:v>
                </c:pt>
                <c:pt idx="19">
                  <c:v>2.7693525808966388</c:v>
                </c:pt>
                <c:pt idx="20">
                  <c:v>2.7773368593156889</c:v>
                </c:pt>
                <c:pt idx="21">
                  <c:v>2.8028557728624444</c:v>
                </c:pt>
                <c:pt idx="22">
                  <c:v>2.8305305283003119</c:v>
                </c:pt>
                <c:pt idx="23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Parameters!$AJ$2:$AJ$29</c:f>
              <c:numCache>
                <c:formatCode>0.000000</c:formatCode>
                <c:ptCount val="28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20">
                  <c:v>2.6648611111111111</c:v>
                </c:pt>
                <c:pt idx="21">
                  <c:v>2.6983888888888887</c:v>
                </c:pt>
                <c:pt idx="22">
                  <c:v>2.7092508914605373</c:v>
                </c:pt>
                <c:pt idx="23">
                  <c:v>2.7454666666666663</c:v>
                </c:pt>
                <c:pt idx="24">
                  <c:v>2.7550657660860289</c:v>
                </c:pt>
                <c:pt idx="25">
                  <c:v>2.7892000000000001</c:v>
                </c:pt>
                <c:pt idx="26">
                  <c:v>2.8362222222222218</c:v>
                </c:pt>
                <c:pt idx="27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Parameters!$L$41:$L$59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Parameters!$AI$2:$AI$29</c:f>
              <c:numCache>
                <c:formatCode>General</c:formatCode>
                <c:ptCount val="28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20" formatCode="0.00000">
                  <c:v>2.7250000000000001</c:v>
                </c:pt>
                <c:pt idx="21" formatCode="0.00000">
                  <c:v>2.7622222222222224</c:v>
                </c:pt>
                <c:pt idx="22" formatCode="0.00000">
                  <c:v>2.7754579919934246</c:v>
                </c:pt>
                <c:pt idx="23" formatCode="0.00000">
                  <c:v>2.8166666666666664</c:v>
                </c:pt>
                <c:pt idx="24" formatCode="0.00000">
                  <c:v>2.8273492119919421</c:v>
                </c:pt>
                <c:pt idx="25" formatCode="0.00000">
                  <c:v>2.8639999999999999</c:v>
                </c:pt>
                <c:pt idx="26" formatCode="0.00000">
                  <c:v>2.9083333333333332</c:v>
                </c:pt>
                <c:pt idx="27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Parameters!$B$2:$B$37</c15:sqref>
                        </c15:formulaRef>
                      </c:ext>
                    </c:extLst>
                    <c:numCache>
                      <c:formatCode>0.0000</c:formatCode>
                      <c:ptCount val="3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11.265408000000001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16.093440000000001</c:v>
                      </c:pt>
                      <c:pt idx="23">
                        <c:v>20</c:v>
                      </c:pt>
                      <c:pt idx="24">
                        <c:v>21.0975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42.195</c:v>
                      </c:pt>
                      <c:pt idx="28">
                        <c:v>48.280320000000003</c:v>
                      </c:pt>
                      <c:pt idx="29">
                        <c:v>50</c:v>
                      </c:pt>
                      <c:pt idx="30">
                        <c:v>64.373760000000004</c:v>
                      </c:pt>
                      <c:pt idx="31">
                        <c:v>80.467359999999999</c:v>
                      </c:pt>
                      <c:pt idx="32">
                        <c:v>100</c:v>
                      </c:pt>
                      <c:pt idx="33">
                        <c:v>150</c:v>
                      </c:pt>
                      <c:pt idx="34">
                        <c:v>160.93440000000001</c:v>
                      </c:pt>
                      <c:pt idx="3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Parameters!$K$41:$K$59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165.375</c:v>
                </c:pt>
                <c:pt idx="2">
                  <c:v>165.9</c:v>
                </c:pt>
                <c:pt idx="3">
                  <c:v>167.25</c:v>
                </c:pt>
                <c:pt idx="4">
                  <c:v>168.66666666666666</c:v>
                </c:pt>
                <c:pt idx="5">
                  <c:v>168.95082716933109</c:v>
                </c:pt>
                <c:pt idx="6">
                  <c:v>170.1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179</c:v>
                </c:pt>
                <c:pt idx="2">
                  <c:v>179.8</c:v>
                </c:pt>
                <c:pt idx="3">
                  <c:v>181.41666666666666</c:v>
                </c:pt>
                <c:pt idx="4">
                  <c:v>183.06666666666666</c:v>
                </c:pt>
                <c:pt idx="5">
                  <c:v>183.42877594846098</c:v>
                </c:pt>
                <c:pt idx="6">
                  <c:v>184.8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195.125</c:v>
                </c:pt>
                <c:pt idx="2">
                  <c:v>196.3</c:v>
                </c:pt>
                <c:pt idx="3">
                  <c:v>198.16666666666666</c:v>
                </c:pt>
                <c:pt idx="4">
                  <c:v>200.2</c:v>
                </c:pt>
                <c:pt idx="5">
                  <c:v>200.70289509265885</c:v>
                </c:pt>
                <c:pt idx="6">
                  <c:v>202.45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214.5</c:v>
                </c:pt>
                <c:pt idx="2">
                  <c:v>216.2</c:v>
                </c:pt>
                <c:pt idx="3">
                  <c:v>218.5</c:v>
                </c:pt>
                <c:pt idx="4">
                  <c:v>220.93333333333334</c:v>
                </c:pt>
                <c:pt idx="5">
                  <c:v>221.58096715183328</c:v>
                </c:pt>
                <c:pt idx="6">
                  <c:v>223.75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253</c:v>
                </c:pt>
                <c:pt idx="2">
                  <c:v>253.3</c:v>
                </c:pt>
                <c:pt idx="3">
                  <c:v>256.41666666666669</c:v>
                </c:pt>
                <c:pt idx="4">
                  <c:v>259.86666666666667</c:v>
                </c:pt>
                <c:pt idx="5">
                  <c:v>260.66521514356157</c:v>
                </c:pt>
                <c:pt idx="6">
                  <c:v>263.7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229.375</c:v>
                </c:pt>
                <c:pt idx="2">
                  <c:v>230.2</c:v>
                </c:pt>
                <c:pt idx="3">
                  <c:v>232.91666666666666</c:v>
                </c:pt>
                <c:pt idx="4">
                  <c:v>235.8</c:v>
                </c:pt>
                <c:pt idx="5">
                  <c:v>236.55601288475302</c:v>
                </c:pt>
                <c:pt idx="6">
                  <c:v>239.1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Parameters!$B$76:$B$86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Parameters!$C$76:$C$86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7.752732240437159</c:v>
                </c:pt>
                <c:pt idx="3" formatCode="0.000">
                  <c:v>6.8787878787878798</c:v>
                </c:pt>
                <c:pt idx="4" formatCode="0.000">
                  <c:v>6.2225877192982466</c:v>
                </c:pt>
                <c:pt idx="5" formatCode="0.000">
                  <c:v>5.7150050352467279</c:v>
                </c:pt>
                <c:pt idx="6" formatCode="0.000">
                  <c:v>5.3136704119850195</c:v>
                </c:pt>
                <c:pt idx="7" formatCode="0.000">
                  <c:v>4.9912049252418651</c:v>
                </c:pt>
                <c:pt idx="8" formatCode="0.000">
                  <c:v>4.729166666666667</c:v>
                </c:pt>
                <c:pt idx="9" formatCode="0.000">
                  <c:v>4.5147175815433576</c:v>
                </c:pt>
                <c:pt idx="10" formatCode="0.000">
                  <c:v>4.3386850152905199</c:v>
                </c:pt>
                <c:pt idx="11" formatCode="0.000">
                  <c:v>4.1943828529194382</c:v>
                </c:pt>
                <c:pt idx="12" formatCode="0.000">
                  <c:v>4.0768678160919549</c:v>
                </c:pt>
                <c:pt idx="13" formatCode="0.000">
                  <c:v>3.9824561403508776</c:v>
                </c:pt>
                <c:pt idx="14" formatCode="0.000">
                  <c:v>3.9084022038567499</c:v>
                </c:pt>
                <c:pt idx="15" formatCode="0.000">
                  <c:v>3.8526816021724377</c:v>
                </c:pt>
                <c:pt idx="16" formatCode="0.000">
                  <c:v>3.8138440860215059</c:v>
                </c:pt>
                <c:pt idx="17" formatCode="0.000">
                  <c:v>3.7909151636606548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26.331967213114755</c:v>
                </c:pt>
                <c:pt idx="3" formatCode="0.000">
                  <c:v>23.363636363636367</c:v>
                </c:pt>
                <c:pt idx="4" formatCode="0.000">
                  <c:v>21.13486842105263</c:v>
                </c:pt>
                <c:pt idx="5" formatCode="0.000">
                  <c:v>19.410876132930515</c:v>
                </c:pt>
                <c:pt idx="6" formatCode="0.000">
                  <c:v>18.047752808988765</c:v>
                </c:pt>
                <c:pt idx="7" formatCode="0.000">
                  <c:v>16.952506596306069</c:v>
                </c:pt>
                <c:pt idx="8" formatCode="0.000">
                  <c:v>16.0625</c:v>
                </c:pt>
                <c:pt idx="9" formatCode="0.000">
                  <c:v>15.334128878281623</c:v>
                </c:pt>
                <c:pt idx="10" formatCode="0.000">
                  <c:v>14.736238532110091</c:v>
                </c:pt>
                <c:pt idx="11" formatCode="0.000">
                  <c:v>14.246119733924612</c:v>
                </c:pt>
                <c:pt idx="12" formatCode="0.000">
                  <c:v>13.84698275862069</c:v>
                </c:pt>
                <c:pt idx="13" formatCode="0.000">
                  <c:v>13.526315789473685</c:v>
                </c:pt>
                <c:pt idx="14" formatCode="0.000">
                  <c:v>13.274793388429751</c:v>
                </c:pt>
                <c:pt idx="15" formatCode="0.000">
                  <c:v>13.085539714867616</c:v>
                </c:pt>
                <c:pt idx="16" formatCode="0.000">
                  <c:v>12.953629032258064</c:v>
                </c:pt>
                <c:pt idx="17" formatCode="0.000">
                  <c:v>12.875751503006011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5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11980557722456"/>
          <c:y val="0.24920135039563426"/>
          <c:w val="0.3532649893738451"/>
          <c:h val="0.18366637633063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43.408469945355193</c:v>
                </c:pt>
                <c:pt idx="3" formatCode="0.000">
                  <c:v>38.515151515151523</c:v>
                </c:pt>
                <c:pt idx="4" formatCode="0.000">
                  <c:v>34.841008771929829</c:v>
                </c:pt>
                <c:pt idx="5" formatCode="0.000">
                  <c:v>31.998992950654586</c:v>
                </c:pt>
                <c:pt idx="6" formatCode="0.000">
                  <c:v>29.751872659176033</c:v>
                </c:pt>
                <c:pt idx="7" formatCode="0.000">
                  <c:v>27.946350043975375</c:v>
                </c:pt>
                <c:pt idx="8" formatCode="0.000">
                  <c:v>26.479166666666664</c:v>
                </c:pt>
                <c:pt idx="9" formatCode="0.000">
                  <c:v>25.278440731901355</c:v>
                </c:pt>
                <c:pt idx="10" formatCode="0.000">
                  <c:v>24.292813455657491</c:v>
                </c:pt>
                <c:pt idx="11" formatCode="0.000">
                  <c:v>23.484848484848484</c:v>
                </c:pt>
                <c:pt idx="12" formatCode="0.000">
                  <c:v>22.826867816091955</c:v>
                </c:pt>
                <c:pt idx="13" formatCode="0.000">
                  <c:v>22.298245614035089</c:v>
                </c:pt>
                <c:pt idx="14" formatCode="0.000">
                  <c:v>21.883608815426999</c:v>
                </c:pt>
                <c:pt idx="15" formatCode="0.000">
                  <c:v>21.571622539035982</c:v>
                </c:pt>
                <c:pt idx="16" formatCode="0.000">
                  <c:v>21.354166666666668</c:v>
                </c:pt>
                <c:pt idx="17" formatCode="0.000">
                  <c:v>21.225784903139612</c:v>
                </c:pt>
                <c:pt idx="18" formatCode="0.000">
                  <c:v>21.183333333333334</c:v>
                </c:pt>
                <c:pt idx="19" formatCode="0.000">
                  <c:v>21.183333333333334</c:v>
                </c:pt>
                <c:pt idx="20" formatCode="0.000">
                  <c:v>21.183333333333334</c:v>
                </c:pt>
                <c:pt idx="21" formatCode="0.000">
                  <c:v>21.183333333333334</c:v>
                </c:pt>
                <c:pt idx="22" formatCode="0.000">
                  <c:v>21.183333333333334</c:v>
                </c:pt>
                <c:pt idx="23" formatCode="0.000">
                  <c:v>21.183333333333334</c:v>
                </c:pt>
                <c:pt idx="24" formatCode="0.000">
                  <c:v>21.183333333333334</c:v>
                </c:pt>
                <c:pt idx="25" formatCode="0.000">
                  <c:v>21.183333333333334</c:v>
                </c:pt>
                <c:pt idx="26" formatCode="0.000">
                  <c:v>21.183333333333334</c:v>
                </c:pt>
                <c:pt idx="27" formatCode="0.000">
                  <c:v>21.183333333333334</c:v>
                </c:pt>
                <c:pt idx="28" formatCode="0.000">
                  <c:v>21.183333333333334</c:v>
                </c:pt>
                <c:pt idx="29" formatCode="0.000">
                  <c:v>21.183467784291395</c:v>
                </c:pt>
                <c:pt idx="30" formatCode="0.000">
                  <c:v>21.193669205367868</c:v>
                </c:pt>
                <c:pt idx="31" formatCode="0.000">
                  <c:v>21.220140751117725</c:v>
                </c:pt>
                <c:pt idx="32" formatCode="0.000">
                  <c:v>21.26300453284853</c:v>
                </c:pt>
                <c:pt idx="33" formatCode="0.000">
                  <c:v>21.322459249524613</c:v>
                </c:pt>
                <c:pt idx="34" formatCode="0.000">
                  <c:v>21.398782502785316</c:v>
                </c:pt>
                <c:pt idx="35" formatCode="0.000">
                  <c:v>21.492334064962659</c:v>
                </c:pt>
                <c:pt idx="36" formatCode="0.000">
                  <c:v>21.603560172576358</c:v>
                </c:pt>
                <c:pt idx="37" formatCode="0.000">
                  <c:v>21.73299894221552</c:v>
                </c:pt>
                <c:pt idx="38" formatCode="0.000">
                  <c:v>21.881287033711136</c:v>
                </c:pt>
                <c:pt idx="39" formatCode="0.000">
                  <c:v>22.046589024452743</c:v>
                </c:pt>
                <c:pt idx="40" formatCode="0.000">
                  <c:v>22.216279494202809</c:v>
                </c:pt>
                <c:pt idx="41" formatCode="0.000">
                  <c:v>22.388602407985285</c:v>
                </c:pt>
                <c:pt idx="42" formatCode="0.000">
                  <c:v>22.563619501145787</c:v>
                </c:pt>
                <c:pt idx="43" formatCode="0.000">
                  <c:v>22.74139445463943</c:v>
                </c:pt>
                <c:pt idx="44" formatCode="0.000">
                  <c:v>22.921992972285182</c:v>
                </c:pt>
                <c:pt idx="45" formatCode="0.000">
                  <c:v>23.105482861730664</c:v>
                </c:pt>
                <c:pt idx="46" formatCode="0.000">
                  <c:v>23.291934119337103</c:v>
                </c:pt>
                <c:pt idx="47" formatCode="0.000">
                  <c:v>23.481419019207625</c:v>
                </c:pt>
                <c:pt idx="48" formatCode="0.000">
                  <c:v>23.674012206596743</c:v>
                </c:pt>
                <c:pt idx="49" formatCode="0.000">
                  <c:v>23.869790795954728</c:v>
                </c:pt>
                <c:pt idx="50" formatCode="0.000">
                  <c:v>24.068834473877377</c:v>
                </c:pt>
                <c:pt idx="51" formatCode="0.000">
                  <c:v>24.27122560724986</c:v>
                </c:pt>
                <c:pt idx="52" formatCode="0.000">
                  <c:v>24.477049356893094</c:v>
                </c:pt>
                <c:pt idx="53" formatCode="0.000">
                  <c:v>24.686393797041966</c:v>
                </c:pt>
                <c:pt idx="54" formatCode="0.000">
                  <c:v>24.899350041007605</c:v>
                </c:pt>
                <c:pt idx="55" formatCode="0.000">
                  <c:v>25.116012373400388</c:v>
                </c:pt>
                <c:pt idx="56" formatCode="0.000">
                  <c:v>25.336478389316785</c:v>
                </c:pt>
                <c:pt idx="57" formatCode="0.000">
                  <c:v>25.560849140921739</c:v>
                </c:pt>
                <c:pt idx="58" formatCode="0.000">
                  <c:v>25.789229291889104</c:v>
                </c:pt>
                <c:pt idx="59" formatCode="0.000">
                  <c:v>26.021727280196092</c:v>
                </c:pt>
                <c:pt idx="60" formatCode="0.000">
                  <c:v>26.258455489803666</c:v>
                </c:pt>
                <c:pt idx="61" formatCode="0.000">
                  <c:v>26.499530431793936</c:v>
                </c:pt>
                <c:pt idx="62" formatCode="0.000">
                  <c:v>26.745072935578047</c:v>
                </c:pt>
                <c:pt idx="63" formatCode="0.000">
                  <c:v>26.995208350833735</c:v>
                </c:pt>
                <c:pt idx="64" formatCode="0.000">
                  <c:v>27.250066760881701</c:v>
                </c:pt>
                <c:pt idx="65" formatCode="0.000">
                  <c:v>27.509783208263958</c:v>
                </c:pt>
                <c:pt idx="66" formatCode="0.000">
                  <c:v>27.774497933346016</c:v>
                </c:pt>
                <c:pt idx="67" formatCode="0.000">
                  <c:v>28.044356626828709</c:v>
                </c:pt>
                <c:pt idx="68" formatCode="0.000">
                  <c:v>28.319510697124961</c:v>
                </c:pt>
                <c:pt idx="69" formatCode="0.000">
                  <c:v>28.607743603712638</c:v>
                </c:pt>
                <c:pt idx="70" formatCode="0.000">
                  <c:v>28.927963191767486</c:v>
                </c:pt>
                <c:pt idx="71" formatCode="0.000">
                  <c:v>29.282910063794553</c:v>
                </c:pt>
                <c:pt idx="72" formatCode="0.000">
                  <c:v>29.674893157022513</c:v>
                </c:pt>
                <c:pt idx="73" formatCode="0.000">
                  <c:v>30.106556960556336</c:v>
                </c:pt>
                <c:pt idx="74" formatCode="0.000">
                  <c:v>30.580930598343773</c:v>
                </c:pt>
                <c:pt idx="75" formatCode="0.000">
                  <c:v>31.101486946120787</c:v>
                </c:pt>
                <c:pt idx="76" formatCode="0.000">
                  <c:v>31.672214118323023</c:v>
                </c:pt>
                <c:pt idx="77" formatCode="0.000">
                  <c:v>32.297702321056946</c:v>
                </c:pt>
                <c:pt idx="78" formatCode="0.000">
                  <c:v>32.983249942399162</c:v>
                </c:pt>
                <c:pt idx="79" formatCode="0.000">
                  <c:v>33.734993922693157</c:v>
                </c:pt>
                <c:pt idx="80" formatCode="0.000">
                  <c:v>34.560071031245528</c:v>
                </c:pt>
                <c:pt idx="81" formatCode="0.000">
                  <c:v>35.466818840035465</c:v>
                </c:pt>
                <c:pt idx="82" formatCode="0.000">
                  <c:v>36.465028176471129</c:v>
                </c:pt>
                <c:pt idx="83" formatCode="0.000">
                  <c:v>37.566263023014464</c:v>
                </c:pt>
                <c:pt idx="84" formatCode="0.000">
                  <c:v>38.784269766357269</c:v>
                </c:pt>
                <c:pt idx="85" formatCode="0.000">
                  <c:v>40.135506234616173</c:v>
                </c:pt>
                <c:pt idx="86" formatCode="0.000">
                  <c:v>41.639833429270013</c:v>
                </c:pt>
                <c:pt idx="87" formatCode="0.000">
                  <c:v>43.321431381110571</c:v>
                </c:pt>
                <c:pt idx="88" formatCode="0.000">
                  <c:v>45.210028589280164</c:v>
                </c:pt>
                <c:pt idx="89" formatCode="0.000">
                  <c:v>47.342577789751495</c:v>
                </c:pt>
                <c:pt idx="90" formatCode="0.000">
                  <c:v>49.765579166508054</c:v>
                </c:pt>
                <c:pt idx="91" formatCode="0.000">
                  <c:v>52.538362821290683</c:v>
                </c:pt>
                <c:pt idx="92" formatCode="0.000">
                  <c:v>55.737826637553184</c:v>
                </c:pt>
                <c:pt idx="93" formatCode="0.000">
                  <c:v>59.465442346113747</c:v>
                </c:pt>
                <c:pt idx="94" formatCode="0.000">
                  <c:v>63.85790637530728</c:v>
                </c:pt>
                <c:pt idx="95" formatCode="0.000">
                  <c:v>69.10385752855386</c:v>
                </c:pt>
                <c:pt idx="96" formatCode="0.000">
                  <c:v>75.47111591568995</c:v>
                </c:pt>
                <c:pt idx="97" formatCode="0.000">
                  <c:v>83.353073357362049</c:v>
                </c:pt>
                <c:pt idx="98" formatCode="0.000">
                  <c:v>93.352029738165214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27.183333333333334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54.747267759562845</c:v>
                </c:pt>
                <c:pt idx="3" formatCode="0.0000">
                  <c:v>48.575757575757585</c:v>
                </c:pt>
                <c:pt idx="4" formatCode="0.0000">
                  <c:v>43.941885964912288</c:v>
                </c:pt>
                <c:pt idx="5" formatCode="0.0000">
                  <c:v>40.357502517623374</c:v>
                </c:pt>
                <c:pt idx="6" formatCode="0.0000">
                  <c:v>37.52340823970038</c:v>
                </c:pt>
                <c:pt idx="7" formatCode="0.0000">
                  <c:v>35.246262093227791</c:v>
                </c:pt>
                <c:pt idx="8" formatCode="0.0000">
                  <c:v>33.395833333333336</c:v>
                </c:pt>
                <c:pt idx="9" formatCode="0.0000">
                  <c:v>31.881463802704857</c:v>
                </c:pt>
                <c:pt idx="10" formatCode="0.0000">
                  <c:v>30.638379204892967</c:v>
                </c:pt>
                <c:pt idx="11" formatCode="0.0000">
                  <c:v>29.619364375461938</c:v>
                </c:pt>
                <c:pt idx="12" formatCode="0.0000">
                  <c:v>28.789511494252878</c:v>
                </c:pt>
                <c:pt idx="13" formatCode="0.0000">
                  <c:v>28.122807017543863</c:v>
                </c:pt>
                <c:pt idx="14" formatCode="0.0000">
                  <c:v>27.59986225895317</c:v>
                </c:pt>
                <c:pt idx="15" formatCode="0.0000">
                  <c:v>27.206381534283778</c:v>
                </c:pt>
                <c:pt idx="16" formatCode="0.0000">
                  <c:v>26.93212365591398</c:v>
                </c:pt>
                <c:pt idx="17" formatCode="0.0000">
                  <c:v>26.770207080828325</c:v>
                </c:pt>
                <c:pt idx="18" formatCode="0.0000">
                  <c:v>26.716666666666669</c:v>
                </c:pt>
                <c:pt idx="19" formatCode="0.0000">
                  <c:v>26.716666666666669</c:v>
                </c:pt>
                <c:pt idx="20" formatCode="0.0000">
                  <c:v>26.716666666666669</c:v>
                </c:pt>
                <c:pt idx="21" formatCode="0.0000">
                  <c:v>26.716666666666669</c:v>
                </c:pt>
                <c:pt idx="22" formatCode="0.0000">
                  <c:v>26.716666666666669</c:v>
                </c:pt>
                <c:pt idx="23" formatCode="0.0000">
                  <c:v>26.716666666666669</c:v>
                </c:pt>
                <c:pt idx="24" formatCode="0.0000">
                  <c:v>26.716666666666669</c:v>
                </c:pt>
                <c:pt idx="25" formatCode="0.0000">
                  <c:v>26.716666666666669</c:v>
                </c:pt>
                <c:pt idx="26" formatCode="0.0000">
                  <c:v>26.716666666666669</c:v>
                </c:pt>
                <c:pt idx="27" formatCode="0.0000">
                  <c:v>26.716666666666669</c:v>
                </c:pt>
                <c:pt idx="28" formatCode="0.0000">
                  <c:v>26.716666666666669</c:v>
                </c:pt>
                <c:pt idx="29" formatCode="0.0000">
                  <c:v>26.716666666666669</c:v>
                </c:pt>
                <c:pt idx="30" formatCode="0.0000">
                  <c:v>26.725695617888928</c:v>
                </c:pt>
                <c:pt idx="31" formatCode="0.0000">
                  <c:v>26.75281912494362</c:v>
                </c:pt>
                <c:pt idx="32" formatCode="0.0000">
                  <c:v>26.798147520614485</c:v>
                </c:pt>
                <c:pt idx="33" formatCode="0.0000">
                  <c:v>26.861865942028984</c:v>
                </c:pt>
                <c:pt idx="34" formatCode="0.0000">
                  <c:v>26.944236229415107</c:v>
                </c:pt>
                <c:pt idx="35" formatCode="0.0000">
                  <c:v>27.045599635202919</c:v>
                </c:pt>
                <c:pt idx="36" formatCode="0.0000">
                  <c:v>27.166380396198331</c:v>
                </c:pt>
                <c:pt idx="37" formatCode="0.0000">
                  <c:v>27.307090239410684</c:v>
                </c:pt>
                <c:pt idx="38" formatCode="0.0000">
                  <c:v>27.468333912238048</c:v>
                </c:pt>
                <c:pt idx="39" formatCode="0.0000">
                  <c:v>27.650815850815853</c:v>
                </c:pt>
                <c:pt idx="40" formatCode="0.0000">
                  <c:v>27.855348127274866</c:v>
                </c:pt>
                <c:pt idx="41" formatCode="0.0000">
                  <c:v>28.074784360085818</c:v>
                </c:pt>
                <c:pt idx="42" formatCode="0.0000">
                  <c:v>28.297806611059624</c:v>
                </c:pt>
                <c:pt idx="43" formatCode="0.0000">
                  <c:v>28.524400551625963</c:v>
                </c:pt>
                <c:pt idx="44" formatCode="0.0000">
                  <c:v>28.754652675007851</c:v>
                </c:pt>
                <c:pt idx="45" formatCode="0.0000">
                  <c:v>28.988652289886524</c:v>
                </c:pt>
                <c:pt idx="46" formatCode="0.0000">
                  <c:v>29.226491635899542</c:v>
                </c:pt>
                <c:pt idx="47" formatCode="0.0000">
                  <c:v>29.468266004871548</c:v>
                </c:pt>
                <c:pt idx="48" formatCode="0.0000">
                  <c:v>29.714073868112521</c:v>
                </c:pt>
                <c:pt idx="49" formatCode="0.0000">
                  <c:v>29.964017010140662</c:v>
                </c:pt>
                <c:pt idx="50" formatCode="0.0000">
                  <c:v>30.218200669211555</c:v>
                </c:pt>
                <c:pt idx="51" formatCode="0.0000">
                  <c:v>30.476733685061081</c:v>
                </c:pt>
                <c:pt idx="52" formatCode="0.0000">
                  <c:v>30.739728654297906</c:v>
                </c:pt>
                <c:pt idx="53" formatCode="0.0000">
                  <c:v>31.007302093911701</c:v>
                </c:pt>
                <c:pt idx="54" formatCode="0.0000">
                  <c:v>31.279574613395777</c:v>
                </c:pt>
                <c:pt idx="55" formatCode="0.0000">
                  <c:v>31.556671096018508</c:v>
                </c:pt>
                <c:pt idx="56" formatCode="0.0000">
                  <c:v>31.838720889815782</c:v>
                </c:pt>
                <c:pt idx="57" formatCode="0.0000">
                  <c:v>32.125858008918286</c:v>
                </c:pt>
                <c:pt idx="58" formatCode="0.0000">
                  <c:v>32.418221345871885</c:v>
                </c:pt>
                <c:pt idx="59" formatCode="0.0000">
                  <c:v>32.715954895657944</c:v>
                </c:pt>
                <c:pt idx="60" formatCode="0.0000">
                  <c:v>33.019207992172618</c:v>
                </c:pt>
                <c:pt idx="61" formatCode="0.0000">
                  <c:v>33.328135557981184</c:v>
                </c:pt>
                <c:pt idx="62" formatCode="0.0000">
                  <c:v>33.642898368224991</c:v>
                </c:pt>
                <c:pt idx="63" formatCode="0.0000">
                  <c:v>33.963663329625511</c:v>
                </c:pt>
                <c:pt idx="64" formatCode="0.0000">
                  <c:v>34.290603775602975</c:v>
                </c:pt>
                <c:pt idx="65" formatCode="0.0000">
                  <c:v>34.623899778605761</c:v>
                </c:pt>
                <c:pt idx="66" formatCode="0.0000">
                  <c:v>34.9637384808332</c:v>
                </c:pt>
                <c:pt idx="67" formatCode="0.0000">
                  <c:v>35.310314444628013</c:v>
                </c:pt>
                <c:pt idx="68" formatCode="0.0000">
                  <c:v>35.663830023916795</c:v>
                </c:pt>
                <c:pt idx="69" formatCode="0.0000">
                  <c:v>36.024495758188664</c:v>
                </c:pt>
                <c:pt idx="70" formatCode="0.0000">
                  <c:v>36.40127750998731</c:v>
                </c:pt>
                <c:pt idx="71" formatCode="0.0000">
                  <c:v>36.82088438297432</c:v>
                </c:pt>
                <c:pt idx="72" formatCode="0.0000">
                  <c:v>37.287710110314862</c:v>
                </c:pt>
                <c:pt idx="73" formatCode="0.0000">
                  <c:v>37.805002410746944</c:v>
                </c:pt>
                <c:pt idx="74" formatCode="0.0000">
                  <c:v>38.376498395177677</c:v>
                </c:pt>
                <c:pt idx="75" formatCode="0.0000">
                  <c:v>39.00649887691457</c:v>
                </c:pt>
                <c:pt idx="76" formatCode="0.0000">
                  <c:v>39.69995846240154</c:v>
                </c:pt>
                <c:pt idx="77" formatCode="0.0000">
                  <c:v>40.462595246122142</c:v>
                </c:pt>
                <c:pt idx="78" formatCode="0.0000">
                  <c:v>41.301025058978283</c:v>
                </c:pt>
                <c:pt idx="79" formatCode="0.0000">
                  <c:v>42.222926727865946</c:v>
                </c:pt>
                <c:pt idx="80" formatCode="0.0000">
                  <c:v>43.237246846324304</c:v>
                </c:pt>
                <c:pt idx="81" formatCode="0.0000">
                  <c:v>44.354455351084191</c:v>
                </c:pt>
                <c:pt idx="82" formatCode="0.0000">
                  <c:v>45.586867069150649</c:v>
                </c:pt>
                <c:pt idx="83" formatCode="0.0000">
                  <c:v>46.949049825037918</c:v>
                </c:pt>
                <c:pt idx="84" formatCode="0.0000">
                  <c:v>48.458347405298852</c:v>
                </c:pt>
                <c:pt idx="85" formatCode="0.0000">
                  <c:v>50.135556787416114</c:v>
                </c:pt>
                <c:pt idx="86" formatCode="0.0000">
                  <c:v>52.00581530778684</c:v>
                </c:pt>
                <c:pt idx="87" formatCode="0.0000">
                  <c:v>54.099777674550594</c:v>
                </c:pt>
                <c:pt idx="88" formatCode="0.0000">
                  <c:v>56.455199506265295</c:v>
                </c:pt>
                <c:pt idx="89" formatCode="0.0000">
                  <c:v>59.119101053315774</c:v>
                </c:pt>
                <c:pt idx="90" formatCode="0.0000">
                  <c:v>62.150775066303218</c:v>
                </c:pt>
                <c:pt idx="91" formatCode="0.0000">
                  <c:v>65.62604958692846</c:v>
                </c:pt>
                <c:pt idx="92" formatCode="0.0000">
                  <c:v>69.643461969108728</c:v>
                </c:pt>
                <c:pt idx="93" formatCode="0.0000">
                  <c:v>74.333424406848991</c:v>
                </c:pt>
                <c:pt idx="94" formatCode="0.0000">
                  <c:v>79.872220391921005</c:v>
                </c:pt>
                <c:pt idx="95" formatCode="0.0000">
                  <c:v>86.504088626811566</c:v>
                </c:pt>
                <c:pt idx="96" formatCode="0.0000">
                  <c:v>94.577427111660853</c:v>
                </c:pt>
                <c:pt idx="97" formatCode="0.0000">
                  <c:v>104.6069064311778</c:v>
                </c:pt>
                <c:pt idx="98" formatCode="0.0000">
                  <c:v>117.38605351163716</c:v>
                </c:pt>
                <c:pt idx="99" formatCode="0.0000">
                  <c:v>134.20564490877538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40.835647563746527</c:v>
                </c:pt>
                <c:pt idx="8" formatCode="0.0000">
                  <c:v>39.051183003380011</c:v>
                </c:pt>
                <c:pt idx="9" formatCode="0.0000">
                  <c:v>37.646921913185153</c:v>
                </c:pt>
                <c:pt idx="10" formatCode="0.0000">
                  <c:v>36.520659291036353</c:v>
                </c:pt>
                <c:pt idx="11" formatCode="0.0000">
                  <c:v>35.612065169528847</c:v>
                </c:pt>
                <c:pt idx="12" formatCode="0.0000">
                  <c:v>34.878706199460922</c:v>
                </c:pt>
                <c:pt idx="13" formatCode="0.0000">
                  <c:v>34.27632973087519</c:v>
                </c:pt>
                <c:pt idx="14" formatCode="0.0000">
                  <c:v>33.789429705452264</c:v>
                </c:pt>
                <c:pt idx="15" formatCode="0.0000">
                  <c:v>33.38837857364021</c:v>
                </c:pt>
                <c:pt idx="16" formatCode="0.0000">
                  <c:v>33.067566186241443</c:v>
                </c:pt>
                <c:pt idx="17" formatCode="0.0000">
                  <c:v>32.809330628803245</c:v>
                </c:pt>
                <c:pt idx="18" formatCode="0.0000">
                  <c:v>32.601027914945078</c:v>
                </c:pt>
                <c:pt idx="19" formatCode="0.0000">
                  <c:v>32.35</c:v>
                </c:pt>
                <c:pt idx="20" formatCode="0.0000">
                  <c:v>32.35</c:v>
                </c:pt>
                <c:pt idx="21" formatCode="0.0000">
                  <c:v>32.35</c:v>
                </c:pt>
                <c:pt idx="22" formatCode="0.0000">
                  <c:v>32.35</c:v>
                </c:pt>
                <c:pt idx="23" formatCode="0.0000">
                  <c:v>32.35</c:v>
                </c:pt>
                <c:pt idx="24" formatCode="0.0000">
                  <c:v>32.35</c:v>
                </c:pt>
                <c:pt idx="25" formatCode="0.0000">
                  <c:v>32.35</c:v>
                </c:pt>
                <c:pt idx="26" formatCode="0.0000">
                  <c:v>32.35</c:v>
                </c:pt>
                <c:pt idx="27" formatCode="0.0000">
                  <c:v>32.35</c:v>
                </c:pt>
                <c:pt idx="28" formatCode="0.0000">
                  <c:v>32.35</c:v>
                </c:pt>
                <c:pt idx="29" formatCode="0.0000">
                  <c:v>32.35</c:v>
                </c:pt>
                <c:pt idx="30" formatCode="0.0000">
                  <c:v>32.35</c:v>
                </c:pt>
                <c:pt idx="31" formatCode="0.0000">
                  <c:v>32.35</c:v>
                </c:pt>
                <c:pt idx="32" formatCode="0.0000">
                  <c:v>32.35</c:v>
                </c:pt>
                <c:pt idx="33" formatCode="0.0000">
                  <c:v>32.35</c:v>
                </c:pt>
                <c:pt idx="34" formatCode="0.0000">
                  <c:v>32.35</c:v>
                </c:pt>
                <c:pt idx="35" formatCode="0.0000">
                  <c:v>32.447342026078239</c:v>
                </c:pt>
                <c:pt idx="36" formatCode="0.0000">
                  <c:v>32.673467326532673</c:v>
                </c:pt>
                <c:pt idx="37" formatCode="0.0000">
                  <c:v>32.899420319332862</c:v>
                </c:pt>
                <c:pt idx="38" formatCode="0.0000">
                  <c:v>33.131913150348218</c:v>
                </c:pt>
                <c:pt idx="39" formatCode="0.0000">
                  <c:v>33.364273927392738</c:v>
                </c:pt>
                <c:pt idx="40" formatCode="0.0000">
                  <c:v>33.603407084242235</c:v>
                </c:pt>
                <c:pt idx="41" formatCode="0.0000">
                  <c:v>33.845992885540909</c:v>
                </c:pt>
                <c:pt idx="42" formatCode="0.0000">
                  <c:v>34.095699831365941</c:v>
                </c:pt>
                <c:pt idx="43" formatCode="0.0000">
                  <c:v>34.345471918462685</c:v>
                </c:pt>
                <c:pt idx="44" formatCode="0.0000">
                  <c:v>34.598930481283425</c:v>
                </c:pt>
                <c:pt idx="45" formatCode="0.0000">
                  <c:v>34.863670654165325</c:v>
                </c:pt>
                <c:pt idx="46" formatCode="0.0000">
                  <c:v>35.128678466717339</c:v>
                </c:pt>
                <c:pt idx="47" formatCode="0.0000">
                  <c:v>35.401619610418038</c:v>
                </c:pt>
                <c:pt idx="48" formatCode="0.0000">
                  <c:v>35.674900749889723</c:v>
                </c:pt>
                <c:pt idx="49" formatCode="0.0000">
                  <c:v>35.956429921084805</c:v>
                </c:pt>
                <c:pt idx="50" formatCode="0.0000">
                  <c:v>36.250560286866879</c:v>
                </c:pt>
                <c:pt idx="51" formatCode="0.0000">
                  <c:v>36.549542424584793</c:v>
                </c:pt>
                <c:pt idx="52" formatCode="0.0000">
                  <c:v>36.849299464631507</c:v>
                </c:pt>
                <c:pt idx="53" formatCode="0.0000">
                  <c:v>37.158281644842639</c:v>
                </c:pt>
                <c:pt idx="54" formatCode="0.0000">
                  <c:v>37.472489285300597</c:v>
                </c:pt>
                <c:pt idx="55" formatCode="0.0000">
                  <c:v>37.805305597756224</c:v>
                </c:pt>
                <c:pt idx="56" formatCode="0.0000">
                  <c:v>38.144086782219084</c:v>
                </c:pt>
                <c:pt idx="57" formatCode="0.0000">
                  <c:v>38.48899464604402</c:v>
                </c:pt>
                <c:pt idx="58" formatCode="0.0000">
                  <c:v>38.840196902389245</c:v>
                </c:pt>
                <c:pt idx="59" formatCode="0.0000">
                  <c:v>39.197867442142254</c:v>
                </c:pt>
                <c:pt idx="60" formatCode="0.0000">
                  <c:v>39.581549002814143</c:v>
                </c:pt>
                <c:pt idx="61" formatCode="0.0000">
                  <c:v>39.977755808205636</c:v>
                </c:pt>
                <c:pt idx="62" formatCode="0.0000">
                  <c:v>40.376934598102849</c:v>
                </c:pt>
                <c:pt idx="63" formatCode="0.0000">
                  <c:v>40.789307779599042</c:v>
                </c:pt>
                <c:pt idx="64" formatCode="0.0000">
                  <c:v>41.204942045599289</c:v>
                </c:pt>
                <c:pt idx="65" formatCode="0.0000">
                  <c:v>41.661300708306506</c:v>
                </c:pt>
                <c:pt idx="66" formatCode="0.0000">
                  <c:v>42.127881234535749</c:v>
                </c:pt>
                <c:pt idx="67" formatCode="0.0000">
                  <c:v>42.610642781875661</c:v>
                </c:pt>
                <c:pt idx="68" formatCode="0.0000">
                  <c:v>43.098854249933389</c:v>
                </c:pt>
                <c:pt idx="69" formatCode="0.0000">
                  <c:v>43.598382749326149</c:v>
                </c:pt>
                <c:pt idx="70" formatCode="0.0000">
                  <c:v>44.157794157794157</c:v>
                </c:pt>
                <c:pt idx="71" formatCode="0.0000">
                  <c:v>44.725563390017975</c:v>
                </c:pt>
                <c:pt idx="72" formatCode="0.0000">
                  <c:v>45.314469813699404</c:v>
                </c:pt>
                <c:pt idx="73" formatCode="0.0000">
                  <c:v>45.912574510360493</c:v>
                </c:pt>
                <c:pt idx="74" formatCode="0.0000">
                  <c:v>46.533371691599541</c:v>
                </c:pt>
                <c:pt idx="75" formatCode="0.0000">
                  <c:v>47.233172725945401</c:v>
                </c:pt>
                <c:pt idx="76" formatCode="0.0000">
                  <c:v>47.95434331455678</c:v>
                </c:pt>
                <c:pt idx="77" formatCode="0.0000">
                  <c:v>48.705209274314967</c:v>
                </c:pt>
                <c:pt idx="78" formatCode="0.0000">
                  <c:v>49.472396390885457</c:v>
                </c:pt>
                <c:pt idx="79" formatCode="0.0000">
                  <c:v>50.264139216904915</c:v>
                </c:pt>
                <c:pt idx="80" formatCode="0.0000">
                  <c:v>51.194809305269821</c:v>
                </c:pt>
                <c:pt idx="81" formatCode="0.0000">
                  <c:v>52.160593356981622</c:v>
                </c:pt>
                <c:pt idx="82" formatCode="0.0000">
                  <c:v>53.154781465658886</c:v>
                </c:pt>
                <c:pt idx="83" formatCode="0.0000">
                  <c:v>54.196682861450832</c:v>
                </c:pt>
                <c:pt idx="84" formatCode="0.0000">
                  <c:v>55.280246069719752</c:v>
                </c:pt>
                <c:pt idx="85" formatCode="0.0000">
                  <c:v>56.635154061624647</c:v>
                </c:pt>
                <c:pt idx="86" formatCode="0.0000">
                  <c:v>58.058147882268486</c:v>
                </c:pt>
                <c:pt idx="87" formatCode="0.0000">
                  <c:v>59.543530277931161</c:v>
                </c:pt>
                <c:pt idx="88" formatCode="0.0000">
                  <c:v>61.118458341205368</c:v>
                </c:pt>
                <c:pt idx="89" formatCode="0.0000">
                  <c:v>62.778963710459934</c:v>
                </c:pt>
                <c:pt idx="90" formatCode="0.0000">
                  <c:v>65.156092648539783</c:v>
                </c:pt>
                <c:pt idx="91" formatCode="0.0000">
                  <c:v>67.734505862646571</c:v>
                </c:pt>
                <c:pt idx="92" formatCode="0.0000">
                  <c:v>70.510026155187447</c:v>
                </c:pt>
                <c:pt idx="93" formatCode="0.0000">
                  <c:v>73.539440781995907</c:v>
                </c:pt>
                <c:pt idx="94" formatCode="0.0000">
                  <c:v>76.822607456661132</c:v>
                </c:pt>
                <c:pt idx="95" formatCode="0.0000">
                  <c:v>82.948717948717956</c:v>
                </c:pt>
                <c:pt idx="96" formatCode="0.0000">
                  <c:v>90.136528280858187</c:v>
                </c:pt>
                <c:pt idx="97" formatCode="0.0000">
                  <c:v>98.718339945071719</c:v>
                </c:pt>
                <c:pt idx="98" formatCode="0.0000">
                  <c:v>109.06945380984493</c:v>
                </c:pt>
                <c:pt idx="99" formatCode="0.0000">
                  <c:v>109.69820278060359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66.290983606557376</c:v>
                </c:pt>
                <c:pt idx="3" formatCode="0.000">
                  <c:v>58.818181818181827</c:v>
                </c:pt>
                <c:pt idx="4" formatCode="0.000">
                  <c:v>53.207236842105267</c:v>
                </c:pt>
                <c:pt idx="5" formatCode="0.000">
                  <c:v>48.867069486404844</c:v>
                </c:pt>
                <c:pt idx="6" formatCode="0.000">
                  <c:v>45.43539325842697</c:v>
                </c:pt>
                <c:pt idx="7" formatCode="0.000">
                  <c:v>42.678100263852244</c:v>
                </c:pt>
                <c:pt idx="8" formatCode="0.000">
                  <c:v>40.4375</c:v>
                </c:pt>
                <c:pt idx="9" formatCode="0.000">
                  <c:v>38.603818615751791</c:v>
                </c:pt>
                <c:pt idx="10" formatCode="0.000">
                  <c:v>37.098623853211009</c:v>
                </c:pt>
                <c:pt idx="11" formatCode="0.000">
                  <c:v>35.864745011086477</c:v>
                </c:pt>
                <c:pt idx="12" formatCode="0.000">
                  <c:v>34.859913793103452</c:v>
                </c:pt>
                <c:pt idx="13" formatCode="0.000">
                  <c:v>34.05263157894737</c:v>
                </c:pt>
                <c:pt idx="14" formatCode="0.000">
                  <c:v>33.419421487603309</c:v>
                </c:pt>
                <c:pt idx="15" formatCode="0.000">
                  <c:v>32.942973523421593</c:v>
                </c:pt>
                <c:pt idx="16" formatCode="0.000">
                  <c:v>32.610887096774192</c:v>
                </c:pt>
                <c:pt idx="17" formatCode="0.000">
                  <c:v>32.414829659318642</c:v>
                </c:pt>
                <c:pt idx="18" formatCode="0.000">
                  <c:v>32.35</c:v>
                </c:pt>
                <c:pt idx="19" formatCode="0.000">
                  <c:v>32.35</c:v>
                </c:pt>
                <c:pt idx="20" formatCode="0.000">
                  <c:v>32.35</c:v>
                </c:pt>
                <c:pt idx="21" formatCode="0.000">
                  <c:v>32.35</c:v>
                </c:pt>
                <c:pt idx="22" formatCode="0.000">
                  <c:v>32.35</c:v>
                </c:pt>
                <c:pt idx="23" formatCode="0.000">
                  <c:v>32.35</c:v>
                </c:pt>
                <c:pt idx="24" formatCode="0.000">
                  <c:v>32.35</c:v>
                </c:pt>
                <c:pt idx="25" formatCode="0.000">
                  <c:v>32.35</c:v>
                </c:pt>
                <c:pt idx="26" formatCode="0.000">
                  <c:v>32.35</c:v>
                </c:pt>
                <c:pt idx="27" formatCode="0.000">
                  <c:v>32.35</c:v>
                </c:pt>
                <c:pt idx="28" formatCode="0.000">
                  <c:v>32.35</c:v>
                </c:pt>
                <c:pt idx="29" formatCode="0.000">
                  <c:v>32.35</c:v>
                </c:pt>
                <c:pt idx="30" formatCode="0.000">
                  <c:v>32.355301738413139</c:v>
                </c:pt>
                <c:pt idx="31" formatCode="0.000">
                  <c:v>32.382245314848156</c:v>
                </c:pt>
                <c:pt idx="32" formatCode="0.000">
                  <c:v>32.432091720041569</c:v>
                </c:pt>
                <c:pt idx="33" formatCode="0.000">
                  <c:v>32.50505266160043</c:v>
                </c:pt>
                <c:pt idx="34" formatCode="0.000">
                  <c:v>32.60143978316259</c:v>
                </c:pt>
                <c:pt idx="35" formatCode="0.000">
                  <c:v>32.721668013612067</c:v>
                </c:pt>
                <c:pt idx="36" formatCode="0.000">
                  <c:v>32.866260076504616</c:v>
                </c:pt>
                <c:pt idx="37" formatCode="0.000">
                  <c:v>33.035852252139875</c:v>
                </c:pt>
                <c:pt idx="38" formatCode="0.000">
                  <c:v>33.231201512565782</c:v>
                </c:pt>
                <c:pt idx="39" formatCode="0.000">
                  <c:v>33.453194181745459</c:v>
                </c:pt>
                <c:pt idx="40" formatCode="0.000">
                  <c:v>33.702856310380909</c:v>
                </c:pt>
                <c:pt idx="41" formatCode="0.000">
                  <c:v>33.970639763340564</c:v>
                </c:pt>
                <c:pt idx="42" formatCode="0.000">
                  <c:v>34.242785431168663</c:v>
                </c:pt>
                <c:pt idx="43" formatCode="0.000">
                  <c:v>34.519326741384084</c:v>
                </c:pt>
                <c:pt idx="44" formatCode="0.000">
                  <c:v>34.800371057347412</c:v>
                </c:pt>
                <c:pt idx="45" formatCode="0.000">
                  <c:v>35.08602926757996</c:v>
                </c:pt>
                <c:pt idx="46" formatCode="0.000">
                  <c:v>35.376415931642313</c:v>
                </c:pt>
                <c:pt idx="47" formatCode="0.000">
                  <c:v>35.671649433317413</c:v>
                </c:pt>
                <c:pt idx="48" formatCode="0.000">
                  <c:v>35.971852141528544</c:v>
                </c:pt>
                <c:pt idx="49" formatCode="0.000">
                  <c:v>36.2771505794517</c:v>
                </c:pt>
                <c:pt idx="50" formatCode="0.000">
                  <c:v>36.587675602313396</c:v>
                </c:pt>
                <c:pt idx="51" formatCode="0.000">
                  <c:v>36.903562584398735</c:v>
                </c:pt>
                <c:pt idx="52" formatCode="0.000">
                  <c:v>37.224951615831337</c:v>
                </c:pt>
                <c:pt idx="53" formatCode="0.000">
                  <c:v>37.551987709725964</c:v>
                </c:pt>
                <c:pt idx="54" formatCode="0.000">
                  <c:v>37.884821020357478</c:v>
                </c:pt>
                <c:pt idx="55" formatCode="0.000">
                  <c:v>38.223607073035616</c:v>
                </c:pt>
                <c:pt idx="56" formatCode="0.000">
                  <c:v>38.568507006425172</c:v>
                </c:pt>
                <c:pt idx="57" formatCode="0.000">
                  <c:v>38.919687828104472</c:v>
                </c:pt>
                <c:pt idx="58" formatCode="0.000">
                  <c:v>39.27732268421407</c:v>
                </c:pt>
                <c:pt idx="59" formatCode="0.000">
                  <c:v>39.641591144110151</c:v>
                </c:pt>
                <c:pt idx="60" formatCode="0.000">
                  <c:v>40.012679501005842</c:v>
                </c:pt>
                <c:pt idx="61" formatCode="0.000">
                  <c:v>40.390781089658184</c:v>
                </c:pt>
                <c:pt idx="62" formatCode="0.000">
                  <c:v>40.776096622238853</c:v>
                </c:pt>
                <c:pt idx="63" formatCode="0.000">
                  <c:v>41.168834543614679</c:v>
                </c:pt>
                <c:pt idx="64" formatCode="0.000">
                  <c:v>41.569211407359283</c:v>
                </c:pt>
                <c:pt idx="65" formatCode="0.000">
                  <c:v>41.977452273920996</c:v>
                </c:pt>
                <c:pt idx="66" formatCode="0.000">
                  <c:v>42.393791132485397</c:v>
                </c:pt>
                <c:pt idx="67" formatCode="0.000">
                  <c:v>42.818471348193832</c:v>
                </c:pt>
                <c:pt idx="68" formatCode="0.000">
                  <c:v>43.2517461365141</c:v>
                </c:pt>
                <c:pt idx="69" formatCode="0.000">
                  <c:v>43.693879066706096</c:v>
                </c:pt>
                <c:pt idx="70" formatCode="0.000">
                  <c:v>44.157948468651441</c:v>
                </c:pt>
                <c:pt idx="71" formatCode="0.000">
                  <c:v>44.674661173770644</c:v>
                </c:pt>
                <c:pt idx="72" formatCode="0.000">
                  <c:v>45.248546427609114</c:v>
                </c:pt>
                <c:pt idx="73" formatCode="0.000">
                  <c:v>45.883573959028148</c:v>
                </c:pt>
                <c:pt idx="74" formatCode="0.000">
                  <c:v>46.584307076620583</c:v>
                </c:pt>
                <c:pt idx="75" formatCode="0.000">
                  <c:v>47.35599313398194</c:v>
                </c:pt>
                <c:pt idx="76" formatCode="0.000">
                  <c:v>48.204673151894006</c:v>
                </c:pt>
                <c:pt idx="77" formatCode="0.000">
                  <c:v>49.137315242759037</c:v>
                </c:pt>
                <c:pt idx="78" formatCode="0.000">
                  <c:v>50.161977848708091</c:v>
                </c:pt>
                <c:pt idx="79" formatCode="0.000">
                  <c:v>51.288010635317114</c:v>
                </c:pt>
                <c:pt idx="80" formatCode="0.000">
                  <c:v>52.526303360873627</c:v>
                </c:pt>
                <c:pt idx="81" formatCode="0.000">
                  <c:v>53.889596432219712</c:v>
                </c:pt>
                <c:pt idx="82" formatCode="0.000">
                  <c:v>55.392871552768909</c:v>
                </c:pt>
                <c:pt idx="83" formatCode="0.000">
                  <c:v>57.053847448483161</c:v>
                </c:pt>
                <c:pt idx="84" formatCode="0.000">
                  <c:v>58.89361500478207</c:v>
                </c:pt>
                <c:pt idx="85" formatCode="0.000">
                  <c:v>60.937459618220366</c:v>
                </c:pt>
                <c:pt idx="86" formatCode="0.000">
                  <c:v>63.215938287350568</c:v>
                </c:pt>
                <c:pt idx="87" formatCode="0.000">
                  <c:v>65.766308334719682</c:v>
                </c:pt>
                <c:pt idx="88" formatCode="0.000">
                  <c:v>68.63444921170327</c:v>
                </c:pt>
                <c:pt idx="89" formatCode="0.000">
                  <c:v>71.877487855196534</c:v>
                </c:pt>
                <c:pt idx="90" formatCode="0.000">
                  <c:v>75.567447424788455</c:v>
                </c:pt>
                <c:pt idx="91" formatCode="0.000">
                  <c:v>79.796416972393601</c:v>
                </c:pt>
                <c:pt idx="92" formatCode="0.000">
                  <c:v>84.684036712733885</c:v>
                </c:pt>
                <c:pt idx="93" formatCode="0.000">
                  <c:v>90.388606380917125</c:v>
                </c:pt>
                <c:pt idx="94" formatCode="0.000">
                  <c:v>97.124041944874506</c:v>
                </c:pt>
                <c:pt idx="95" formatCode="0.000">
                  <c:v>105.18661818745588</c:v>
                </c:pt>
                <c:pt idx="96" formatCode="0.000">
                  <c:v>114.99878683467773</c:v>
                </c:pt>
                <c:pt idx="97" formatCode="0.000">
                  <c:v>127.18430496805858</c:v>
                </c:pt>
                <c:pt idx="98" formatCode="0.000">
                  <c:v>142.70430368247398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153275</xdr:colOff>
      <xdr:row>24</xdr:row>
      <xdr:rowOff>98534</xdr:rowOff>
    </xdr:from>
    <xdr:to>
      <xdr:col>22</xdr:col>
      <xdr:colOff>284654</xdr:colOff>
      <xdr:row>55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35254</xdr:rowOff>
    </xdr:from>
    <xdr:to>
      <xdr:col>11</xdr:col>
      <xdr:colOff>128751</xdr:colOff>
      <xdr:row>152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54</xdr:row>
      <xdr:rowOff>169478</xdr:rowOff>
    </xdr:from>
    <xdr:to>
      <xdr:col>34</xdr:col>
      <xdr:colOff>299983</xdr:colOff>
      <xdr:row>85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75</xdr:row>
      <xdr:rowOff>100942</xdr:rowOff>
    </xdr:from>
    <xdr:to>
      <xdr:col>24</xdr:col>
      <xdr:colOff>64267</xdr:colOff>
      <xdr:row>91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240859</xdr:colOff>
      <xdr:row>2</xdr:row>
      <xdr:rowOff>32847</xdr:rowOff>
    </xdr:from>
    <xdr:to>
      <xdr:col>22</xdr:col>
      <xdr:colOff>150537</xdr:colOff>
      <xdr:row>36</xdr:row>
      <xdr:rowOff>43795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1072933</xdr:colOff>
      <xdr:row>0</xdr:row>
      <xdr:rowOff>306549</xdr:rowOff>
    </xdr:from>
    <xdr:to>
      <xdr:col>18</xdr:col>
      <xdr:colOff>624055</xdr:colOff>
      <xdr:row>33</xdr:row>
      <xdr:rowOff>153272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793640</xdr:colOff>
      <xdr:row>12</xdr:row>
      <xdr:rowOff>110029</xdr:rowOff>
    </xdr:from>
    <xdr:to>
      <xdr:col>23</xdr:col>
      <xdr:colOff>22443</xdr:colOff>
      <xdr:row>45</xdr:row>
      <xdr:rowOff>148129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65685</xdr:colOff>
      <xdr:row>3</xdr:row>
      <xdr:rowOff>76638</xdr:rowOff>
    </xdr:from>
    <xdr:to>
      <xdr:col>26</xdr:col>
      <xdr:colOff>566570</xdr:colOff>
      <xdr:row>38</xdr:row>
      <xdr:rowOff>151415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744481</xdr:colOff>
      <xdr:row>0</xdr:row>
      <xdr:rowOff>0</xdr:rowOff>
    </xdr:from>
    <xdr:to>
      <xdr:col>21</xdr:col>
      <xdr:colOff>328447</xdr:colOff>
      <xdr:row>38</xdr:row>
      <xdr:rowOff>21898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109485</xdr:colOff>
      <xdr:row>5</xdr:row>
      <xdr:rowOff>109485</xdr:rowOff>
    </xdr:from>
    <xdr:to>
      <xdr:col>24</xdr:col>
      <xdr:colOff>54746</xdr:colOff>
      <xdr:row>38</xdr:row>
      <xdr:rowOff>87587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197067</xdr:colOff>
      <xdr:row>1</xdr:row>
      <xdr:rowOff>76637</xdr:rowOff>
    </xdr:from>
    <xdr:to>
      <xdr:col>22</xdr:col>
      <xdr:colOff>624049</xdr:colOff>
      <xdr:row>39</xdr:row>
      <xdr:rowOff>0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240864</xdr:colOff>
      <xdr:row>1</xdr:row>
      <xdr:rowOff>192800</xdr:rowOff>
    </xdr:from>
    <xdr:to>
      <xdr:col>26</xdr:col>
      <xdr:colOff>810721</xdr:colOff>
      <xdr:row>33</xdr:row>
      <xdr:rowOff>13358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634997</xdr:colOff>
      <xdr:row>7</xdr:row>
      <xdr:rowOff>10949</xdr:rowOff>
    </xdr:from>
    <xdr:to>
      <xdr:col>18</xdr:col>
      <xdr:colOff>2953</xdr:colOff>
      <xdr:row>38</xdr:row>
      <xdr:rowOff>153823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zoomScale="87" zoomScaleNormal="87" workbookViewId="0">
      <selection activeCell="F21" sqref="F21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K29-K15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LOG10(B28)-LOG10(B18)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7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LOG10(B26)-LOG10(B20)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7" si="4">LOG10(B15)</f>
        <v>0.69897000433601886</v>
      </c>
      <c r="L15" s="8">
        <f>LOG10(H15)</f>
        <v>0.40993312333129456</v>
      </c>
      <c r="M15" s="8">
        <f>10^(+L$15+(K15-K$15)*(L$29-L$15)/(K$29-K$15))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19</v>
      </c>
      <c r="S15" s="12">
        <f>'5K'!H4</f>
        <v>16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(+$H49/$B15)</f>
        <v>2.5300666666666665</v>
      </c>
      <c r="AM15" s="4" t="s">
        <v>13</v>
      </c>
      <c r="AN15" s="8">
        <f t="shared" ref="AN15:AN29" si="5">(+K15-K$15)/AN$10</f>
        <v>0</v>
      </c>
      <c r="AO15" s="8">
        <f t="shared" ref="AO15:AO29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1.0868055555555556E-2</v>
      </c>
      <c r="G16" s="9">
        <f t="shared" si="3"/>
        <v>939</v>
      </c>
      <c r="H16" s="8">
        <f>1440*(+F16/B16)</f>
        <v>2.6083333333333334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37.341475469752353</v>
      </c>
      <c r="AB16" s="20">
        <f>$W$15*(1-$Y16)++$W$20*$Y16</f>
        <v>67.868013539251521</v>
      </c>
      <c r="AC16" s="11">
        <f>$P$15*(1-$Y16)++$P$20*$Y16</f>
        <v>7.1315172029168972E-3</v>
      </c>
      <c r="AD16" s="16">
        <f>$Q$15*(1-$Y16)++$Q$20*$Y16</f>
        <v>3.1357116756752904E-4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1.1701388888888891E-2</v>
      </c>
      <c r="G17" s="9">
        <f t="shared" si="3"/>
        <v>1011.0000000000002</v>
      </c>
      <c r="H17" s="8">
        <f>1440*(+F17/B17)</f>
        <v>2.6175261472997695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0.41789102867801992</v>
      </c>
      <c r="M17" s="8">
        <f>10^(+L$15+(K17-K$15)*(L$29-L$15)/(K$29-K$15))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3.1996631248633507E-4</v>
      </c>
      <c r="R17" s="12">
        <f>'4MI'!H$3</f>
        <v>19</v>
      </c>
      <c r="S17" s="12">
        <f>'4MI'!H4</f>
        <v>16</v>
      </c>
      <c r="T17" s="12">
        <f>'4MI'!H5</f>
        <v>16</v>
      </c>
      <c r="U17" s="17">
        <f>'4MI'!I3</f>
        <v>29.745817857056096</v>
      </c>
      <c r="V17" s="17">
        <f>'4MI'!I4</f>
        <v>37.859177677465219</v>
      </c>
      <c r="W17" s="17">
        <f>'4MI'!I5</f>
        <v>68.202997320712782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37.859177677465219</v>
      </c>
      <c r="AB17" s="20">
        <f>$W$15*(1-$Y17)++$W$20*$Y17</f>
        <v>68.202997320712782</v>
      </c>
      <c r="AC17" s="11">
        <f>$P$15*(1-$Y17)++$P$20*$Y17</f>
        <v>7.1822723213201189E-3</v>
      </c>
      <c r="AD17" s="16">
        <f>$Q$15*(1-$Y17)++$Q$20*$Y17</f>
        <v>3.1996631248633507E-4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2.7541666666666669</v>
      </c>
      <c r="D18" s="5">
        <f>E18*1440</f>
        <v>22.033333333333335</v>
      </c>
      <c r="E18" s="14">
        <v>1.5300925925925926E-2</v>
      </c>
      <c r="F18" s="14">
        <v>1.4710648148148148E-2</v>
      </c>
      <c r="G18" s="9">
        <f t="shared" si="3"/>
        <v>1271</v>
      </c>
      <c r="H18" s="8">
        <f>1440*(+_1_8K/B18)</f>
        <v>2.6479166666666667</v>
      </c>
      <c r="I18" s="14">
        <v>1.4467592592592593E-2</v>
      </c>
      <c r="J18" s="8"/>
      <c r="K18" s="8">
        <f t="shared" si="4"/>
        <v>0.90308998699194354</v>
      </c>
      <c r="L18" s="8">
        <f>LOG10(H18)</f>
        <v>0.42290431317842098</v>
      </c>
      <c r="M18" s="8">
        <f>10^(+L$15+(K18-K$15)*(L$29-L$15)/(K$29-K$15))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3.3971853002209617E-4</v>
      </c>
      <c r="R18" s="12">
        <f>'8K'!H3</f>
        <v>19</v>
      </c>
      <c r="S18" s="12">
        <f>'8K'!H4</f>
        <v>16</v>
      </c>
      <c r="T18" s="12">
        <f>'8K'!H5</f>
        <v>16</v>
      </c>
      <c r="U18" s="17">
        <f>'8K'!I3</f>
        <v>29.871228762045053</v>
      </c>
      <c r="V18" s="17">
        <f>'8K'!I4</f>
        <v>39.458166716074452</v>
      </c>
      <c r="W18" s="17">
        <f>'8K'!I5</f>
        <v>69.237637286871703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39.458166716074452</v>
      </c>
      <c r="AB18" s="20">
        <f>$W$15*(1-$Y18)++$W$20*$Y18</f>
        <v>69.237637286871703</v>
      </c>
      <c r="AC18" s="11">
        <f>$P$15*(1-$Y18)++$P$20*$Y18</f>
        <v>7.3390359525563192E-3</v>
      </c>
      <c r="AD18" s="16">
        <f>$Q$15*(1-$Y18)++$Q$20*$Y18</f>
        <v>3.3971853002209617E-4</v>
      </c>
      <c r="AE18" s="18">
        <f>H18*60</f>
        <v>158.875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(+$H50/$B18)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1.480324074074074E-2</v>
      </c>
      <c r="G19" s="9">
        <f t="shared" si="3"/>
        <v>1279</v>
      </c>
      <c r="H19" s="8">
        <f t="shared" ref="H19:H37" si="7">1440*(+F19/B19)</f>
        <v>2.6491125162385001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39.501010961390769</v>
      </c>
      <c r="AB19" s="20">
        <f>$W$15*(1-$Y19)++$W$20*$Y19</f>
        <v>69.265360033841091</v>
      </c>
      <c r="AC19" s="11">
        <f>$P$15*(1-$Y19)++$P$20*$Y19</f>
        <v>7.3432363687638003E-3</v>
      </c>
      <c r="AD19" s="16">
        <f>$Q$15*(1-$Y19)++$Q$20*$Y19</f>
        <v>3.4024778246423892E-4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7" si="8">D20/B20</f>
        <v>2.6716666666666669</v>
      </c>
      <c r="D20" s="5">
        <f t="shared" ref="D20:D37" si="9">E20*1440</f>
        <v>26.716666666666669</v>
      </c>
      <c r="E20" s="127">
        <v>1.8553240740740742E-2</v>
      </c>
      <c r="F20" s="14">
        <v>1.8553240740740742E-2</v>
      </c>
      <c r="G20" s="9">
        <f t="shared" si="3"/>
        <v>1603</v>
      </c>
      <c r="H20" s="8">
        <f t="shared" si="7"/>
        <v>2.6716666666666669</v>
      </c>
      <c r="I20" s="14">
        <v>1.832175925925926E-2</v>
      </c>
      <c r="J20" s="8"/>
      <c r="K20" s="8">
        <f t="shared" si="4"/>
        <v>1</v>
      </c>
      <c r="L20" s="8">
        <f t="shared" ref="L20:L37" si="10">LOG10(H20)</f>
        <v>0.42678227197050123</v>
      </c>
      <c r="M20" s="8">
        <f t="shared" ref="M20:M37" si="11">10^(+L$15+(K20-K$15)*(L$29-L$15)/(K$29-K$15))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3.6000000000000002E-4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41.1</v>
      </c>
      <c r="W20" s="17">
        <f>'10K'!I5</f>
        <v>70.3</v>
      </c>
      <c r="X20" s="4" t="s">
        <v>18</v>
      </c>
      <c r="Y20" s="19">
        <f t="shared" ref="Y20:Y26" si="12">(LOG10(+B20)-LOG10(+$B$20))/+$Y$13</f>
        <v>0</v>
      </c>
      <c r="Z20" s="20">
        <f t="shared" ref="Z20:Z26" si="13">$U$20*(1-$Y20)++$U$26*$Y20</f>
        <v>30</v>
      </c>
      <c r="AA20" s="20">
        <f t="shared" ref="AA20:AA26" si="14">$V$20*(1-$Y20)++$V$26*$Y20</f>
        <v>41.1</v>
      </c>
      <c r="AB20" s="20">
        <f t="shared" ref="AB20:AB26" si="15">$W$20*(1-$Y20)++$W$26*$Y20</f>
        <v>70.3</v>
      </c>
      <c r="AC20" s="11">
        <f t="shared" ref="AC20:AC26" si="16">$P$20*(1-$Y20)++$P$26*$Y20</f>
        <v>7.4999999999999997E-3</v>
      </c>
      <c r="AD20" s="16">
        <f t="shared" ref="AD20:AD26" si="17">$Q$20*(1-$Y20)++$Q$26*$Y20</f>
        <v>3.6000000000000002E-4</v>
      </c>
      <c r="AE20" s="18">
        <f t="shared" ref="AE20:AE29" si="18">H20*60</f>
        <v>160.30000000000001</v>
      </c>
      <c r="AF20" s="18">
        <f>AE20-AE15</f>
        <v>6.0999999999999943</v>
      </c>
      <c r="AG20" s="131">
        <v>1.8738425925925926E-2</v>
      </c>
      <c r="AH20" s="5">
        <f t="shared" ref="AH20:AH29" si="19">(+AG20)*1440</f>
        <v>26.983333333333334</v>
      </c>
      <c r="AI20" s="6">
        <f t="shared" ref="AI20:AI29" si="20">AH20/B20</f>
        <v>2.6983333333333333</v>
      </c>
      <c r="AJ20" s="8">
        <f>(+$H51/$B20)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1" t="s">
        <v>1278</v>
      </c>
      <c r="B21" s="5">
        <f>MILE*7</f>
        <v>11.265408000000001</v>
      </c>
      <c r="C21" s="6"/>
      <c r="D21" s="5"/>
      <c r="E21" s="127"/>
      <c r="F21" s="14">
        <v>2.1053240740740744E-2</v>
      </c>
      <c r="G21" s="9">
        <f t="shared" si="3"/>
        <v>1819.0000000000002</v>
      </c>
      <c r="H21" s="8">
        <f t="shared" si="7"/>
        <v>2.6911290444755016</v>
      </c>
      <c r="I21" s="14"/>
      <c r="J21" s="8"/>
      <c r="K21" s="8">
        <f t="shared" si="4"/>
        <v>1.051746925215632</v>
      </c>
      <c r="L21" s="8">
        <f t="shared" si="10"/>
        <v>0.42993452346420802</v>
      </c>
      <c r="M21" s="8">
        <f t="shared" si="11"/>
        <v>2.6850003037834838</v>
      </c>
      <c r="N21" s="10">
        <f>'7MI'!F4</f>
        <v>1.2E-2</v>
      </c>
      <c r="O21" s="10">
        <f>'7MI'!F5</f>
        <v>2E-3</v>
      </c>
      <c r="P21" s="11">
        <f>'7MI'!G4</f>
        <v>7.5446877049354594E-3</v>
      </c>
      <c r="Q21" s="16">
        <f>'7MI'!G5</f>
        <v>3.569676200222367E-4</v>
      </c>
      <c r="R21" s="12">
        <f>'7MI'!H3</f>
        <v>19</v>
      </c>
      <c r="S21" s="12">
        <f>'7MI'!H4</f>
        <v>16</v>
      </c>
      <c r="T21" s="12">
        <f>'7MI'!H5</f>
        <v>16</v>
      </c>
      <c r="U21" s="17">
        <f>'7MI'!I3</f>
        <v>30.207478630057491</v>
      </c>
      <c r="V21" s="17">
        <f>'7MI'!I4</f>
        <v>41.084040105380197</v>
      </c>
      <c r="W21" s="17">
        <f>'7MI'!I5</f>
        <v>70.252120316140577</v>
      </c>
      <c r="X21" s="1" t="s">
        <v>1280</v>
      </c>
      <c r="Y21" s="19">
        <f t="shared" si="12"/>
        <v>0.1595989461980683</v>
      </c>
      <c r="Z21" s="20">
        <f t="shared" si="13"/>
        <v>30.207478630057491</v>
      </c>
      <c r="AA21" s="20">
        <f t="shared" si="14"/>
        <v>41.084040105380197</v>
      </c>
      <c r="AB21" s="20">
        <f t="shared" si="15"/>
        <v>70.252120316140577</v>
      </c>
      <c r="AC21" s="11">
        <f t="shared" si="16"/>
        <v>7.5446877049354594E-3</v>
      </c>
      <c r="AD21" s="16">
        <f t="shared" si="17"/>
        <v>3.569676200222367E-4</v>
      </c>
      <c r="AE21" s="18">
        <f t="shared" si="18"/>
        <v>161.46774266853009</v>
      </c>
      <c r="AF21" s="18"/>
      <c r="AG21" s="131"/>
      <c r="AH21" s="5"/>
      <c r="AI21" s="6"/>
      <c r="AJ21" s="8"/>
      <c r="AM21" s="1" t="s">
        <v>1280</v>
      </c>
      <c r="AN21" s="8">
        <f t="shared" ref="AN21" si="21">(+K21-K$15)/AN$10</f>
        <v>0.38084891883274125</v>
      </c>
      <c r="AO21" s="8">
        <f t="shared" ref="AO21" si="22">AN$8*(1-AN21)+AN$9*AN21</f>
        <v>0.88238302162334514</v>
      </c>
    </row>
    <row r="22" spans="1:41">
      <c r="A22" s="4" t="s">
        <v>19</v>
      </c>
      <c r="B22" s="5">
        <v>12</v>
      </c>
      <c r="C22" s="6">
        <f t="shared" si="8"/>
        <v>2.7930555555555556</v>
      </c>
      <c r="D22" s="5">
        <f t="shared" si="9"/>
        <v>33.516666666666666</v>
      </c>
      <c r="E22" s="14">
        <v>2.3275462962962963E-2</v>
      </c>
      <c r="F22" s="14">
        <v>2.2465277777777778E-2</v>
      </c>
      <c r="G22" s="9">
        <f t="shared" si="3"/>
        <v>1941</v>
      </c>
      <c r="H22" s="8">
        <f t="shared" si="7"/>
        <v>2.6958333333333333</v>
      </c>
      <c r="I22" s="14">
        <v>2.2268518518518517E-2</v>
      </c>
      <c r="J22" s="8"/>
      <c r="K22" s="8">
        <f t="shared" si="4"/>
        <v>1.0791812460476249</v>
      </c>
      <c r="L22" s="8">
        <f t="shared" si="10"/>
        <v>0.43069303895709438</v>
      </c>
      <c r="M22" s="8">
        <f t="shared" si="11"/>
        <v>2.6941562534906889</v>
      </c>
      <c r="N22" s="10">
        <f>'12K'!F4</f>
        <v>1.2E-2</v>
      </c>
      <c r="O22" s="10">
        <f>'12K'!F5</f>
        <v>2E-3</v>
      </c>
      <c r="P22" s="11">
        <f>'12K'!G4</f>
        <v>7.5683794862217114E-3</v>
      </c>
      <c r="Q22" s="16">
        <f>'12K'!G5</f>
        <v>3.5535996343495532E-4</v>
      </c>
      <c r="R22" s="12">
        <f>'12K'!H3</f>
        <v>19</v>
      </c>
      <c r="S22" s="12">
        <f>'12K'!H4</f>
        <v>16</v>
      </c>
      <c r="T22" s="12">
        <f>'12K'!H5</f>
        <v>16</v>
      </c>
      <c r="U22" s="17">
        <f>'12K'!I3</f>
        <v>30.317476186029378</v>
      </c>
      <c r="V22" s="17">
        <f>'12K'!I4</f>
        <v>41.075578754920819</v>
      </c>
      <c r="W22" s="17">
        <f>'12K'!I5</f>
        <v>70.226736264762451</v>
      </c>
      <c r="X22" s="4" t="s">
        <v>19</v>
      </c>
      <c r="Y22" s="19">
        <f t="shared" si="12"/>
        <v>0.24421245079182743</v>
      </c>
      <c r="Z22" s="20">
        <f t="shared" si="13"/>
        <v>30.317476186029378</v>
      </c>
      <c r="AA22" s="20">
        <f t="shared" si="14"/>
        <v>41.075578754920819</v>
      </c>
      <c r="AB22" s="20">
        <f t="shared" si="15"/>
        <v>70.226736264762451</v>
      </c>
      <c r="AC22" s="11">
        <f t="shared" si="16"/>
        <v>7.5683794862217114E-3</v>
      </c>
      <c r="AD22" s="16">
        <f t="shared" si="17"/>
        <v>3.5535996343495532E-4</v>
      </c>
      <c r="AE22" s="18">
        <f t="shared" si="18"/>
        <v>161.75</v>
      </c>
      <c r="AG22" s="131">
        <v>2.2708333333333334E-2</v>
      </c>
      <c r="AH22" s="5">
        <f t="shared" si="19"/>
        <v>32.700000000000003</v>
      </c>
      <c r="AI22" s="6">
        <f t="shared" si="20"/>
        <v>2.7250000000000001</v>
      </c>
      <c r="AJ22" s="8">
        <f t="shared" ref="AJ22:AJ29" si="23">(+$H52/$B22)</f>
        <v>2.6648611111111111</v>
      </c>
      <c r="AM22" s="4" t="s">
        <v>19</v>
      </c>
      <c r="AN22" s="8">
        <f t="shared" si="5"/>
        <v>0.4104663082065223</v>
      </c>
      <c r="AO22" s="8">
        <f t="shared" si="6"/>
        <v>0.88179067383586962</v>
      </c>
    </row>
    <row r="23" spans="1:41">
      <c r="A23" s="4" t="s">
        <v>20</v>
      </c>
      <c r="B23" s="5">
        <v>15</v>
      </c>
      <c r="C23" s="6">
        <f t="shared" si="8"/>
        <v>2.746666666666667</v>
      </c>
      <c r="D23" s="5">
        <f t="shared" si="9"/>
        <v>41.2</v>
      </c>
      <c r="E23" s="14">
        <v>2.8611111111111115E-2</v>
      </c>
      <c r="F23" s="14">
        <v>2.8344907407407412E-2</v>
      </c>
      <c r="G23" s="9">
        <f t="shared" si="3"/>
        <v>2449.0000000000005</v>
      </c>
      <c r="H23" s="8">
        <f t="shared" si="7"/>
        <v>2.7211111111111115</v>
      </c>
      <c r="I23" s="14">
        <v>2.8275462962962964E-2</v>
      </c>
      <c r="J23" s="8"/>
      <c r="K23" s="8">
        <f t="shared" si="4"/>
        <v>1.1760912590556813</v>
      </c>
      <c r="L23" s="8">
        <f t="shared" si="10"/>
        <v>0.43474627568538932</v>
      </c>
      <c r="M23" s="8">
        <f t="shared" si="11"/>
        <v>2.7267497321142553</v>
      </c>
      <c r="N23" s="10">
        <f>'15K'!F4</f>
        <v>1.2E-2</v>
      </c>
      <c r="O23" s="10">
        <f>'15K'!F5</f>
        <v>2E-3</v>
      </c>
      <c r="P23" s="11">
        <f>'15K'!G4</f>
        <v>7.6520692136509139E-3</v>
      </c>
      <c r="Q23" s="16">
        <f>'15K'!G5</f>
        <v>3.4968101764511661E-4</v>
      </c>
      <c r="R23" s="12">
        <f>'15K'!H3</f>
        <v>19</v>
      </c>
      <c r="S23" s="12">
        <f>'15K'!H4</f>
        <v>16</v>
      </c>
      <c r="T23" s="12">
        <f>'15K'!H5</f>
        <v>16</v>
      </c>
      <c r="U23" s="17">
        <f>'15K'!I3</f>
        <v>30.706035634807812</v>
      </c>
      <c r="V23" s="17">
        <f>'15K'!I4</f>
        <v>41.04568956655325</v>
      </c>
      <c r="W23" s="17">
        <f>'15K'!I5</f>
        <v>70.137068699659736</v>
      </c>
      <c r="X23" s="4" t="s">
        <v>20</v>
      </c>
      <c r="Y23" s="19">
        <f t="shared" si="12"/>
        <v>0.54310433446754847</v>
      </c>
      <c r="Z23" s="20">
        <f t="shared" si="13"/>
        <v>30.706035634807812</v>
      </c>
      <c r="AA23" s="20">
        <f t="shared" si="14"/>
        <v>41.04568956655325</v>
      </c>
      <c r="AB23" s="20">
        <f t="shared" si="15"/>
        <v>70.137068699659736</v>
      </c>
      <c r="AC23" s="11">
        <f t="shared" si="16"/>
        <v>7.6520692136509139E-3</v>
      </c>
      <c r="AD23" s="16">
        <f t="shared" si="17"/>
        <v>3.4968101764511661E-4</v>
      </c>
      <c r="AE23" s="18">
        <f t="shared" si="18"/>
        <v>163.26666666666668</v>
      </c>
      <c r="AF23" s="18">
        <f>AE23-AE20</f>
        <v>2.9666666666666686</v>
      </c>
      <c r="AG23" s="131">
        <v>2.8773148148148148E-2</v>
      </c>
      <c r="AH23" s="5">
        <f t="shared" si="19"/>
        <v>41.433333333333337</v>
      </c>
      <c r="AI23" s="6">
        <f t="shared" si="20"/>
        <v>2.7622222222222224</v>
      </c>
      <c r="AJ23" s="8">
        <f t="shared" si="23"/>
        <v>2.6983888888888887</v>
      </c>
      <c r="AM23" s="4" t="s">
        <v>20</v>
      </c>
      <c r="AN23" s="8">
        <f t="shared" si="5"/>
        <v>0.51508787354633734</v>
      </c>
      <c r="AO23" s="8">
        <f t="shared" si="6"/>
        <v>0.87969824252907325</v>
      </c>
    </row>
    <row r="24" spans="1:41">
      <c r="A24" s="4" t="s">
        <v>21</v>
      </c>
      <c r="B24" s="5">
        <f>MILE*10</f>
        <v>16.093440000000001</v>
      </c>
      <c r="C24" s="6">
        <f t="shared" si="8"/>
        <v>2.7578524748800337</v>
      </c>
      <c r="D24" s="5">
        <f t="shared" si="9"/>
        <v>44.383333333333333</v>
      </c>
      <c r="E24" s="14">
        <v>3.0821759259259257E-2</v>
      </c>
      <c r="F24" s="14">
        <v>3.0474537037037036E-2</v>
      </c>
      <c r="G24" s="9">
        <f t="shared" si="3"/>
        <v>2633</v>
      </c>
      <c r="H24" s="8">
        <f t="shared" si="7"/>
        <v>2.7267839152681668</v>
      </c>
      <c r="I24" s="14">
        <v>3.048611111111111E-2</v>
      </c>
      <c r="J24" s="8"/>
      <c r="K24" s="8">
        <f t="shared" si="4"/>
        <v>1.2066488852013753</v>
      </c>
      <c r="L24" s="8">
        <f t="shared" si="10"/>
        <v>0.43565072352104933</v>
      </c>
      <c r="M24" s="8">
        <f t="shared" si="11"/>
        <v>2.7371086394155157</v>
      </c>
      <c r="N24" s="10">
        <f>'10MI'!F4</f>
        <v>1.2E-2</v>
      </c>
      <c r="O24" s="10">
        <f>'10MI'!F5</f>
        <v>2E-3</v>
      </c>
      <c r="P24" s="11">
        <f>'10MI'!G4</f>
        <v>7.6784582246894727E-3</v>
      </c>
      <c r="Q24" s="16">
        <f>'10MI'!G5</f>
        <v>3.478903347532143E-4</v>
      </c>
      <c r="R24" s="12">
        <f>'10MI'!H3</f>
        <v>19</v>
      </c>
      <c r="S24" s="12">
        <f>'10MI'!H4</f>
        <v>16</v>
      </c>
      <c r="T24" s="12">
        <f>'10MI'!H5</f>
        <v>16</v>
      </c>
      <c r="U24" s="17">
        <f>'10MI'!I3</f>
        <v>30.828556043201125</v>
      </c>
      <c r="V24" s="17">
        <f>'10MI'!I4</f>
        <v>41.036264919753762</v>
      </c>
      <c r="W24" s="17">
        <f>'10MI'!I5</f>
        <v>70.108794759261272</v>
      </c>
      <c r="X24" s="4" t="s">
        <v>21</v>
      </c>
      <c r="Y24" s="19">
        <f t="shared" si="12"/>
        <v>0.63735080246240494</v>
      </c>
      <c r="Z24" s="20">
        <f t="shared" si="13"/>
        <v>30.828556043201125</v>
      </c>
      <c r="AA24" s="20">
        <f t="shared" si="14"/>
        <v>41.036264919753762</v>
      </c>
      <c r="AB24" s="20">
        <f t="shared" si="15"/>
        <v>70.108794759261272</v>
      </c>
      <c r="AC24" s="11">
        <f t="shared" si="16"/>
        <v>7.6784582246894727E-3</v>
      </c>
      <c r="AD24" s="16">
        <f t="shared" si="17"/>
        <v>3.478903347532143E-4</v>
      </c>
      <c r="AE24" s="18">
        <f t="shared" si="18"/>
        <v>163.60703491609002</v>
      </c>
      <c r="AG24" s="131">
        <v>3.1018518518518518E-2</v>
      </c>
      <c r="AH24" s="5">
        <f t="shared" si="19"/>
        <v>44.666666666666664</v>
      </c>
      <c r="AI24" s="6">
        <f t="shared" si="20"/>
        <v>2.7754579919934246</v>
      </c>
      <c r="AJ24" s="8">
        <f t="shared" si="23"/>
        <v>2.7092508914605373</v>
      </c>
      <c r="AM24" s="4" t="s">
        <v>21</v>
      </c>
      <c r="AN24" s="8">
        <f t="shared" si="5"/>
        <v>0.54807710325746717</v>
      </c>
      <c r="AO24" s="8">
        <f t="shared" si="6"/>
        <v>0.87903845793485069</v>
      </c>
    </row>
    <row r="25" spans="1:41">
      <c r="A25" s="4" t="s">
        <v>22</v>
      </c>
      <c r="B25" s="5">
        <v>20</v>
      </c>
      <c r="C25" s="6">
        <f t="shared" si="8"/>
        <v>2.8008333333333333</v>
      </c>
      <c r="D25" s="5">
        <f t="shared" si="9"/>
        <v>56.016666666666666</v>
      </c>
      <c r="E25" s="14">
        <v>3.8900462962962963E-2</v>
      </c>
      <c r="F25" s="14">
        <v>3.8171296296296293E-2</v>
      </c>
      <c r="G25" s="9">
        <f t="shared" si="3"/>
        <v>3297.9999999999995</v>
      </c>
      <c r="H25" s="8">
        <f t="shared" si="7"/>
        <v>2.7483333333333331</v>
      </c>
      <c r="I25" s="14">
        <v>3.8495370370370367E-2</v>
      </c>
      <c r="J25" s="8"/>
      <c r="K25" s="8">
        <f t="shared" si="4"/>
        <v>1.3010299956639813</v>
      </c>
      <c r="L25" s="8">
        <f t="shared" si="10"/>
        <v>0.43906940526087512</v>
      </c>
      <c r="M25" s="8">
        <f t="shared" si="11"/>
        <v>2.7693525808966388</v>
      </c>
      <c r="N25" s="10">
        <f>'20K'!F4</f>
        <v>1.2E-2</v>
      </c>
      <c r="O25" s="10">
        <f>'20K'!F5</f>
        <v>2E-3</v>
      </c>
      <c r="P25" s="11">
        <f>'20K'!G4</f>
        <v>7.7599640378031732E-3</v>
      </c>
      <c r="Q25" s="16">
        <f>'20K'!G5</f>
        <v>3.4235958314907041E-4</v>
      </c>
      <c r="R25" s="12">
        <f>'20K'!H3</f>
        <v>18.399999999999999</v>
      </c>
      <c r="S25" s="12">
        <f>'20K'!H4</f>
        <v>16</v>
      </c>
      <c r="T25" s="12">
        <f>'20K'!H5</f>
        <v>16</v>
      </c>
      <c r="U25" s="17">
        <f>'20K'!I3</f>
        <v>31.206975889800447</v>
      </c>
      <c r="V25" s="17">
        <f>'20K'!I4</f>
        <v>41.00715570078458</v>
      </c>
      <c r="W25" s="17">
        <f>'20K'!I5</f>
        <v>70.021467102353739</v>
      </c>
      <c r="X25" s="4" t="s">
        <v>22</v>
      </c>
      <c r="Y25" s="19">
        <f t="shared" si="12"/>
        <v>0.92844299215419079</v>
      </c>
      <c r="Z25" s="20">
        <f t="shared" si="13"/>
        <v>31.206975889800447</v>
      </c>
      <c r="AA25" s="20">
        <f t="shared" si="14"/>
        <v>41.00715570078458</v>
      </c>
      <c r="AB25" s="20">
        <f t="shared" si="15"/>
        <v>70.021467102353739</v>
      </c>
      <c r="AC25" s="11">
        <f t="shared" si="16"/>
        <v>7.7599640378031732E-3</v>
      </c>
      <c r="AD25" s="16">
        <f t="shared" si="17"/>
        <v>3.4235958314907041E-4</v>
      </c>
      <c r="AE25" s="18">
        <f t="shared" si="18"/>
        <v>164.89999999999998</v>
      </c>
      <c r="AF25" s="18">
        <f>AE25-AE23</f>
        <v>1.6333333333332973</v>
      </c>
      <c r="AG25" s="131">
        <v>3.9120370370370368E-2</v>
      </c>
      <c r="AH25" s="5">
        <f t="shared" si="19"/>
        <v>56.333333333333329</v>
      </c>
      <c r="AI25" s="6">
        <f t="shared" si="20"/>
        <v>2.8166666666666664</v>
      </c>
      <c r="AJ25" s="8">
        <f t="shared" si="23"/>
        <v>2.7454666666666663</v>
      </c>
      <c r="AM25" s="4" t="s">
        <v>22</v>
      </c>
      <c r="AN25" s="8">
        <f t="shared" si="5"/>
        <v>0.64996853024847323</v>
      </c>
      <c r="AO25" s="8">
        <f t="shared" si="6"/>
        <v>0.87700062939503054</v>
      </c>
    </row>
    <row r="26" spans="1:41">
      <c r="A26" s="1" t="s">
        <v>11</v>
      </c>
      <c r="B26" s="5">
        <v>21.0975</v>
      </c>
      <c r="C26" s="6">
        <f t="shared" si="8"/>
        <v>2.7499308764861552</v>
      </c>
      <c r="D26" s="5">
        <f t="shared" si="9"/>
        <v>58.016666666666659</v>
      </c>
      <c r="E26" s="14">
        <v>4.0289351851851847E-2</v>
      </c>
      <c r="F26" s="14">
        <v>4.0289351851851847E-2</v>
      </c>
      <c r="G26" s="9">
        <f t="shared" si="3"/>
        <v>3480.9999999999995</v>
      </c>
      <c r="H26" s="8">
        <f t="shared" si="7"/>
        <v>2.7499308764861552</v>
      </c>
      <c r="I26" s="14">
        <v>4.0787037037037038E-2</v>
      </c>
      <c r="J26" s="8">
        <f>1440*(+F26/B26)</f>
        <v>2.7499308764861552</v>
      </c>
      <c r="K26" s="8">
        <f t="shared" si="4"/>
        <v>1.3242309955569009</v>
      </c>
      <c r="L26" s="8">
        <f t="shared" si="10"/>
        <v>0.43932177734374372</v>
      </c>
      <c r="M26" s="8">
        <f t="shared" si="11"/>
        <v>2.7773368593156889</v>
      </c>
      <c r="N26" s="6">
        <f>H.Marathon!F4</f>
        <v>1.2E-2</v>
      </c>
      <c r="O26" s="6">
        <f>H.Marathon!F5</f>
        <v>2E-3</v>
      </c>
      <c r="P26" s="8">
        <f>H.Marathon!G4</f>
        <v>7.7799999999999996E-3</v>
      </c>
      <c r="Q26" s="21">
        <f>H.Marathon!G5</f>
        <v>3.4099999999999999E-4</v>
      </c>
      <c r="R26" s="12">
        <f>H.Marathon!H3</f>
        <v>18.399999999999999</v>
      </c>
      <c r="S26" s="12">
        <f>H.Marathon!H4</f>
        <v>16</v>
      </c>
      <c r="T26" s="12">
        <f>H.Marathon!H5</f>
        <v>16</v>
      </c>
      <c r="U26" s="17">
        <f>H.Marathon!I3</f>
        <v>31.3</v>
      </c>
      <c r="V26" s="17">
        <f>H.Marathon!I4</f>
        <v>41</v>
      </c>
      <c r="W26" s="17">
        <f>H.Marathon!I5</f>
        <v>70</v>
      </c>
      <c r="X26" s="1" t="s">
        <v>11</v>
      </c>
      <c r="Y26" s="19">
        <f t="shared" si="12"/>
        <v>1</v>
      </c>
      <c r="Z26" s="20">
        <f t="shared" si="13"/>
        <v>31.3</v>
      </c>
      <c r="AA26" s="20">
        <f t="shared" si="14"/>
        <v>41</v>
      </c>
      <c r="AB26" s="20">
        <f t="shared" si="15"/>
        <v>70</v>
      </c>
      <c r="AC26" s="11">
        <f t="shared" si="16"/>
        <v>7.7799999999999996E-3</v>
      </c>
      <c r="AD26" s="16">
        <f t="shared" si="17"/>
        <v>3.4099999999999999E-4</v>
      </c>
      <c r="AE26" s="18">
        <f t="shared" si="18"/>
        <v>164.99585258916932</v>
      </c>
      <c r="AG26" s="131">
        <v>4.1423611111111112E-2</v>
      </c>
      <c r="AH26" s="5">
        <f t="shared" si="19"/>
        <v>59.65</v>
      </c>
      <c r="AI26" s="6">
        <f t="shared" si="20"/>
        <v>2.8273492119919421</v>
      </c>
      <c r="AJ26" s="8">
        <f t="shared" si="23"/>
        <v>2.7550657660860289</v>
      </c>
      <c r="AM26" s="1" t="s">
        <v>11</v>
      </c>
      <c r="AN26" s="8">
        <f t="shared" si="5"/>
        <v>0.67501573487576338</v>
      </c>
      <c r="AO26" s="8">
        <f t="shared" si="6"/>
        <v>0.87649968530248479</v>
      </c>
    </row>
    <row r="27" spans="1:41">
      <c r="A27" s="4" t="s">
        <v>23</v>
      </c>
      <c r="B27" s="5">
        <v>25</v>
      </c>
      <c r="C27" s="6">
        <f t="shared" si="8"/>
        <v>2.8733333333333331</v>
      </c>
      <c r="D27" s="5">
        <f t="shared" si="9"/>
        <v>71.833333333333329</v>
      </c>
      <c r="E27" s="14">
        <v>4.988425925925926E-2</v>
      </c>
      <c r="F27" s="14">
        <v>4.8263888888888884E-2</v>
      </c>
      <c r="G27" s="9">
        <f t="shared" si="3"/>
        <v>4170</v>
      </c>
      <c r="H27" s="8">
        <f t="shared" si="7"/>
        <v>2.78</v>
      </c>
      <c r="I27" s="14">
        <v>4.8958333333333333E-2</v>
      </c>
      <c r="J27" s="8"/>
      <c r="K27" s="8">
        <f t="shared" si="4"/>
        <v>1.3979400086720377</v>
      </c>
      <c r="L27" s="8">
        <f t="shared" si="10"/>
        <v>0.44404479591807622</v>
      </c>
      <c r="M27" s="8">
        <f t="shared" si="11"/>
        <v>2.8028557728624444</v>
      </c>
      <c r="N27" s="6">
        <f>'25K'!F4</f>
        <v>1.2E-2</v>
      </c>
      <c r="O27" s="6">
        <f>'25K'!F5</f>
        <v>2E-3</v>
      </c>
      <c r="P27" s="8">
        <f>'25K'!G4</f>
        <v>7.7799999999999996E-3</v>
      </c>
      <c r="Q27" s="21">
        <f>'25K'!G5</f>
        <v>3.5E-4</v>
      </c>
      <c r="R27" s="12">
        <f>'25K'!H3</f>
        <v>18.399999999999999</v>
      </c>
      <c r="S27" s="22">
        <f>'25K'!H4</f>
        <v>16</v>
      </c>
      <c r="T27" s="22">
        <f>'25K'!H5</f>
        <v>16</v>
      </c>
      <c r="U27" s="17">
        <f>'25K'!I3</f>
        <v>31.3</v>
      </c>
      <c r="V27" s="17">
        <f>'25K'!I4</f>
        <v>41</v>
      </c>
      <c r="W27" s="17">
        <f>'25K'!I5</f>
        <v>70</v>
      </c>
      <c r="X27" s="4" t="s">
        <v>23</v>
      </c>
      <c r="Y27" s="19"/>
      <c r="Z27" s="20"/>
      <c r="AA27" s="20"/>
      <c r="AB27" s="20"/>
      <c r="AC27" s="11"/>
      <c r="AD27" s="16"/>
      <c r="AE27" s="18">
        <f t="shared" si="18"/>
        <v>166.79999999999998</v>
      </c>
      <c r="AF27" s="18">
        <f>AE27-AE25</f>
        <v>1.9000000000000057</v>
      </c>
      <c r="AG27" s="131">
        <v>4.9722222222222223E-2</v>
      </c>
      <c r="AH27" s="5">
        <f t="shared" si="19"/>
        <v>71.599999999999994</v>
      </c>
      <c r="AI27" s="6">
        <f t="shared" si="20"/>
        <v>2.8639999999999999</v>
      </c>
      <c r="AJ27" s="8">
        <f t="shared" si="23"/>
        <v>2.7892000000000001</v>
      </c>
      <c r="AL27" s="4" t="s">
        <v>76</v>
      </c>
      <c r="AM27" s="4" t="s">
        <v>23</v>
      </c>
      <c r="AN27" s="8">
        <f t="shared" si="5"/>
        <v>0.75459009558828827</v>
      </c>
      <c r="AO27" s="8">
        <f t="shared" si="6"/>
        <v>0.87490819808823428</v>
      </c>
    </row>
    <row r="28" spans="1:41">
      <c r="A28" s="4" t="s">
        <v>24</v>
      </c>
      <c r="B28" s="5">
        <v>30</v>
      </c>
      <c r="C28" s="6">
        <f t="shared" si="8"/>
        <v>2.9333333333333331</v>
      </c>
      <c r="D28" s="5">
        <f t="shared" si="9"/>
        <v>88</v>
      </c>
      <c r="E28" s="14">
        <v>6.1111111111111109E-2</v>
      </c>
      <c r="F28" s="14">
        <v>5.8680555555555548E-2</v>
      </c>
      <c r="G28" s="9">
        <f t="shared" si="3"/>
        <v>5069.9999999999991</v>
      </c>
      <c r="H28" s="8">
        <f t="shared" si="7"/>
        <v>2.8166666666666664</v>
      </c>
      <c r="I28" s="14">
        <v>5.9687499999999998E-2</v>
      </c>
      <c r="J28" s="8"/>
      <c r="K28" s="8">
        <f t="shared" si="4"/>
        <v>1.4771212547196624</v>
      </c>
      <c r="L28" s="8">
        <f t="shared" si="10"/>
        <v>0.44973545423002986</v>
      </c>
      <c r="M28" s="8">
        <f t="shared" si="11"/>
        <v>2.8305305283003119</v>
      </c>
      <c r="N28" s="6">
        <f>'30K'!F4</f>
        <v>1.2E-2</v>
      </c>
      <c r="O28" s="6">
        <f>'30K'!F5</f>
        <v>2E-3</v>
      </c>
      <c r="P28" s="8">
        <f>'30K'!G4</f>
        <v>7.7799999999999996E-3</v>
      </c>
      <c r="Q28" s="21">
        <f>'30K'!G5</f>
        <v>3.5E-4</v>
      </c>
      <c r="R28" s="12">
        <f>'30K'!H3</f>
        <v>18.399999999999999</v>
      </c>
      <c r="S28" s="22">
        <f>'30K'!H4</f>
        <v>16</v>
      </c>
      <c r="T28" s="22">
        <f>'30K'!H5</f>
        <v>16</v>
      </c>
      <c r="U28" s="17">
        <f>'30K'!I3</f>
        <v>31.3</v>
      </c>
      <c r="V28" s="17">
        <f>'30K'!I4</f>
        <v>41</v>
      </c>
      <c r="W28" s="17">
        <f>'30K'!I5</f>
        <v>70</v>
      </c>
      <c r="X28" s="4" t="s">
        <v>24</v>
      </c>
      <c r="Y28" s="19"/>
      <c r="Z28" s="20"/>
      <c r="AA28" s="20"/>
      <c r="AB28" s="20"/>
      <c r="AC28" s="11"/>
      <c r="AD28" s="16"/>
      <c r="AE28" s="18">
        <f t="shared" si="18"/>
        <v>169</v>
      </c>
      <c r="AF28" s="18">
        <f>AE28-AE27</f>
        <v>2.2000000000000171</v>
      </c>
      <c r="AG28" s="131">
        <v>6.0590277777777778E-2</v>
      </c>
      <c r="AH28" s="5">
        <f t="shared" si="19"/>
        <v>87.25</v>
      </c>
      <c r="AI28" s="6">
        <f t="shared" si="20"/>
        <v>2.9083333333333332</v>
      </c>
      <c r="AJ28" s="8">
        <f t="shared" si="23"/>
        <v>2.8362222222222218</v>
      </c>
      <c r="AM28" s="4" t="s">
        <v>24</v>
      </c>
      <c r="AN28" s="8">
        <f t="shared" si="5"/>
        <v>0.84007213867057373</v>
      </c>
      <c r="AO28" s="8">
        <f t="shared" si="6"/>
        <v>0.87319855722658857</v>
      </c>
    </row>
    <row r="29" spans="1:41">
      <c r="A29" s="1" t="s">
        <v>12</v>
      </c>
      <c r="B29" s="5">
        <v>42.195</v>
      </c>
      <c r="C29" s="6">
        <f t="shared" si="8"/>
        <v>2.9138523521744286</v>
      </c>
      <c r="D29" s="5">
        <f t="shared" si="9"/>
        <v>122.95000000000002</v>
      </c>
      <c r="E29" s="14">
        <v>8.5381944444444455E-2</v>
      </c>
      <c r="F29" s="14">
        <v>8.4479166666666661E-2</v>
      </c>
      <c r="G29" s="9">
        <f t="shared" si="3"/>
        <v>7298.9999999999991</v>
      </c>
      <c r="H29" s="8">
        <f t="shared" si="7"/>
        <v>2.8830430145751866</v>
      </c>
      <c r="I29" s="14">
        <v>8.6747685185185192E-2</v>
      </c>
      <c r="J29" s="8">
        <f>1440*(+F29/B29)</f>
        <v>2.8830430145751866</v>
      </c>
      <c r="K29" s="8">
        <f t="shared" si="4"/>
        <v>1.6252609912208822</v>
      </c>
      <c r="L29" s="8">
        <f t="shared" si="10"/>
        <v>0.45985112204595507</v>
      </c>
      <c r="M29" s="8">
        <f t="shared" si="11"/>
        <v>2.8830430145751871</v>
      </c>
      <c r="N29" s="10">
        <f>Marathon!F4</f>
        <v>1.2E-2</v>
      </c>
      <c r="O29" s="10">
        <f>Marathon!F5</f>
        <v>2E-3</v>
      </c>
      <c r="P29" s="11">
        <f>Marathon!G4</f>
        <v>7.7799999999999996E-3</v>
      </c>
      <c r="Q29" s="16">
        <f>Marathon!G5</f>
        <v>3.5E-4</v>
      </c>
      <c r="R29" s="12">
        <f>Marathon!H3</f>
        <v>18.399999999999999</v>
      </c>
      <c r="S29" s="12">
        <f>Marathon!H4</f>
        <v>16</v>
      </c>
      <c r="T29" s="12">
        <f>Marathon!H5</f>
        <v>16</v>
      </c>
      <c r="U29" s="17">
        <f>Marathon!I3</f>
        <v>31.3</v>
      </c>
      <c r="V29" s="17">
        <f>Marathon!I4</f>
        <v>41</v>
      </c>
      <c r="W29" s="17">
        <f>Marathon!I5</f>
        <v>70.099999999999994</v>
      </c>
      <c r="X29" s="1" t="s">
        <v>12</v>
      </c>
      <c r="Y29" s="19"/>
      <c r="Z29" s="20"/>
      <c r="AA29" s="20"/>
      <c r="AB29" s="20"/>
      <c r="AC29" s="11"/>
      <c r="AD29" s="16"/>
      <c r="AE29" s="18">
        <f t="shared" si="18"/>
        <v>172.9825808745112</v>
      </c>
      <c r="AF29" s="18"/>
      <c r="AG29" s="131">
        <v>8.8078703703703701E-2</v>
      </c>
      <c r="AH29" s="5">
        <f t="shared" si="19"/>
        <v>126.83333333333333</v>
      </c>
      <c r="AI29" s="6">
        <f t="shared" si="20"/>
        <v>3.0058853734644706</v>
      </c>
      <c r="AJ29" s="8">
        <f t="shared" si="23"/>
        <v>2.9604613500809736</v>
      </c>
      <c r="AM29" s="1" t="s">
        <v>12</v>
      </c>
      <c r="AN29" s="8">
        <f t="shared" si="5"/>
        <v>1</v>
      </c>
      <c r="AO29" s="8">
        <f t="shared" si="6"/>
        <v>0.87</v>
      </c>
    </row>
    <row r="30" spans="1:41">
      <c r="A30" s="4" t="s">
        <v>25</v>
      </c>
      <c r="B30" s="5">
        <f>MILE*30</f>
        <v>48.280320000000003</v>
      </c>
      <c r="C30" s="6">
        <f t="shared" si="8"/>
        <v>3.2625439654639132</v>
      </c>
      <c r="D30" s="5">
        <f t="shared" si="9"/>
        <v>157.51666666666668</v>
      </c>
      <c r="E30" s="14">
        <v>0.10938657407407408</v>
      </c>
      <c r="F30" s="14">
        <v>9.9652777777777771E-2</v>
      </c>
      <c r="G30" s="9">
        <f t="shared" si="3"/>
        <v>8610</v>
      </c>
      <c r="H30" s="8">
        <f t="shared" si="7"/>
        <v>2.9722255362019139</v>
      </c>
      <c r="I30" s="8"/>
      <c r="J30" s="8"/>
      <c r="K30" s="8">
        <f t="shared" si="4"/>
        <v>1.6837701399210376</v>
      </c>
      <c r="L30" s="8">
        <f t="shared" si="10"/>
        <v>0.47308176114897349</v>
      </c>
      <c r="M30" s="8">
        <f t="shared" si="11"/>
        <v>2.9040506806590933</v>
      </c>
      <c r="N30" s="10" t="str">
        <f>'20K'!F9</f>
        <v xml:space="preserve"> </v>
      </c>
      <c r="O30" s="10" t="str">
        <f>'20K'!F10</f>
        <v xml:space="preserve"> </v>
      </c>
      <c r="P30" s="10">
        <f>'20K'!G9</f>
        <v>0</v>
      </c>
      <c r="Q30" s="11">
        <f>'20K'!G10</f>
        <v>0</v>
      </c>
      <c r="R30" s="11"/>
      <c r="S30" s="12"/>
      <c r="T30" s="12"/>
      <c r="U30" s="12"/>
      <c r="V30" s="12"/>
      <c r="W30" s="12"/>
      <c r="X30" s="4" t="s">
        <v>25</v>
      </c>
      <c r="Y30" s="4"/>
      <c r="Z30" s="4"/>
      <c r="AA30" s="4"/>
      <c r="AB30" s="4"/>
      <c r="AC30" s="4"/>
      <c r="AD30" s="4"/>
      <c r="AE30" s="9">
        <f t="shared" ref="AE30:AE37" si="24">86400*F30</f>
        <v>8610</v>
      </c>
      <c r="AF30" s="1">
        <v>8936</v>
      </c>
      <c r="AG30" s="9">
        <f t="shared" ref="AG30:AG37" si="25">86400*E30</f>
        <v>9451</v>
      </c>
      <c r="AK30" s="5">
        <f t="shared" ref="AK30:AK37" si="26">AF30/(60*B30)</f>
        <v>3.0847627632404531</v>
      </c>
    </row>
    <row r="31" spans="1:41">
      <c r="A31" s="4" t="s">
        <v>26</v>
      </c>
      <c r="B31" s="5">
        <v>50</v>
      </c>
      <c r="C31" s="6">
        <f t="shared" si="8"/>
        <v>3.2726666666666664</v>
      </c>
      <c r="D31" s="5">
        <f t="shared" si="9"/>
        <v>163.63333333333333</v>
      </c>
      <c r="E31" s="14">
        <v>0.11363425925925925</v>
      </c>
      <c r="F31" s="14">
        <v>0.10381944444444445</v>
      </c>
      <c r="G31" s="9">
        <f t="shared" si="3"/>
        <v>8970</v>
      </c>
      <c r="H31" s="8">
        <f t="shared" si="7"/>
        <v>2.99</v>
      </c>
      <c r="I31" s="8"/>
      <c r="J31" s="8"/>
      <c r="K31" s="8">
        <f t="shared" si="4"/>
        <v>1.6989700043360187</v>
      </c>
      <c r="L31" s="8">
        <f t="shared" si="10"/>
        <v>0.47567118832442967</v>
      </c>
      <c r="M31" s="8">
        <f t="shared" si="11"/>
        <v>2.9095331845355741</v>
      </c>
      <c r="N31" s="6"/>
      <c r="O31" s="6"/>
      <c r="P31" s="6"/>
      <c r="Q31" s="8" t="e">
        <f>H.Marathon!#REF!</f>
        <v>#REF!</v>
      </c>
      <c r="R31" s="8"/>
      <c r="S31" s="12"/>
      <c r="T31" s="12"/>
      <c r="U31" s="12"/>
      <c r="V31" s="12"/>
      <c r="W31" s="12"/>
      <c r="X31" s="4" t="s">
        <v>26</v>
      </c>
      <c r="Y31" s="4" t="e">
        <f>LOG10(B42)-LOG10(B34)</f>
        <v>#NUM!</v>
      </c>
      <c r="Z31" s="4" t="s">
        <v>65</v>
      </c>
      <c r="AA31" s="4" t="s">
        <v>66</v>
      </c>
      <c r="AB31" s="4" t="s">
        <v>67</v>
      </c>
      <c r="AC31" s="4" t="s">
        <v>68</v>
      </c>
      <c r="AD31" s="4" t="s">
        <v>69</v>
      </c>
      <c r="AE31" s="9">
        <f t="shared" si="24"/>
        <v>8970</v>
      </c>
      <c r="AF31" s="1">
        <v>9520</v>
      </c>
      <c r="AG31" s="9">
        <f t="shared" si="25"/>
        <v>9818</v>
      </c>
      <c r="AK31" s="5">
        <f t="shared" si="26"/>
        <v>3.1733333333333333</v>
      </c>
    </row>
    <row r="32" spans="1:41">
      <c r="A32" s="4" t="s">
        <v>27</v>
      </c>
      <c r="B32" s="5">
        <f>MILE*40</f>
        <v>64.373760000000004</v>
      </c>
      <c r="C32" s="6">
        <f t="shared" si="8"/>
        <v>3.5053102382088595</v>
      </c>
      <c r="D32" s="5">
        <f t="shared" si="9"/>
        <v>225.64999999999998</v>
      </c>
      <c r="E32" s="14">
        <v>0.15670138888888888</v>
      </c>
      <c r="F32" s="14">
        <v>0.14097222222222222</v>
      </c>
      <c r="G32" s="9">
        <f t="shared" si="3"/>
        <v>12180</v>
      </c>
      <c r="H32" s="8">
        <f t="shared" si="7"/>
        <v>3.1534588006044699</v>
      </c>
      <c r="I32" s="8"/>
      <c r="J32" s="8"/>
      <c r="K32" s="8">
        <f t="shared" si="4"/>
        <v>1.8087088765293375</v>
      </c>
      <c r="L32" s="8">
        <f t="shared" si="10"/>
        <v>0.49878716138387541</v>
      </c>
      <c r="M32" s="8">
        <f t="shared" si="11"/>
        <v>2.9494236866769827</v>
      </c>
      <c r="N32" s="6">
        <f>'25K'!F9</f>
        <v>144.32317408017573</v>
      </c>
      <c r="O32" s="6">
        <f>'25K'!F10</f>
        <v>127.98271244217193</v>
      </c>
      <c r="P32" s="6" t="e">
        <f>'25K'!#REF!</f>
        <v>#REF!</v>
      </c>
      <c r="Q32" s="8" t="e">
        <f>'25K'!#REF!</f>
        <v>#REF!</v>
      </c>
      <c r="R32" s="8"/>
      <c r="S32" s="22"/>
      <c r="T32" s="22"/>
      <c r="U32" s="22"/>
      <c r="V32" s="22"/>
      <c r="W32" s="22"/>
      <c r="X32" s="4" t="s">
        <v>27</v>
      </c>
      <c r="Y32" s="4"/>
      <c r="Z32" s="4"/>
      <c r="AA32" s="4"/>
      <c r="AB32" s="4"/>
      <c r="AC32" s="4"/>
      <c r="AD32" s="4"/>
      <c r="AE32" s="9">
        <f t="shared" si="24"/>
        <v>12180</v>
      </c>
      <c r="AF32" s="1">
        <v>12083</v>
      </c>
      <c r="AG32" s="9">
        <f t="shared" si="25"/>
        <v>13538.999999999998</v>
      </c>
      <c r="AK32" s="5">
        <f t="shared" si="26"/>
        <v>3.128345048251544</v>
      </c>
    </row>
    <row r="33" spans="1:37">
      <c r="A33" s="4" t="s">
        <v>28</v>
      </c>
      <c r="B33" s="5">
        <v>80.467359999999999</v>
      </c>
      <c r="C33" s="6">
        <f t="shared" si="8"/>
        <v>3.6145090381988418</v>
      </c>
      <c r="D33" s="5">
        <f t="shared" si="9"/>
        <v>290.84999999999997</v>
      </c>
      <c r="E33" s="14">
        <v>0.20197916666666665</v>
      </c>
      <c r="F33" s="14">
        <v>0.18611111111111112</v>
      </c>
      <c r="G33" s="9">
        <f t="shared" si="3"/>
        <v>16080</v>
      </c>
      <c r="H33" s="8">
        <f t="shared" si="7"/>
        <v>3.3305429679810552</v>
      </c>
      <c r="I33" s="8"/>
      <c r="J33" s="8"/>
      <c r="K33" s="8">
        <f t="shared" si="4"/>
        <v>1.9056197530823915</v>
      </c>
      <c r="L33" s="8">
        <f t="shared" si="10"/>
        <v>0.52251504094639745</v>
      </c>
      <c r="M33" s="8">
        <f t="shared" si="11"/>
        <v>2.9851056704267878</v>
      </c>
      <c r="N33" s="6" t="e">
        <f>'30K'!#REF!</f>
        <v>#REF!</v>
      </c>
      <c r="O33" s="6" t="e">
        <f>'30K'!#REF!</f>
        <v>#REF!</v>
      </c>
      <c r="P33" s="6" t="e">
        <f>'30K'!#REF!</f>
        <v>#REF!</v>
      </c>
      <c r="Q33" s="8" t="e">
        <f>'30K'!#REF!</f>
        <v>#REF!</v>
      </c>
      <c r="R33" s="8"/>
      <c r="S33" s="22"/>
      <c r="T33" s="22"/>
      <c r="U33" s="22"/>
      <c r="V33" s="22"/>
      <c r="W33" s="22"/>
      <c r="X33" s="4" t="s">
        <v>28</v>
      </c>
      <c r="Y33" s="4"/>
      <c r="Z33" s="4"/>
      <c r="AA33" s="4"/>
      <c r="AB33" s="4"/>
      <c r="AC33" s="4"/>
      <c r="AD33" s="4"/>
      <c r="AE33" s="9">
        <f t="shared" si="24"/>
        <v>16080</v>
      </c>
      <c r="AF33" s="1">
        <v>16709</v>
      </c>
      <c r="AG33" s="9">
        <f t="shared" si="25"/>
        <v>17451</v>
      </c>
      <c r="AK33" s="5">
        <f t="shared" si="26"/>
        <v>3.4608235355718562</v>
      </c>
    </row>
    <row r="34" spans="1:37">
      <c r="A34" s="4" t="s">
        <v>29</v>
      </c>
      <c r="B34" s="5">
        <v>100</v>
      </c>
      <c r="C34" s="6">
        <f t="shared" si="8"/>
        <v>3.7033333333333331</v>
      </c>
      <c r="D34" s="5">
        <f t="shared" si="9"/>
        <v>370.33333333333331</v>
      </c>
      <c r="E34" s="14">
        <v>0.25717592592592592</v>
      </c>
      <c r="F34" s="14">
        <v>0.24722222222222223</v>
      </c>
      <c r="G34" s="9">
        <f t="shared" si="3"/>
        <v>21360</v>
      </c>
      <c r="H34" s="8">
        <f t="shared" si="7"/>
        <v>3.5600000000000005</v>
      </c>
      <c r="I34" s="8"/>
      <c r="J34" s="8"/>
      <c r="K34" s="8">
        <f t="shared" si="4"/>
        <v>2</v>
      </c>
      <c r="L34" s="8">
        <f t="shared" si="10"/>
        <v>0.55144999797287519</v>
      </c>
      <c r="M34" s="8">
        <f t="shared" si="11"/>
        <v>3.0202707659368295</v>
      </c>
      <c r="N34" s="10">
        <f>Marathon!G9</f>
        <v>253.19192751235587</v>
      </c>
      <c r="O34" s="10">
        <f>Marathon!G10</f>
        <v>224.52520087655228</v>
      </c>
      <c r="P34" s="10" t="e">
        <f>Marathon!#REF!</f>
        <v>#REF!</v>
      </c>
      <c r="Q34" s="11" t="e">
        <f>Marathon!#REF!</f>
        <v>#REF!</v>
      </c>
      <c r="R34" s="11"/>
      <c r="S34" s="12"/>
      <c r="T34" s="12"/>
      <c r="U34" s="12"/>
      <c r="V34" s="12"/>
      <c r="W34" s="12"/>
      <c r="X34" s="4" t="s">
        <v>29</v>
      </c>
      <c r="Y34" s="19">
        <f>(LOG10(+B34)-LOG10(+$B$20))/+$Y$13</f>
        <v>3.0842208601382928</v>
      </c>
      <c r="Z34" s="20">
        <f>$U$20*(1-$Y34)++$U$29*$Y34</f>
        <v>34.009487118179784</v>
      </c>
      <c r="AA34" s="20">
        <f>$V$20*(1-$Y34)++$V$29*$Y34</f>
        <v>40.79157791398616</v>
      </c>
      <c r="AB34" s="20">
        <f>$W$20*(1-$Y34)++$W$29*$Y34</f>
        <v>69.683155827972342</v>
      </c>
      <c r="AC34" s="11">
        <f>$P$20*(1-$Y34)++$P$29*$Y34</f>
        <v>8.3635818408387234E-3</v>
      </c>
      <c r="AD34" s="16">
        <f>$Q$20*(1-$Y34)++$Q$29*$Y34</f>
        <v>3.2915779139861706E-4</v>
      </c>
      <c r="AE34" s="9">
        <f t="shared" si="24"/>
        <v>21360</v>
      </c>
      <c r="AF34" s="1">
        <v>21390</v>
      </c>
      <c r="AG34" s="9">
        <f t="shared" si="25"/>
        <v>22220</v>
      </c>
      <c r="AK34" s="5">
        <f t="shared" si="26"/>
        <v>3.5649999999999999</v>
      </c>
    </row>
    <row r="35" spans="1:37">
      <c r="A35" s="4" t="s">
        <v>30</v>
      </c>
      <c r="B35" s="5">
        <v>150</v>
      </c>
      <c r="C35" s="6">
        <f t="shared" si="8"/>
        <v>4.2446666666666673</v>
      </c>
      <c r="D35" s="5">
        <f t="shared" si="9"/>
        <v>636.70000000000005</v>
      </c>
      <c r="E35" s="14">
        <v>0.44215277777777778</v>
      </c>
      <c r="F35" s="14">
        <v>0.4201388888888889</v>
      </c>
      <c r="G35" s="9">
        <f t="shared" si="3"/>
        <v>36300</v>
      </c>
      <c r="H35" s="8">
        <f t="shared" si="7"/>
        <v>4.0333333333333332</v>
      </c>
      <c r="I35" s="8"/>
      <c r="J35" s="8"/>
      <c r="K35" s="8">
        <f t="shared" si="4"/>
        <v>2.1760912590556813</v>
      </c>
      <c r="L35" s="8">
        <f t="shared" si="10"/>
        <v>0.60566411559678768</v>
      </c>
      <c r="M35" s="8">
        <f t="shared" si="11"/>
        <v>3.0869917632334292</v>
      </c>
      <c r="N35" s="6">
        <f>'25K'!F12</f>
        <v>106.25126339195474</v>
      </c>
      <c r="O35" s="6">
        <f>'25K'!F13</f>
        <v>98.764562194663668</v>
      </c>
      <c r="P35" s="6" t="e">
        <f>'25K'!#REF!</f>
        <v>#REF!</v>
      </c>
      <c r="Q35" s="8" t="e">
        <f>'25K'!#REF!</f>
        <v>#REF!</v>
      </c>
      <c r="R35" s="8"/>
      <c r="S35" s="22" t="e">
        <f>'25K'!#REF!</f>
        <v>#REF!</v>
      </c>
      <c r="T35" s="22" t="e">
        <f>'25K'!#REF!</f>
        <v>#REF!</v>
      </c>
      <c r="U35" s="22"/>
      <c r="V35" s="22" t="e">
        <f>'25K'!#REF!</f>
        <v>#REF!</v>
      </c>
      <c r="W35" s="22" t="e">
        <f>'25K'!#REF!</f>
        <v>#REF!</v>
      </c>
      <c r="X35" s="4" t="s">
        <v>30</v>
      </c>
      <c r="Y35" s="19">
        <f>(LOG10(+B35)-LOG10(+$B$20))/+$Y$13</f>
        <v>3.6273251946058411</v>
      </c>
      <c r="Z35" s="20">
        <f>$U$20*(1-$Y35)++$U$29*$Y35</f>
        <v>34.715522752987596</v>
      </c>
      <c r="AA35" s="20">
        <f>$V$20*(1-$Y35)++$V$29*$Y35</f>
        <v>40.737267480539401</v>
      </c>
      <c r="AB35" s="20">
        <f>$W$20*(1-$Y35)++$W$29*$Y35</f>
        <v>69.574534961078825</v>
      </c>
      <c r="AC35" s="11">
        <f>$P$20*(1-$Y35)++$P$29*$Y35</f>
        <v>8.5156510544896341E-3</v>
      </c>
      <c r="AD35" s="16">
        <f>$Q$20*(1-$Y35)++$Q$29*$Y35</f>
        <v>3.2372674805394137E-4</v>
      </c>
      <c r="AE35" s="9">
        <f t="shared" si="24"/>
        <v>36300</v>
      </c>
      <c r="AF35" s="1">
        <v>38000</v>
      </c>
      <c r="AG35" s="9">
        <f t="shared" si="25"/>
        <v>38202</v>
      </c>
      <c r="AK35" s="5">
        <f t="shared" si="26"/>
        <v>4.2222222222222223</v>
      </c>
    </row>
    <row r="36" spans="1:37">
      <c r="A36" s="4" t="s">
        <v>31</v>
      </c>
      <c r="B36" s="5">
        <f>MILE*100</f>
        <v>160.93440000000001</v>
      </c>
      <c r="C36" s="6">
        <f t="shared" si="8"/>
        <v>4.2753444881889759</v>
      </c>
      <c r="D36" s="5">
        <f t="shared" si="9"/>
        <v>688.05</v>
      </c>
      <c r="E36" s="14">
        <v>0.47781249999999997</v>
      </c>
      <c r="F36" s="14">
        <v>0.46122685185185186</v>
      </c>
      <c r="G36" s="9">
        <f t="shared" si="3"/>
        <v>39850</v>
      </c>
      <c r="H36" s="8">
        <f t="shared" si="7"/>
        <v>4.1269403351096265</v>
      </c>
      <c r="I36" s="8"/>
      <c r="J36" s="8"/>
      <c r="K36" s="8">
        <f t="shared" si="4"/>
        <v>2.2066488852013753</v>
      </c>
      <c r="L36" s="8">
        <f t="shared" si="10"/>
        <v>0.61562819014711234</v>
      </c>
      <c r="M36" s="8">
        <f t="shared" si="11"/>
        <v>3.0987192280383105</v>
      </c>
      <c r="N36" s="6" t="e">
        <f>'30K'!#REF!</f>
        <v>#REF!</v>
      </c>
      <c r="O36" s="6" t="e">
        <f>'30K'!#REF!</f>
        <v>#REF!</v>
      </c>
      <c r="P36" s="6" t="e">
        <f>'30K'!#REF!</f>
        <v>#REF!</v>
      </c>
      <c r="Q36" s="8" t="e">
        <f>'30K'!#REF!</f>
        <v>#REF!</v>
      </c>
      <c r="R36" s="8"/>
      <c r="S36" s="22" t="e">
        <f>'30K'!#REF!</f>
        <v>#REF!</v>
      </c>
      <c r="T36" s="22" t="e">
        <f>'30K'!#REF!</f>
        <v>#REF!</v>
      </c>
      <c r="U36" s="22"/>
      <c r="V36" s="22" t="e">
        <f>'30K'!#REF!</f>
        <v>#REF!</v>
      </c>
      <c r="W36" s="22" t="e">
        <f>'30K'!#REF!</f>
        <v>#REF!</v>
      </c>
      <c r="X36" s="4" t="s">
        <v>31</v>
      </c>
      <c r="Y36" s="19">
        <f>(LOG10(+B36)-LOG10(+$B$20))/+$Y$13</f>
        <v>3.7215716626006978</v>
      </c>
      <c r="Z36" s="20">
        <f>$U$20*(1-$Y36)++$U$29*$Y36</f>
        <v>34.838043161380909</v>
      </c>
      <c r="AA36" s="20">
        <f>$V$20*(1-$Y36)++$V$29*$Y36</f>
        <v>40.727842833739928</v>
      </c>
      <c r="AB36" s="20">
        <f>$W$20*(1-$Y36)++$W$29*$Y36</f>
        <v>69.55568566747985</v>
      </c>
      <c r="AC36" s="11">
        <f>$P$20*(1-$Y36)++$P$29*$Y36</f>
        <v>8.5420400655281947E-3</v>
      </c>
      <c r="AD36" s="16">
        <f>$Q$20*(1-$Y36)++$Q$29*$Y36</f>
        <v>3.227842833739929E-4</v>
      </c>
      <c r="AE36" s="9">
        <f t="shared" si="24"/>
        <v>39850</v>
      </c>
      <c r="AF36" s="1">
        <v>40915</v>
      </c>
      <c r="AG36" s="9">
        <f t="shared" si="25"/>
        <v>41283</v>
      </c>
      <c r="AK36" s="5">
        <f t="shared" si="26"/>
        <v>4.2372337217317533</v>
      </c>
    </row>
    <row r="37" spans="1:37">
      <c r="A37" s="4" t="s">
        <v>32</v>
      </c>
      <c r="B37" s="5">
        <v>200</v>
      </c>
      <c r="C37" s="6">
        <f t="shared" si="8"/>
        <v>4.4083333333333332</v>
      </c>
      <c r="D37" s="5">
        <f t="shared" si="9"/>
        <v>881.66666666666663</v>
      </c>
      <c r="E37" s="14">
        <v>0.61226851851851849</v>
      </c>
      <c r="F37" s="14">
        <v>0.61111111111111116</v>
      </c>
      <c r="G37" s="9">
        <f t="shared" si="3"/>
        <v>52800.000000000007</v>
      </c>
      <c r="H37" s="8">
        <f t="shared" si="7"/>
        <v>4.4000000000000004</v>
      </c>
      <c r="I37" s="8"/>
      <c r="J37" s="8"/>
      <c r="K37" s="8">
        <f t="shared" si="4"/>
        <v>2.3010299956639813</v>
      </c>
      <c r="L37" s="8">
        <f t="shared" si="10"/>
        <v>0.64345267648618742</v>
      </c>
      <c r="M37" s="8">
        <f t="shared" si="11"/>
        <v>3.1352230481704315</v>
      </c>
      <c r="N37" s="10">
        <f>Marathon!G12</f>
        <v>186.40084899939362</v>
      </c>
      <c r="O37" s="10">
        <f>Marathon!G13</f>
        <v>173.2666290868095</v>
      </c>
      <c r="P37" s="10" t="e">
        <f>Marathon!#REF!</f>
        <v>#REF!</v>
      </c>
      <c r="Q37" s="11" t="e">
        <f>Marathon!#REF!</f>
        <v>#REF!</v>
      </c>
      <c r="R37" s="11"/>
      <c r="S37" s="12" t="e">
        <f>Marathon!#REF!</f>
        <v>#REF!</v>
      </c>
      <c r="T37" s="12" t="e">
        <f>Marathon!#REF!</f>
        <v>#REF!</v>
      </c>
      <c r="U37" s="12"/>
      <c r="V37" s="12" t="e">
        <f>Marathon!#REF!</f>
        <v>#REF!</v>
      </c>
      <c r="W37" s="12" t="e">
        <f>Marathon!#REF!</f>
        <v>#REF!</v>
      </c>
      <c r="X37" s="4" t="s">
        <v>32</v>
      </c>
      <c r="Y37" s="19">
        <f>(LOG10(+B37)-LOG10(+$B$20))/+$Y$13</f>
        <v>4.0126638522924836</v>
      </c>
      <c r="Z37" s="20">
        <f>$U$20*(1-$Y37)++$U$29*$Y37</f>
        <v>35.216463007980238</v>
      </c>
      <c r="AA37" s="20">
        <f>$V$20*(1-$Y37)++$V$29*$Y37</f>
        <v>40.698733614770759</v>
      </c>
      <c r="AB37" s="20">
        <f>$W$20*(1-$Y37)++$W$29*$Y37</f>
        <v>69.497467229541485</v>
      </c>
      <c r="AC37" s="11">
        <f>$P$20*(1-$Y37)++$P$29*$Y37</f>
        <v>8.6235458786418952E-3</v>
      </c>
      <c r="AD37" s="16">
        <f>$Q$20*(1-$Y37)++$Q$29*$Y37</f>
        <v>3.1987336147707508E-4</v>
      </c>
      <c r="AE37" s="9">
        <f t="shared" si="24"/>
        <v>52800.000000000007</v>
      </c>
      <c r="AF37" s="1">
        <v>52900</v>
      </c>
      <c r="AG37" s="9">
        <f t="shared" si="25"/>
        <v>52900</v>
      </c>
      <c r="AK37" s="5">
        <f t="shared" si="26"/>
        <v>4.4083333333333332</v>
      </c>
    </row>
    <row r="38" spans="1:37">
      <c r="A38" s="1" t="s">
        <v>360</v>
      </c>
      <c r="B38" s="5"/>
      <c r="C38" s="6"/>
      <c r="D38" s="5"/>
      <c r="E38" s="14"/>
      <c r="F38" s="14"/>
      <c r="G38" s="14"/>
      <c r="H38" s="8"/>
      <c r="I38" s="8"/>
      <c r="J38" s="8"/>
      <c r="K38" s="11" t="s">
        <v>49</v>
      </c>
      <c r="L38" s="8"/>
      <c r="M38" s="8"/>
      <c r="N38" s="10">
        <v>1.4999999999999999E-2</v>
      </c>
      <c r="O38" s="10">
        <v>1.8E-3</v>
      </c>
      <c r="P38" s="10">
        <v>8.0000000000000002E-3</v>
      </c>
      <c r="Q38" s="11">
        <v>4.2000000000000002E-4</v>
      </c>
      <c r="R38" s="12">
        <v>18</v>
      </c>
      <c r="S38" s="12">
        <v>17</v>
      </c>
      <c r="T38" s="12">
        <v>15</v>
      </c>
      <c r="U38" s="13">
        <v>33.1</v>
      </c>
      <c r="V38" s="13">
        <v>41</v>
      </c>
      <c r="W38" s="13">
        <v>72.099999999999994</v>
      </c>
      <c r="Y38" s="19"/>
      <c r="Z38" s="20"/>
      <c r="AA38" s="20"/>
      <c r="AB38" s="20"/>
      <c r="AC38" s="11"/>
      <c r="AD38" s="16"/>
      <c r="AK38" s="5"/>
    </row>
    <row r="39" spans="1:37">
      <c r="N39" s="4"/>
      <c r="O39" s="4"/>
      <c r="P39" s="4"/>
      <c r="Q39" s="4"/>
      <c r="R39" s="4"/>
      <c r="S39" s="4"/>
      <c r="T39" s="4"/>
      <c r="U39" s="4"/>
      <c r="V39" s="4"/>
      <c r="W39" s="4"/>
      <c r="Y39" s="19"/>
      <c r="Z39" s="20"/>
      <c r="AA39" s="20"/>
      <c r="AB39" s="20"/>
      <c r="AC39" s="11"/>
      <c r="AD39" s="16"/>
      <c r="AK39" s="5"/>
    </row>
    <row r="40" spans="1:37" ht="54">
      <c r="A40" s="2" t="s">
        <v>0</v>
      </c>
      <c r="B40" s="2" t="s">
        <v>34</v>
      </c>
      <c r="C40" s="23" t="s">
        <v>36</v>
      </c>
      <c r="D40" s="2" t="s">
        <v>38</v>
      </c>
      <c r="E40" s="24" t="s">
        <v>40</v>
      </c>
      <c r="F40" s="25" t="s">
        <v>41</v>
      </c>
      <c r="G40" s="25"/>
      <c r="H40" s="25" t="s">
        <v>44</v>
      </c>
      <c r="I40" s="25"/>
      <c r="J40" s="25" t="s">
        <v>47</v>
      </c>
      <c r="K40" s="25" t="s">
        <v>50</v>
      </c>
      <c r="L40" s="25" t="s">
        <v>52</v>
      </c>
      <c r="M40" s="25" t="s">
        <v>54</v>
      </c>
      <c r="Y40" s="19"/>
      <c r="Z40" s="20"/>
      <c r="AA40" s="20"/>
      <c r="AB40" s="20"/>
      <c r="AC40" s="11"/>
      <c r="AD40" s="16"/>
    </row>
    <row r="41" spans="1:37" ht="18">
      <c r="A41" s="4" t="s">
        <v>1</v>
      </c>
      <c r="B41" s="2"/>
      <c r="C41" s="23"/>
      <c r="D41" s="2"/>
      <c r="E41" s="24"/>
      <c r="F41" s="18">
        <v>9.7799999999999994</v>
      </c>
      <c r="G41" s="18"/>
      <c r="H41" s="18">
        <f t="shared" ref="H41:H59" si="27">F41/60</f>
        <v>0.16299999999999998</v>
      </c>
      <c r="I41" s="18"/>
      <c r="J41" s="25"/>
      <c r="K41" s="8">
        <f>(+$H41/$B2)</f>
        <v>1.6299999999999997</v>
      </c>
      <c r="L41" s="25"/>
      <c r="M41" s="25"/>
      <c r="X41" s="4"/>
      <c r="Y41" s="4"/>
      <c r="Z41" s="4"/>
      <c r="AA41" s="4"/>
      <c r="AB41" s="4"/>
      <c r="AC41" s="4"/>
      <c r="AD41" s="4"/>
    </row>
    <row r="42" spans="1:37" ht="18">
      <c r="A42" s="4" t="s">
        <v>2</v>
      </c>
      <c r="B42" s="2"/>
      <c r="C42" s="23"/>
      <c r="D42" s="2"/>
      <c r="E42" s="24"/>
      <c r="F42" s="18">
        <v>19.32</v>
      </c>
      <c r="G42" s="18"/>
      <c r="H42" s="18">
        <f t="shared" si="27"/>
        <v>0.32200000000000001</v>
      </c>
      <c r="I42" s="18"/>
      <c r="J42" s="25"/>
      <c r="K42" s="8">
        <f>(+$H42/$B3)</f>
        <v>1.6099999999999999</v>
      </c>
      <c r="L42" s="25"/>
      <c r="M42" s="25"/>
      <c r="X42" s="4"/>
      <c r="Y42" s="4"/>
      <c r="Z42" s="12"/>
      <c r="AA42" s="12"/>
      <c r="AB42" s="12"/>
      <c r="AC42" s="12"/>
      <c r="AD42" s="12"/>
    </row>
    <row r="43" spans="1:37" ht="18">
      <c r="A43" s="4" t="s">
        <v>3</v>
      </c>
      <c r="B43" s="2"/>
      <c r="C43" s="23"/>
      <c r="D43" s="2"/>
      <c r="E43" s="24"/>
      <c r="F43" s="18">
        <v>43.18</v>
      </c>
      <c r="G43" s="18"/>
      <c r="H43" s="18">
        <f t="shared" si="27"/>
        <v>0.71966666666666668</v>
      </c>
      <c r="I43" s="18"/>
      <c r="J43" s="25"/>
      <c r="K43" s="8">
        <f>(+$H43/$B4)</f>
        <v>1.7991666666666666</v>
      </c>
      <c r="L43" s="25"/>
      <c r="M43" s="25"/>
    </row>
    <row r="44" spans="1:37" ht="18">
      <c r="A44" s="4" t="s">
        <v>4</v>
      </c>
      <c r="B44" s="2"/>
      <c r="C44" s="23"/>
      <c r="D44" s="2"/>
      <c r="E44" s="24"/>
      <c r="F44" s="18">
        <v>101.11</v>
      </c>
      <c r="G44" s="18"/>
      <c r="H44" s="18">
        <f t="shared" si="27"/>
        <v>1.6851666666666667</v>
      </c>
      <c r="I44" s="18"/>
      <c r="J44" s="25"/>
      <c r="K44" s="8">
        <f>(+$H44/$B5)</f>
        <v>2.1064583333333333</v>
      </c>
      <c r="L44" s="25"/>
      <c r="M44" s="25"/>
    </row>
    <row r="45" spans="1:37" ht="15.75">
      <c r="A45" s="4" t="s">
        <v>5</v>
      </c>
      <c r="B45" s="7">
        <v>2.3842592592592591E-3</v>
      </c>
      <c r="C45" s="1">
        <f t="shared" ref="C45:C59" si="28">B45*86400</f>
        <v>206</v>
      </c>
      <c r="D45" s="7">
        <v>2.3842592592592591E-3</v>
      </c>
      <c r="E45" s="1">
        <f t="shared" ref="E45:E59" si="29">D45*86400</f>
        <v>206</v>
      </c>
      <c r="F45" s="18">
        <v>206</v>
      </c>
      <c r="G45" s="18"/>
      <c r="H45" s="18">
        <f t="shared" si="27"/>
        <v>3.4333333333333331</v>
      </c>
      <c r="I45" s="18"/>
      <c r="J45" s="25"/>
      <c r="K45" s="8">
        <f>(+$H45/$B6)</f>
        <v>2.2888888888888888</v>
      </c>
      <c r="L45" s="5">
        <f>(+C45/+B6)/60</f>
        <v>2.2888888888888892</v>
      </c>
      <c r="M45" s="8">
        <f t="shared" ref="M45:M59" si="30">LOG10(L45)</f>
        <v>0.35962471092982856</v>
      </c>
      <c r="N45" s="8">
        <f>10^(+M$49+(K6-K$15)*(M$59-M$49)/(K$29-K$15))</f>
        <v>2.4380047326268932</v>
      </c>
    </row>
    <row r="46" spans="1:37" ht="15.75">
      <c r="A46" s="4" t="s">
        <v>6</v>
      </c>
      <c r="B46" s="14">
        <v>2.5810185185185185E-3</v>
      </c>
      <c r="C46" s="1">
        <f t="shared" si="28"/>
        <v>223</v>
      </c>
      <c r="D46" s="14">
        <v>2.5810185185185185E-3</v>
      </c>
      <c r="E46" s="1">
        <f t="shared" si="29"/>
        <v>223</v>
      </c>
      <c r="F46" s="18">
        <v>222.673</v>
      </c>
      <c r="G46" s="18"/>
      <c r="H46" s="18">
        <f t="shared" si="27"/>
        <v>3.7112166666666666</v>
      </c>
      <c r="I46" s="18"/>
      <c r="J46" s="25"/>
      <c r="K46" s="8">
        <f>(+$H46/MILE)</f>
        <v>2.3060431248177311</v>
      </c>
      <c r="L46" s="5">
        <f>(+C46/+MILE)/60</f>
        <v>2.3094295978154245</v>
      </c>
      <c r="M46" s="8">
        <f t="shared" si="30"/>
        <v>0.36350472746314189</v>
      </c>
      <c r="N46" s="8">
        <f>10^(+M$49+(K7-K$15)*(M$59-M$49)/(K$29-K$15))</f>
        <v>2.4471879170610711</v>
      </c>
    </row>
    <row r="47" spans="1:37">
      <c r="A47" s="4" t="s">
        <v>9</v>
      </c>
      <c r="B47" s="14">
        <v>8.7847222222222215E-3</v>
      </c>
      <c r="C47" s="1">
        <f t="shared" si="28"/>
        <v>758.99999999999989</v>
      </c>
      <c r="D47" s="14">
        <v>8.7847222222222215E-3</v>
      </c>
      <c r="E47" s="1">
        <f t="shared" si="29"/>
        <v>758.99999999999989</v>
      </c>
      <c r="F47" s="18">
        <v>759.02</v>
      </c>
      <c r="G47" s="18"/>
      <c r="H47" s="18">
        <f t="shared" si="27"/>
        <v>12.650333333333332</v>
      </c>
      <c r="I47" s="18"/>
      <c r="J47" s="18"/>
      <c r="K47" s="8">
        <f>(+$H47/$B10)</f>
        <v>2.5300666666666665</v>
      </c>
      <c r="L47" s="5">
        <f>(+C47/+B10)/60</f>
        <v>2.5299999999999998</v>
      </c>
      <c r="M47" s="8">
        <f t="shared" si="30"/>
        <v>0.40312052117581787</v>
      </c>
      <c r="N47" s="8">
        <f>10^(+M$49+(K10-K$15)*(M$59-M$49)/(K$29-K$15))</f>
        <v>2.6</v>
      </c>
    </row>
    <row r="48" spans="1:37">
      <c r="A48" s="4" t="s">
        <v>10</v>
      </c>
      <c r="B48" s="14">
        <v>1.832175925925926E-2</v>
      </c>
      <c r="C48" s="1">
        <f t="shared" si="28"/>
        <v>1583</v>
      </c>
      <c r="D48" s="14">
        <v>1.832175925925926E-2</v>
      </c>
      <c r="E48" s="1">
        <f t="shared" si="29"/>
        <v>1583</v>
      </c>
      <c r="F48" s="18">
        <v>1582.75</v>
      </c>
      <c r="G48" s="18"/>
      <c r="H48" s="18">
        <f t="shared" si="27"/>
        <v>26.379166666666666</v>
      </c>
      <c r="I48" s="18"/>
      <c r="J48" s="18"/>
      <c r="K48" s="8">
        <f>(+$H48/$B11)</f>
        <v>2.6379166666666665</v>
      </c>
      <c r="L48" s="5">
        <f>(+C48/+B11)/60</f>
        <v>2.6383333333333336</v>
      </c>
      <c r="M48" s="8">
        <f t="shared" si="30"/>
        <v>0.42132966447871234</v>
      </c>
      <c r="N48" s="8">
        <f>10^(+M$49+(K11-K$15)*(M$59-M$49)/(K$29-K$15))</f>
        <v>2.6981008713539261</v>
      </c>
    </row>
    <row r="49" spans="1:14">
      <c r="A49" s="4" t="s">
        <v>13</v>
      </c>
      <c r="B49" s="14">
        <v>9.0277777777777769E-3</v>
      </c>
      <c r="C49" s="1">
        <f t="shared" si="28"/>
        <v>779.99999999999989</v>
      </c>
      <c r="D49" s="14">
        <v>9.0277777777777769E-3</v>
      </c>
      <c r="E49" s="1">
        <f t="shared" si="29"/>
        <v>779.99999999999989</v>
      </c>
      <c r="F49" s="18">
        <v>759.02</v>
      </c>
      <c r="G49" s="18"/>
      <c r="H49" s="18">
        <f t="shared" si="27"/>
        <v>12.650333333333332</v>
      </c>
      <c r="I49" s="18"/>
      <c r="J49" s="18"/>
      <c r="K49" s="8">
        <f>(+$H49/$B12)</f>
        <v>0.59961290832247105</v>
      </c>
      <c r="L49" s="5">
        <f>(+C49/+B15)/60</f>
        <v>2.5999999999999996</v>
      </c>
      <c r="M49" s="8">
        <f t="shared" si="30"/>
        <v>0.41497334797081792</v>
      </c>
      <c r="N49" s="8">
        <f>10^(+M$49+(K15-K$15)*(M$59-M$49)/(K$29-K$15))</f>
        <v>2.6</v>
      </c>
    </row>
    <row r="50" spans="1:14">
      <c r="A50" s="4" t="s">
        <v>16</v>
      </c>
      <c r="B50" s="14">
        <v>1.53125E-2</v>
      </c>
      <c r="C50" s="1">
        <f t="shared" si="28"/>
        <v>1323</v>
      </c>
      <c r="D50" s="14">
        <v>1.4872685185185185E-2</v>
      </c>
      <c r="E50" s="1">
        <f t="shared" si="29"/>
        <v>1285</v>
      </c>
      <c r="F50" s="18">
        <v>1250.18</v>
      </c>
      <c r="G50" s="18"/>
      <c r="H50" s="18">
        <f t="shared" si="27"/>
        <v>20.836333333333336</v>
      </c>
      <c r="I50" s="18"/>
      <c r="J50" s="18"/>
      <c r="K50" s="8">
        <f>(+$H50/$B13)</f>
        <v>0.49381048307461395</v>
      </c>
      <c r="L50" s="5">
        <f>(+C50/+B18)/60</f>
        <v>2.7562500000000001</v>
      </c>
      <c r="M50" s="8">
        <f t="shared" si="30"/>
        <v>0.44031860681191376</v>
      </c>
      <c r="N50" s="8">
        <f>10^(+M$49+(K18-K$15)*(M$59-M$49)/(K$29-K$15))</f>
        <v>2.6661220220658062</v>
      </c>
    </row>
    <row r="51" spans="1:14">
      <c r="A51" s="4" t="s">
        <v>18</v>
      </c>
      <c r="B51" s="14">
        <v>1.8564814814814815E-2</v>
      </c>
      <c r="C51" s="1">
        <f t="shared" si="28"/>
        <v>1604</v>
      </c>
      <c r="D51" s="14">
        <v>1.8564814814814815E-2</v>
      </c>
      <c r="E51" s="1">
        <f t="shared" si="29"/>
        <v>1604</v>
      </c>
      <c r="F51" s="18">
        <v>1582.75</v>
      </c>
      <c r="G51" s="18"/>
      <c r="H51" s="18">
        <f t="shared" si="27"/>
        <v>26.379166666666666</v>
      </c>
      <c r="I51" s="18"/>
      <c r="J51" s="18"/>
      <c r="K51" s="8">
        <f>(+$H51/$B15)</f>
        <v>5.2758333333333329</v>
      </c>
      <c r="L51" s="5">
        <f>(+C51/+B20)/60</f>
        <v>2.6733333333333333</v>
      </c>
      <c r="M51" s="8">
        <f t="shared" si="30"/>
        <v>0.42705311356450104</v>
      </c>
      <c r="N51" s="8">
        <f>10^(+M$49+(K20-K$15)*(M$59-M$49)/(K$29-K$15))</f>
        <v>2.6981008713539261</v>
      </c>
    </row>
    <row r="52" spans="1:14">
      <c r="A52" s="4" t="s">
        <v>19</v>
      </c>
      <c r="B52" s="14">
        <v>2.3043981481481481E-2</v>
      </c>
      <c r="C52" s="1">
        <f t="shared" si="28"/>
        <v>1991</v>
      </c>
      <c r="D52" s="14">
        <v>2.2835648148148147E-2</v>
      </c>
      <c r="E52" s="1">
        <f t="shared" si="29"/>
        <v>1972.9999999999998</v>
      </c>
      <c r="F52" s="18">
        <v>1918.7</v>
      </c>
      <c r="G52" s="18"/>
      <c r="H52" s="18">
        <f t="shared" si="27"/>
        <v>31.978333333333335</v>
      </c>
      <c r="I52" s="18"/>
      <c r="J52" s="18"/>
      <c r="K52" s="8">
        <f>(+$H52/$B18)</f>
        <v>3.9972916666666669</v>
      </c>
      <c r="L52" s="5">
        <f t="shared" ref="L52:L59" si="31">(+C52/+B22)/60</f>
        <v>2.7652777777777775</v>
      </c>
      <c r="M52" s="8">
        <f t="shared" si="30"/>
        <v>0.44173876359614106</v>
      </c>
      <c r="N52" s="8">
        <f t="shared" ref="N52:N59" si="32">10^(+M$49+(K22-K$15)*(M$59-M$49)/(K$29-K$15))</f>
        <v>2.7245140196362598</v>
      </c>
    </row>
    <row r="53" spans="1:14">
      <c r="A53" s="4" t="s">
        <v>20</v>
      </c>
      <c r="B53" s="14">
        <v>2.8807870370370369E-2</v>
      </c>
      <c r="C53" s="1">
        <f t="shared" si="28"/>
        <v>2489</v>
      </c>
      <c r="D53" s="14">
        <v>2.8807870370370369E-2</v>
      </c>
      <c r="E53" s="1">
        <f t="shared" si="29"/>
        <v>2489</v>
      </c>
      <c r="F53" s="18">
        <v>2428.5500000000002</v>
      </c>
      <c r="G53" s="18"/>
      <c r="H53" s="18">
        <f t="shared" si="27"/>
        <v>40.475833333333334</v>
      </c>
      <c r="I53" s="18"/>
      <c r="J53" s="18"/>
      <c r="K53" s="8">
        <f>(+$H53/$B20)</f>
        <v>4.0475833333333338</v>
      </c>
      <c r="L53" s="5">
        <f t="shared" si="31"/>
        <v>2.7655555555555558</v>
      </c>
      <c r="M53" s="8">
        <f t="shared" si="30"/>
        <v>0.44178238716926838</v>
      </c>
      <c r="N53" s="8">
        <f t="shared" si="32"/>
        <v>2.7571932528057186</v>
      </c>
    </row>
    <row r="54" spans="1:14">
      <c r="A54" s="4" t="s">
        <v>21</v>
      </c>
      <c r="B54" s="14">
        <v>3.0821759259259257E-2</v>
      </c>
      <c r="C54" s="1">
        <f t="shared" si="28"/>
        <v>2663</v>
      </c>
      <c r="D54" s="14">
        <v>3.1018518518518518E-2</v>
      </c>
      <c r="E54" s="1">
        <f t="shared" si="29"/>
        <v>2680</v>
      </c>
      <c r="F54" s="18">
        <v>2616.0700000000002</v>
      </c>
      <c r="G54" s="18"/>
      <c r="H54" s="18">
        <f t="shared" si="27"/>
        <v>43.601166666666671</v>
      </c>
      <c r="I54" s="18"/>
      <c r="J54" s="18"/>
      <c r="K54" s="8">
        <f t="shared" ref="K54:K59" si="33">(+$H54/$B22)</f>
        <v>3.6334305555555559</v>
      </c>
      <c r="L54" s="5">
        <f t="shared" si="31"/>
        <v>2.7578524748800337</v>
      </c>
      <c r="M54" s="8">
        <f t="shared" si="30"/>
        <v>0.44057103085392241</v>
      </c>
      <c r="N54" s="8">
        <f t="shared" si="32"/>
        <v>2.7675787183556166</v>
      </c>
    </row>
    <row r="55" spans="1:14">
      <c r="A55" s="4" t="s">
        <v>22</v>
      </c>
      <c r="B55" s="14">
        <v>3.8900462962962963E-2</v>
      </c>
      <c r="C55" s="1">
        <f t="shared" si="28"/>
        <v>3361</v>
      </c>
      <c r="D55" s="14">
        <v>3.8912037037037037E-2</v>
      </c>
      <c r="E55" s="1">
        <f t="shared" si="29"/>
        <v>3362</v>
      </c>
      <c r="F55" s="18">
        <v>3294.56</v>
      </c>
      <c r="G55" s="18"/>
      <c r="H55" s="18">
        <f t="shared" si="27"/>
        <v>54.909333333333329</v>
      </c>
      <c r="I55" s="18"/>
      <c r="J55" s="18"/>
      <c r="K55" s="8">
        <f t="shared" si="33"/>
        <v>3.660622222222222</v>
      </c>
      <c r="L55" s="5">
        <f t="shared" si="31"/>
        <v>2.8008333333333337</v>
      </c>
      <c r="M55" s="8">
        <f t="shared" si="30"/>
        <v>0.44728726642185268</v>
      </c>
      <c r="N55" s="8">
        <f t="shared" si="32"/>
        <v>2.7999031969233905</v>
      </c>
    </row>
    <row r="56" spans="1:14">
      <c r="A56" s="1" t="s">
        <v>11</v>
      </c>
      <c r="B56" s="14">
        <v>4.0543981481481479E-2</v>
      </c>
      <c r="C56" s="1">
        <f t="shared" si="28"/>
        <v>3503</v>
      </c>
      <c r="D56" s="14">
        <v>4.0486111111111105E-2</v>
      </c>
      <c r="E56" s="1">
        <f t="shared" si="29"/>
        <v>3497.9999999999995</v>
      </c>
      <c r="F56" s="18">
        <v>3487.5</v>
      </c>
      <c r="G56" s="18"/>
      <c r="H56" s="18">
        <f t="shared" si="27"/>
        <v>58.125</v>
      </c>
      <c r="I56" s="18"/>
      <c r="J56" s="18"/>
      <c r="K56" s="8">
        <f t="shared" si="33"/>
        <v>3.6117200548795036</v>
      </c>
      <c r="L56" s="5">
        <f t="shared" si="31"/>
        <v>2.7673105028241891</v>
      </c>
      <c r="M56" s="8">
        <f t="shared" si="30"/>
        <v>0.44205789137714774</v>
      </c>
      <c r="N56" s="8">
        <f t="shared" si="32"/>
        <v>2.8079069230098197</v>
      </c>
    </row>
    <row r="57" spans="1:14">
      <c r="A57" s="4" t="s">
        <v>23</v>
      </c>
      <c r="B57" s="14">
        <v>4.988425925925926E-2</v>
      </c>
      <c r="C57" s="1">
        <f t="shared" si="28"/>
        <v>4310</v>
      </c>
      <c r="D57" s="14">
        <v>4.9537037037037039E-2</v>
      </c>
      <c r="E57" s="1">
        <f t="shared" si="29"/>
        <v>4280</v>
      </c>
      <c r="F57" s="18">
        <v>4183.8</v>
      </c>
      <c r="G57" s="18"/>
      <c r="H57" s="18">
        <f t="shared" si="27"/>
        <v>69.73</v>
      </c>
      <c r="I57" s="18"/>
      <c r="J57" s="18"/>
      <c r="K57" s="8">
        <f t="shared" si="33"/>
        <v>3.4865000000000004</v>
      </c>
      <c r="L57" s="5">
        <f t="shared" si="31"/>
        <v>2.8733333333333335</v>
      </c>
      <c r="M57" s="8">
        <f t="shared" si="30"/>
        <v>0.45838601110505039</v>
      </c>
      <c r="N57" s="8">
        <f t="shared" si="32"/>
        <v>2.8334866869567392</v>
      </c>
    </row>
    <row r="58" spans="1:14">
      <c r="A58" s="4" t="s">
        <v>24</v>
      </c>
      <c r="B58" s="14">
        <v>6.1111111111111116E-2</v>
      </c>
      <c r="C58" s="1">
        <f t="shared" si="28"/>
        <v>5280</v>
      </c>
      <c r="D58" s="14">
        <v>6.0416666666666667E-2</v>
      </c>
      <c r="E58" s="1">
        <f t="shared" si="29"/>
        <v>5220</v>
      </c>
      <c r="F58" s="18">
        <v>5105.2</v>
      </c>
      <c r="G58" s="18"/>
      <c r="H58" s="18">
        <f t="shared" si="27"/>
        <v>85.086666666666659</v>
      </c>
      <c r="I58" s="18"/>
      <c r="J58" s="18"/>
      <c r="K58" s="8">
        <f t="shared" si="33"/>
        <v>4.0330212900422637</v>
      </c>
      <c r="L58" s="5">
        <f t="shared" si="31"/>
        <v>2.9333333333333331</v>
      </c>
      <c r="M58" s="8">
        <f t="shared" si="30"/>
        <v>0.46736141743050613</v>
      </c>
      <c r="N58" s="8">
        <f t="shared" si="32"/>
        <v>2.8612251991870288</v>
      </c>
    </row>
    <row r="59" spans="1:14">
      <c r="A59" s="1" t="s">
        <v>12</v>
      </c>
      <c r="B59" s="14">
        <v>8.5381944444444455E-2</v>
      </c>
      <c r="C59" s="1">
        <f t="shared" si="28"/>
        <v>7377.0000000000009</v>
      </c>
      <c r="D59" s="14">
        <v>8.6747685185185192E-2</v>
      </c>
      <c r="E59" s="1">
        <f t="shared" si="29"/>
        <v>7495.0000000000009</v>
      </c>
      <c r="F59" s="18">
        <v>7495</v>
      </c>
      <c r="G59" s="18"/>
      <c r="H59" s="18">
        <f t="shared" si="27"/>
        <v>124.91666666666667</v>
      </c>
      <c r="I59" s="18"/>
      <c r="J59" s="18"/>
      <c r="K59" s="8">
        <f t="shared" si="33"/>
        <v>4.996666666666667</v>
      </c>
      <c r="L59" s="5">
        <f t="shared" si="31"/>
        <v>2.9138523521744286</v>
      </c>
      <c r="M59" s="8">
        <f t="shared" si="30"/>
        <v>0.46446754185385386</v>
      </c>
      <c r="N59" s="8">
        <f t="shared" si="32"/>
        <v>2.9138523521744295</v>
      </c>
    </row>
    <row r="60" spans="1:14">
      <c r="A60" s="4" t="s">
        <v>25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26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27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28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29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30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31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4" t="s">
        <v>32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>
      <c r="A68" s="1" t="s">
        <v>1257</v>
      </c>
      <c r="B68" s="14"/>
      <c r="D68" s="14"/>
      <c r="F68" s="18"/>
      <c r="G68" s="18"/>
      <c r="H68" s="18"/>
      <c r="I68" s="18"/>
      <c r="J68" s="18"/>
      <c r="K68" s="8"/>
      <c r="L68" s="5"/>
      <c r="M68" s="8"/>
      <c r="N68" s="8"/>
    </row>
    <row r="69" spans="1:15" ht="15.75">
      <c r="I69" s="26"/>
      <c r="J69" s="26"/>
      <c r="K69" s="26"/>
      <c r="L69" s="26"/>
      <c r="M69" s="26"/>
      <c r="N69" s="26"/>
      <c r="O69" s="26"/>
    </row>
    <row r="70" spans="1:15" ht="15.75">
      <c r="A70" s="27"/>
      <c r="B70" s="28"/>
      <c r="C70" s="27"/>
      <c r="D70" s="27"/>
      <c r="E70" s="27"/>
      <c r="F70" s="27"/>
      <c r="G70" s="28"/>
      <c r="H70" s="28"/>
      <c r="I70" s="28"/>
      <c r="J70" s="28"/>
      <c r="K70" s="27"/>
      <c r="L70" s="27"/>
      <c r="M70" s="27"/>
      <c r="N70" s="28"/>
      <c r="O70" s="28"/>
    </row>
    <row r="71" spans="1:15">
      <c r="B71" s="29"/>
    </row>
    <row r="72" spans="1:15">
      <c r="B72" s="29"/>
    </row>
    <row r="73" spans="1:15">
      <c r="B73" s="29"/>
      <c r="C73" s="29"/>
      <c r="D73" s="29"/>
      <c r="E73" s="29"/>
      <c r="F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K74" s="5"/>
    </row>
    <row r="75" spans="1:15">
      <c r="B75" s="29"/>
      <c r="C75" s="29"/>
      <c r="D75" s="29"/>
      <c r="E75" s="29"/>
      <c r="F75" s="29"/>
      <c r="H75" s="29"/>
      <c r="I75" s="5"/>
      <c r="J75" s="5"/>
      <c r="K75" s="5"/>
      <c r="L75" s="5"/>
      <c r="M75" s="5"/>
    </row>
    <row r="76" spans="1:15">
      <c r="A76" s="4" t="s">
        <v>13</v>
      </c>
      <c r="B76" s="5">
        <v>5</v>
      </c>
      <c r="C76" s="6">
        <f t="shared" ref="C76:C86" si="34">D76/B76</f>
        <v>2.6</v>
      </c>
      <c r="D76" s="5">
        <v>13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16</v>
      </c>
      <c r="B77" s="5">
        <v>8</v>
      </c>
      <c r="C77" s="6">
        <f t="shared" si="34"/>
        <v>2.7562500000000001</v>
      </c>
      <c r="D77" s="5">
        <v>22.05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18</v>
      </c>
      <c r="B78" s="5">
        <v>10</v>
      </c>
      <c r="C78" s="6">
        <f t="shared" si="34"/>
        <v>2.7033333333333331</v>
      </c>
      <c r="D78" s="5">
        <v>27.033333333333331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19</v>
      </c>
      <c r="B79" s="5">
        <v>12</v>
      </c>
      <c r="C79" s="6">
        <f t="shared" si="34"/>
        <v>2.7930555555555556</v>
      </c>
      <c r="D79" s="5">
        <v>33.516666666666666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20</v>
      </c>
      <c r="B80" s="5">
        <v>15</v>
      </c>
      <c r="C80" s="6">
        <f t="shared" si="34"/>
        <v>2.7655555555555558</v>
      </c>
      <c r="D80" s="5">
        <v>41.483333333333334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21</v>
      </c>
      <c r="B81" s="5">
        <v>16.093440000000001</v>
      </c>
      <c r="C81" s="6">
        <f t="shared" si="34"/>
        <v>2.8085977889127496</v>
      </c>
      <c r="D81" s="5">
        <v>45.2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4" t="s">
        <v>22</v>
      </c>
      <c r="B82" s="5">
        <v>20</v>
      </c>
      <c r="C82" s="6">
        <f t="shared" si="34"/>
        <v>2.8008333333333333</v>
      </c>
      <c r="D82" s="5">
        <v>56.016666666666666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1" t="s">
        <v>11</v>
      </c>
      <c r="B83" s="5">
        <v>21.0975</v>
      </c>
      <c r="C83" s="6">
        <f t="shared" si="34"/>
        <v>2.7752103329778408</v>
      </c>
      <c r="D83" s="5">
        <v>58.55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23</v>
      </c>
      <c r="B84" s="5">
        <v>25</v>
      </c>
      <c r="C84" s="6">
        <f t="shared" si="34"/>
        <v>2.91</v>
      </c>
      <c r="D84" s="5">
        <v>72.75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4" t="s">
        <v>24</v>
      </c>
      <c r="B85" s="5">
        <v>30</v>
      </c>
      <c r="C85" s="6">
        <f t="shared" si="34"/>
        <v>2.9333333333333331</v>
      </c>
      <c r="D85" s="5">
        <v>88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A86" s="1" t="s">
        <v>12</v>
      </c>
      <c r="B86" s="5">
        <v>42.195</v>
      </c>
      <c r="C86" s="6">
        <f t="shared" si="34"/>
        <v>2.9490065963581782</v>
      </c>
      <c r="D86" s="5">
        <v>124.43333333333334</v>
      </c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5"/>
      <c r="J102" s="5"/>
      <c r="K102" s="5"/>
      <c r="L102" s="5"/>
      <c r="M102" s="5"/>
      <c r="N102" s="5"/>
      <c r="O102" s="5"/>
    </row>
    <row r="103" spans="2:15"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  <row r="136" spans="2:15">
      <c r="B136" s="29"/>
      <c r="C136" s="29"/>
      <c r="D136" s="29"/>
      <c r="E136" s="29"/>
      <c r="F136" s="29"/>
      <c r="G136" s="29"/>
      <c r="H136" s="29"/>
      <c r="I136" s="5"/>
      <c r="J136" s="5"/>
      <c r="K136" s="5"/>
      <c r="L136" s="5"/>
      <c r="M136" s="5"/>
      <c r="N136" s="5"/>
      <c r="O136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4.0710701396533544E-2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3.5175252502735654E-4</v>
      </c>
      <c r="H3" s="26">
        <v>19</v>
      </c>
      <c r="I3" s="152">
        <f>Parameters!Z$22</f>
        <v>30.317476186029378</v>
      </c>
    </row>
    <row r="4" spans="1:19" ht="15.75">
      <c r="A4" s="26"/>
      <c r="B4" s="26"/>
      <c r="C4" s="26"/>
      <c r="D4" s="35">
        <f>Parameters!F22</f>
        <v>2.2465277777777778E-2</v>
      </c>
      <c r="E4" s="36">
        <f>D4*1440</f>
        <v>32.35</v>
      </c>
      <c r="F4" s="33">
        <v>1.2E-2</v>
      </c>
      <c r="G4" s="243">
        <f>Parameters!AC$22</f>
        <v>7.5683794862217114E-3</v>
      </c>
      <c r="H4" s="26">
        <v>16</v>
      </c>
      <c r="I4" s="152">
        <f>Parameters!AA$22</f>
        <v>41.075578754920819</v>
      </c>
    </row>
    <row r="5" spans="1:19" ht="15.75">
      <c r="A5" s="26"/>
      <c r="B5" s="26"/>
      <c r="C5" s="26"/>
      <c r="D5" s="35"/>
      <c r="E5" s="37">
        <f>E4*60</f>
        <v>1941</v>
      </c>
      <c r="F5" s="33">
        <v>2E-3</v>
      </c>
      <c r="G5" s="243">
        <f>Parameters!AD$22</f>
        <v>3.5535996343495532E-4</v>
      </c>
      <c r="H5" s="26">
        <v>16</v>
      </c>
      <c r="I5" s="152">
        <f>Parameters!AB$22</f>
        <v>70.226736264762451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66.290983606557376</v>
      </c>
      <c r="E9" s="5">
        <f t="shared" ref="E9:E33" si="1">1-IF(A9&gt;=H$3,0,IF(A9&gt;=H$4,F$3*(A9-H$3)^2,F$2+F$4*(H$4-A9)+(A9&lt;H$5)*F$5*(H$5-A9)^2))</f>
        <v>0.48799999999999999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58.818181818181827</v>
      </c>
      <c r="E10" s="5">
        <f t="shared" si="1"/>
        <v>0.54999999999999993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53.207236842105267</v>
      </c>
      <c r="E11" s="5">
        <f t="shared" si="1"/>
        <v>0.60799999999999998</v>
      </c>
      <c r="F11" s="39">
        <v>0.64249999999999996</v>
      </c>
      <c r="G11" s="5"/>
      <c r="H11" s="5">
        <v>0.60967720113488</v>
      </c>
      <c r="I11" s="5">
        <f t="shared" ref="I11:I42" si="2">E$4/H11</f>
        <v>53.06086555275855</v>
      </c>
      <c r="M11" s="42"/>
      <c r="N11" s="42"/>
      <c r="O11" s="42"/>
      <c r="P11" s="1">
        <v>5</v>
      </c>
      <c r="Q11" s="42"/>
      <c r="R11" s="41">
        <f t="shared" ref="R11:R25" si="3">$E$4/($E11*0.8*24*60)</f>
        <v>4.6186837536549709E-2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48.867069486404844</v>
      </c>
      <c r="E12" s="5">
        <f t="shared" si="1"/>
        <v>0.66199999999999992</v>
      </c>
      <c r="F12" s="39">
        <v>0.70040000000000002</v>
      </c>
      <c r="G12" s="5"/>
      <c r="H12" s="5">
        <v>0.64755743069023863</v>
      </c>
      <c r="I12" s="5">
        <f t="shared" si="2"/>
        <v>49.956958976623554</v>
      </c>
      <c r="M12" s="42"/>
      <c r="N12" s="42"/>
      <c r="O12" s="42"/>
      <c r="P12" s="1">
        <v>6</v>
      </c>
      <c r="Q12" s="42"/>
      <c r="R12" s="41">
        <f t="shared" si="3"/>
        <v>4.2419331151393083E-2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45.43539325842697</v>
      </c>
      <c r="E13" s="5">
        <f t="shared" si="1"/>
        <v>0.71199999999999997</v>
      </c>
      <c r="F13" s="39">
        <v>0.74990000000000001</v>
      </c>
      <c r="G13" s="5"/>
      <c r="H13" s="5">
        <v>0.6847157961902578</v>
      </c>
      <c r="I13" s="5">
        <f t="shared" si="2"/>
        <v>47.245879502115507</v>
      </c>
      <c r="L13" s="42">
        <f t="shared" ref="L13:L44" si="5">100*(+D13/C13)</f>
        <v>80.20369507224531</v>
      </c>
      <c r="M13" s="42"/>
      <c r="N13" s="42"/>
      <c r="O13" s="42"/>
      <c r="P13" s="1">
        <v>7</v>
      </c>
      <c r="Q13" s="42">
        <f t="shared" ref="Q13:Q44" si="6">MAX(L13,O13)</f>
        <v>80.20369507224531</v>
      </c>
      <c r="R13" s="41">
        <f t="shared" si="3"/>
        <v>3.9440445536828961E-2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42.678100263852244</v>
      </c>
      <c r="E14" s="5">
        <f t="shared" si="1"/>
        <v>0.75800000000000001</v>
      </c>
      <c r="F14" s="39">
        <v>0.79220000000000002</v>
      </c>
      <c r="G14" s="5">
        <f t="shared" ref="G14:G45" si="7">E$4/F14</f>
        <v>40.835647563746527</v>
      </c>
      <c r="H14" s="5">
        <v>0.72090848653691608</v>
      </c>
      <c r="I14" s="5">
        <f t="shared" si="2"/>
        <v>44.873934215148722</v>
      </c>
      <c r="L14" s="42">
        <f t="shared" si="5"/>
        <v>82.205008533904817</v>
      </c>
      <c r="M14" s="42"/>
      <c r="N14" s="42"/>
      <c r="O14" s="42"/>
      <c r="P14" s="1">
        <v>8</v>
      </c>
      <c r="Q14" s="42">
        <f t="shared" si="6"/>
        <v>82.205008533904817</v>
      </c>
      <c r="R14" s="41">
        <f t="shared" si="3"/>
        <v>3.7046962034593955E-2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40.4375</v>
      </c>
      <c r="E15" s="5">
        <f t="shared" si="1"/>
        <v>0.8</v>
      </c>
      <c r="F15" s="39">
        <v>0.82840000000000003</v>
      </c>
      <c r="G15" s="5">
        <f t="shared" si="7"/>
        <v>39.051183003380011</v>
      </c>
      <c r="H15" s="5">
        <v>0.75585396344795841</v>
      </c>
      <c r="I15" s="5">
        <f t="shared" si="2"/>
        <v>42.799272828351512</v>
      </c>
      <c r="L15" s="42">
        <f t="shared" si="5"/>
        <v>76.177394034536889</v>
      </c>
      <c r="M15" s="42"/>
      <c r="N15" s="42"/>
      <c r="O15" s="42"/>
      <c r="P15" s="1">
        <v>9</v>
      </c>
      <c r="Q15" s="42">
        <f t="shared" si="6"/>
        <v>76.177394034536889</v>
      </c>
      <c r="R15" s="41">
        <f t="shared" si="3"/>
        <v>3.5101996527777776E-2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38.603818615751791</v>
      </c>
      <c r="E16" s="5">
        <f t="shared" si="1"/>
        <v>0.83799999999999997</v>
      </c>
      <c r="F16" s="39">
        <v>0.85929999999999995</v>
      </c>
      <c r="G16" s="5">
        <f t="shared" si="7"/>
        <v>37.646921913185153</v>
      </c>
      <c r="H16" s="5">
        <v>0.78924658322408647</v>
      </c>
      <c r="I16" s="5">
        <f t="shared" si="2"/>
        <v>40.988457457553594</v>
      </c>
      <c r="L16" s="42">
        <f t="shared" si="5"/>
        <v>84.257152307934064</v>
      </c>
      <c r="M16" s="42"/>
      <c r="N16" s="42"/>
      <c r="O16" s="42"/>
      <c r="P16" s="1">
        <v>10</v>
      </c>
      <c r="Q16" s="42">
        <f t="shared" si="6"/>
        <v>84.257152307934064</v>
      </c>
      <c r="R16" s="41">
        <f t="shared" si="3"/>
        <v>3.3510259215062316E-2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37.098623853211009</v>
      </c>
      <c r="E17" s="5">
        <f t="shared" si="1"/>
        <v>0.872</v>
      </c>
      <c r="F17" s="39">
        <v>0.88580000000000003</v>
      </c>
      <c r="G17" s="5">
        <f t="shared" si="7"/>
        <v>36.520659291036353</v>
      </c>
      <c r="H17" s="5">
        <v>0.82077365339361696</v>
      </c>
      <c r="I17" s="5">
        <f t="shared" si="2"/>
        <v>39.414033170099785</v>
      </c>
      <c r="L17" s="42">
        <f t="shared" si="5"/>
        <v>81.178607993897174</v>
      </c>
      <c r="M17" s="42"/>
      <c r="N17" s="42"/>
      <c r="O17" s="42"/>
      <c r="P17" s="1">
        <v>11</v>
      </c>
      <c r="Q17" s="42">
        <f t="shared" si="6"/>
        <v>81.178607993897174</v>
      </c>
      <c r="R17" s="41">
        <f t="shared" si="3"/>
        <v>3.2203666539245668E-2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35.864745011086477</v>
      </c>
      <c r="E18" s="5">
        <f t="shared" si="1"/>
        <v>0.90200000000000002</v>
      </c>
      <c r="F18" s="39">
        <v>0.90839999999999999</v>
      </c>
      <c r="G18" s="5">
        <f t="shared" si="7"/>
        <v>35.612065169528847</v>
      </c>
      <c r="H18" s="5">
        <v>0.85013547598590822</v>
      </c>
      <c r="I18" s="5">
        <f t="shared" si="2"/>
        <v>38.052758547081538</v>
      </c>
      <c r="L18" s="42">
        <f t="shared" si="5"/>
        <v>83.406383746712734</v>
      </c>
      <c r="M18" s="42"/>
      <c r="N18" s="42"/>
      <c r="O18" s="42"/>
      <c r="P18" s="1">
        <v>12</v>
      </c>
      <c r="Q18" s="42">
        <f t="shared" si="6"/>
        <v>83.406383746712734</v>
      </c>
      <c r="R18" s="41">
        <f t="shared" si="3"/>
        <v>3.113259115545701E-2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34.859913793103452</v>
      </c>
      <c r="E19" s="5">
        <f t="shared" si="1"/>
        <v>0.92799999999999994</v>
      </c>
      <c r="F19" s="39">
        <v>0.92749999999999999</v>
      </c>
      <c r="G19" s="5">
        <f t="shared" si="7"/>
        <v>34.878706199460922</v>
      </c>
      <c r="H19" s="5">
        <v>0.87706697488851926</v>
      </c>
      <c r="I19" s="5">
        <f t="shared" si="2"/>
        <v>36.884298378823225</v>
      </c>
      <c r="L19" s="42">
        <f t="shared" si="5"/>
        <v>86.788167119759635</v>
      </c>
      <c r="M19" s="42"/>
      <c r="N19" s="42"/>
      <c r="O19" s="42"/>
      <c r="P19" s="1">
        <v>13</v>
      </c>
      <c r="Q19" s="42">
        <f t="shared" si="6"/>
        <v>86.788167119759635</v>
      </c>
      <c r="R19" s="41">
        <f t="shared" si="3"/>
        <v>3.0260341834291188E-2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34.05263157894737</v>
      </c>
      <c r="E20" s="5">
        <f t="shared" si="1"/>
        <v>0.95</v>
      </c>
      <c r="F20" s="39">
        <v>0.94379999999999997</v>
      </c>
      <c r="G20" s="5">
        <f t="shared" si="7"/>
        <v>34.27632973087519</v>
      </c>
      <c r="H20" s="5">
        <v>0.90135863338967159</v>
      </c>
      <c r="I20" s="5">
        <f t="shared" si="2"/>
        <v>35.890264764363316</v>
      </c>
      <c r="L20" s="42">
        <f t="shared" si="5"/>
        <v>84.567793656326245</v>
      </c>
      <c r="M20" s="42"/>
      <c r="N20" s="42"/>
      <c r="O20" s="42"/>
      <c r="P20" s="1">
        <v>14</v>
      </c>
      <c r="Q20" s="42">
        <f t="shared" si="6"/>
        <v>84.567793656326245</v>
      </c>
      <c r="R20" s="41">
        <f t="shared" si="3"/>
        <v>2.9559576023391813E-2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33.419421487603309</v>
      </c>
      <c r="E21" s="5">
        <f t="shared" si="1"/>
        <v>0.96799999999999997</v>
      </c>
      <c r="F21" s="39">
        <v>0.95740000000000003</v>
      </c>
      <c r="G21" s="5">
        <f t="shared" si="7"/>
        <v>33.789429705452264</v>
      </c>
      <c r="H21" s="5">
        <v>0.92287396030525193</v>
      </c>
      <c r="I21" s="5">
        <f t="shared" si="2"/>
        <v>35.0535407774425</v>
      </c>
      <c r="L21" s="42">
        <f t="shared" si="5"/>
        <v>83.167369940116075</v>
      </c>
      <c r="M21" s="42"/>
      <c r="N21" s="42"/>
      <c r="O21" s="42"/>
      <c r="P21" s="1">
        <v>15</v>
      </c>
      <c r="Q21" s="42">
        <f t="shared" si="6"/>
        <v>83.167369940116075</v>
      </c>
      <c r="R21" s="41">
        <f t="shared" si="3"/>
        <v>2.9009914485766761E-2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32.942973523421593</v>
      </c>
      <c r="E22" s="5">
        <f t="shared" si="1"/>
        <v>0.98199999999999998</v>
      </c>
      <c r="F22" s="39">
        <v>0.96889999999999998</v>
      </c>
      <c r="G22" s="5">
        <f t="shared" si="7"/>
        <v>33.38837857364021</v>
      </c>
      <c r="H22" s="5">
        <v>0.94156082220611759</v>
      </c>
      <c r="I22" s="5">
        <f t="shared" si="2"/>
        <v>34.357844163696782</v>
      </c>
      <c r="L22" s="42">
        <f t="shared" si="5"/>
        <v>84.469162880568177</v>
      </c>
      <c r="M22" s="42"/>
      <c r="N22" s="42"/>
      <c r="O22" s="42"/>
      <c r="P22" s="1">
        <v>16</v>
      </c>
      <c r="Q22" s="42">
        <f t="shared" si="6"/>
        <v>84.469162880568177</v>
      </c>
      <c r="R22" s="41">
        <f t="shared" si="3"/>
        <v>2.8596331183525683E-2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32.610887096774192</v>
      </c>
      <c r="E23" s="5">
        <f t="shared" si="1"/>
        <v>0.99199999999999999</v>
      </c>
      <c r="F23" s="39">
        <v>0.97829999999999995</v>
      </c>
      <c r="G23" s="5">
        <f t="shared" si="7"/>
        <v>33.067566186241443</v>
      </c>
      <c r="H23" s="5">
        <v>0.95745482233361245</v>
      </c>
      <c r="I23" s="5">
        <f t="shared" si="2"/>
        <v>33.787494976685252</v>
      </c>
      <c r="L23" s="42">
        <f t="shared" si="5"/>
        <v>82.385398981324272</v>
      </c>
      <c r="M23" s="42"/>
      <c r="N23" s="42"/>
      <c r="O23" s="42"/>
      <c r="P23" s="1">
        <v>17</v>
      </c>
      <c r="Q23" s="42">
        <f t="shared" si="6"/>
        <v>82.385398981324272</v>
      </c>
      <c r="R23" s="41">
        <f t="shared" si="3"/>
        <v>2.8308061715949819E-2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32.414829659318642</v>
      </c>
      <c r="E24" s="5">
        <f t="shared" si="1"/>
        <v>0.998</v>
      </c>
      <c r="F24" s="39">
        <v>0.98599999999999999</v>
      </c>
      <c r="G24" s="5">
        <f t="shared" si="7"/>
        <v>32.809330628803245</v>
      </c>
      <c r="H24" s="5">
        <v>0.97067430262633669</v>
      </c>
      <c r="I24" s="5">
        <f t="shared" si="2"/>
        <v>33.327347713307304</v>
      </c>
      <c r="L24" s="42">
        <f t="shared" si="5"/>
        <v>82.515476434413188</v>
      </c>
      <c r="M24" s="14"/>
      <c r="N24" s="29"/>
      <c r="O24" s="42"/>
      <c r="P24" s="1">
        <v>18</v>
      </c>
      <c r="Q24" s="42">
        <f t="shared" si="6"/>
        <v>82.515476434413188</v>
      </c>
      <c r="R24" s="41">
        <f t="shared" si="3"/>
        <v>2.8137872968158544E-2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32.35</v>
      </c>
      <c r="E25" s="5">
        <f t="shared" si="1"/>
        <v>1</v>
      </c>
      <c r="F25" s="39">
        <v>0.99229999999999996</v>
      </c>
      <c r="G25" s="5">
        <f t="shared" si="7"/>
        <v>32.601027914945078</v>
      </c>
      <c r="H25" s="5">
        <v>0.98140808368585686</v>
      </c>
      <c r="I25" s="5">
        <f t="shared" si="2"/>
        <v>32.962842407516845</v>
      </c>
      <c r="L25" s="42">
        <f t="shared" si="5"/>
        <v>85.056967572305012</v>
      </c>
      <c r="M25" s="14"/>
      <c r="N25" s="29"/>
      <c r="O25" s="42"/>
      <c r="P25" s="1">
        <v>19</v>
      </c>
      <c r="Q25" s="42">
        <f t="shared" si="6"/>
        <v>85.056967572305012</v>
      </c>
      <c r="R25" s="41">
        <f t="shared" si="3"/>
        <v>2.808159722222222E-2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32.35</v>
      </c>
      <c r="E26" s="5">
        <f t="shared" si="1"/>
        <v>1</v>
      </c>
      <c r="F26" s="39">
        <v>1</v>
      </c>
      <c r="G26" s="5">
        <f t="shared" si="7"/>
        <v>32.35</v>
      </c>
      <c r="H26" s="5">
        <v>0.98989825978208368</v>
      </c>
      <c r="I26" s="5">
        <f t="shared" si="2"/>
        <v>32.680126144601502</v>
      </c>
      <c r="L26" s="42">
        <f t="shared" si="5"/>
        <v>84.244791666666657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32.35</v>
      </c>
      <c r="E27" s="5">
        <f t="shared" si="1"/>
        <v>1</v>
      </c>
      <c r="F27" s="39">
        <v>1</v>
      </c>
      <c r="G27" s="5">
        <f t="shared" si="7"/>
        <v>32.35</v>
      </c>
      <c r="H27" s="5">
        <v>0.99642090171563069</v>
      </c>
      <c r="I27" s="5">
        <f t="shared" si="2"/>
        <v>32.466199719716833</v>
      </c>
      <c r="L27" s="42">
        <f t="shared" si="5"/>
        <v>86.151797603195746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32.35</v>
      </c>
      <c r="E28" s="5">
        <f t="shared" si="1"/>
        <v>1</v>
      </c>
      <c r="F28" s="39">
        <v>1</v>
      </c>
      <c r="G28" s="5">
        <f t="shared" si="7"/>
        <v>32.35</v>
      </c>
      <c r="H28" s="5">
        <v>1</v>
      </c>
      <c r="I28" s="5">
        <f t="shared" si="2"/>
        <v>32.35</v>
      </c>
      <c r="L28" s="42">
        <f t="shared" si="5"/>
        <v>93.632416787264845</v>
      </c>
      <c r="M28" s="42"/>
      <c r="N28" s="42"/>
      <c r="O28" s="42"/>
      <c r="P28" s="1">
        <v>22</v>
      </c>
      <c r="Q28" s="42">
        <f t="shared" si="6"/>
        <v>93.632416787264845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32.35</v>
      </c>
      <c r="E29" s="5">
        <f t="shared" si="1"/>
        <v>1</v>
      </c>
      <c r="F29" s="39">
        <v>1</v>
      </c>
      <c r="G29" s="5">
        <f t="shared" si="7"/>
        <v>32.35</v>
      </c>
      <c r="H29" s="5">
        <v>1</v>
      </c>
      <c r="I29" s="5">
        <f t="shared" si="2"/>
        <v>32.35</v>
      </c>
      <c r="L29" s="42">
        <f t="shared" si="5"/>
        <v>91.729678638941408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32.35</v>
      </c>
      <c r="E30" s="5">
        <f t="shared" si="1"/>
        <v>1</v>
      </c>
      <c r="F30" s="39">
        <v>1</v>
      </c>
      <c r="G30" s="5">
        <f t="shared" si="7"/>
        <v>32.35</v>
      </c>
      <c r="H30" s="5">
        <v>1</v>
      </c>
      <c r="I30" s="5">
        <f t="shared" si="2"/>
        <v>32.35</v>
      </c>
      <c r="L30" s="42">
        <f t="shared" si="5"/>
        <v>90.616246498599438</v>
      </c>
      <c r="M30" s="14"/>
      <c r="N30" s="29"/>
      <c r="O30" s="42"/>
      <c r="P30" s="1">
        <v>24</v>
      </c>
      <c r="Q30" s="42">
        <f t="shared" si="6"/>
        <v>90.616246498599438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32.35</v>
      </c>
      <c r="E31" s="5">
        <f t="shared" si="1"/>
        <v>1</v>
      </c>
      <c r="F31" s="39">
        <v>1</v>
      </c>
      <c r="G31" s="5">
        <f t="shared" si="7"/>
        <v>32.35</v>
      </c>
      <c r="H31" s="5">
        <v>1</v>
      </c>
      <c r="I31" s="5">
        <f t="shared" si="2"/>
        <v>32.35</v>
      </c>
      <c r="L31" s="42">
        <f t="shared" si="5"/>
        <v>94.2690626517727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32.35</v>
      </c>
      <c r="E32" s="5">
        <f t="shared" si="1"/>
        <v>1</v>
      </c>
      <c r="F32" s="39">
        <v>1</v>
      </c>
      <c r="G32" s="5">
        <f t="shared" si="7"/>
        <v>32.35</v>
      </c>
      <c r="H32" s="5">
        <v>1</v>
      </c>
      <c r="I32" s="5">
        <f t="shared" si="2"/>
        <v>32.35</v>
      </c>
      <c r="L32" s="42">
        <f t="shared" si="5"/>
        <v>93.94966118102613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32.35</v>
      </c>
      <c r="E33" s="5">
        <f t="shared" si="1"/>
        <v>1</v>
      </c>
      <c r="F33" s="39">
        <v>1</v>
      </c>
      <c r="G33" s="5">
        <f t="shared" si="7"/>
        <v>32.35</v>
      </c>
      <c r="H33" s="5">
        <v>1</v>
      </c>
      <c r="I33" s="5">
        <f t="shared" si="2"/>
        <v>32.35</v>
      </c>
      <c r="L33" s="42">
        <f t="shared" si="5"/>
        <v>93.858800773694398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32.35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32.35</v>
      </c>
      <c r="H34" s="5">
        <v>1</v>
      </c>
      <c r="I34" s="5">
        <f t="shared" si="2"/>
        <v>32.35</v>
      </c>
      <c r="L34" s="42">
        <f t="shared" si="5"/>
        <v>92.340627973358707</v>
      </c>
      <c r="M34" s="14"/>
      <c r="N34" s="29"/>
      <c r="O34" s="42"/>
      <c r="P34" s="1">
        <v>28</v>
      </c>
      <c r="Q34" s="42">
        <f t="shared" si="6"/>
        <v>92.340627973358707</v>
      </c>
      <c r="R34" s="41">
        <f>E$4/(E33*Parameters!AO$15*24*60)</f>
        <v>2.524188514357054E-2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32.35</v>
      </c>
      <c r="E35" s="5">
        <f t="shared" si="8"/>
        <v>1</v>
      </c>
      <c r="F35" s="39">
        <v>1</v>
      </c>
      <c r="G35" s="5">
        <f t="shared" si="7"/>
        <v>32.35</v>
      </c>
      <c r="H35" s="5">
        <v>1</v>
      </c>
      <c r="I35" s="5">
        <f t="shared" si="2"/>
        <v>32.35</v>
      </c>
      <c r="L35" s="42">
        <f t="shared" si="5"/>
        <v>92.472606002858498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32.35</v>
      </c>
      <c r="E36" s="5">
        <f t="shared" si="8"/>
        <v>1</v>
      </c>
      <c r="F36" s="39">
        <v>1</v>
      </c>
      <c r="G36" s="5">
        <f t="shared" si="7"/>
        <v>32.35</v>
      </c>
      <c r="H36" s="5">
        <v>1</v>
      </c>
      <c r="I36" s="5">
        <f t="shared" si="2"/>
        <v>32.35</v>
      </c>
      <c r="L36" s="42">
        <f t="shared" si="5"/>
        <v>93.858800773694398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32.355301738413139</v>
      </c>
      <c r="E37" s="5">
        <f t="shared" si="8"/>
        <v>0.99983614004109733</v>
      </c>
      <c r="F37" s="39">
        <v>1</v>
      </c>
      <c r="G37" s="5">
        <f t="shared" si="7"/>
        <v>32.35</v>
      </c>
      <c r="H37" s="5">
        <v>1</v>
      </c>
      <c r="I37" s="5">
        <f t="shared" si="2"/>
        <v>32.35</v>
      </c>
      <c r="L37" s="42">
        <f t="shared" si="5"/>
        <v>92.487761043582111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32.382245314848156</v>
      </c>
      <c r="E38" s="5">
        <f t="shared" si="8"/>
        <v>0.999004228566159</v>
      </c>
      <c r="F38" s="39">
        <v>1</v>
      </c>
      <c r="G38" s="5">
        <f t="shared" si="7"/>
        <v>32.35</v>
      </c>
      <c r="H38" s="5">
        <v>0.99740402793178073</v>
      </c>
      <c r="I38" s="5">
        <f t="shared" si="2"/>
        <v>32.434198272771198</v>
      </c>
      <c r="L38" s="42">
        <f t="shared" si="5"/>
        <v>92.520700899566151</v>
      </c>
      <c r="M38" s="42"/>
      <c r="N38" s="42"/>
      <c r="O38" s="42"/>
      <c r="P38" s="1">
        <v>32</v>
      </c>
      <c r="Q38" s="42">
        <f t="shared" si="6"/>
        <v>92.520700899566151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32.432091720041569</v>
      </c>
      <c r="E39" s="5">
        <f t="shared" si="8"/>
        <v>0.997468812041166</v>
      </c>
      <c r="F39" s="39">
        <v>1</v>
      </c>
      <c r="G39" s="5">
        <f t="shared" si="7"/>
        <v>32.35</v>
      </c>
      <c r="H39" s="5">
        <v>0.99168189450177324</v>
      </c>
      <c r="I39" s="5">
        <f t="shared" si="2"/>
        <v>32.621347812599552</v>
      </c>
      <c r="L39" s="42">
        <f t="shared" si="5"/>
        <v>91.919012905172139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32.50505266160043</v>
      </c>
      <c r="E40" s="5">
        <f t="shared" si="8"/>
        <v>0.99522989046611832</v>
      </c>
      <c r="F40" s="39">
        <v>1</v>
      </c>
      <c r="G40" s="5">
        <f t="shared" si="7"/>
        <v>32.35</v>
      </c>
      <c r="H40" s="5">
        <v>0.9858223229178662</v>
      </c>
      <c r="I40" s="5">
        <f t="shared" si="2"/>
        <v>32.815243931837038</v>
      </c>
      <c r="L40" s="42">
        <f t="shared" si="5"/>
        <v>92.915824663936434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32.60143978316259</v>
      </c>
      <c r="E41" s="5">
        <f t="shared" si="8"/>
        <v>0.99228746384101585</v>
      </c>
      <c r="F41" s="39">
        <v>1</v>
      </c>
      <c r="G41" s="5">
        <f t="shared" si="7"/>
        <v>32.35</v>
      </c>
      <c r="H41" s="5">
        <v>0.97984835227372802</v>
      </c>
      <c r="I41" s="5">
        <f t="shared" si="2"/>
        <v>33.015312956267323</v>
      </c>
      <c r="J41" s="5">
        <v>1</v>
      </c>
      <c r="K41" s="5">
        <f t="shared" ref="K41:K72" si="10">E$4/J41</f>
        <v>32.35</v>
      </c>
      <c r="L41" s="42">
        <f t="shared" si="5"/>
        <v>93.235766777395384</v>
      </c>
      <c r="M41" s="42"/>
      <c r="N41" s="42"/>
      <c r="O41" s="42"/>
      <c r="P41" s="1">
        <v>35</v>
      </c>
      <c r="Q41" s="42">
        <f t="shared" si="6"/>
        <v>93.235766777395384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32.721668013612067</v>
      </c>
      <c r="E42" s="5">
        <f t="shared" si="8"/>
        <v>0.98864153216585871</v>
      </c>
      <c r="F42" s="39">
        <v>0.997</v>
      </c>
      <c r="G42" s="5">
        <f t="shared" si="7"/>
        <v>32.447342026078239</v>
      </c>
      <c r="H42" s="5">
        <v>0.97377422593101493</v>
      </c>
      <c r="I42" s="5">
        <f t="shared" si="2"/>
        <v>33.221253077499064</v>
      </c>
      <c r="J42" s="5">
        <v>0.99108027750247785</v>
      </c>
      <c r="K42" s="5">
        <f t="shared" si="10"/>
        <v>32.641149999999996</v>
      </c>
      <c r="L42" s="42">
        <f t="shared" si="5"/>
        <v>94.298755082455529</v>
      </c>
      <c r="M42" s="42"/>
      <c r="N42" s="42"/>
      <c r="O42" s="42"/>
      <c r="P42" s="1">
        <v>36</v>
      </c>
      <c r="Q42" s="42">
        <f t="shared" si="6"/>
        <v>94.298755082455529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32.866260076504616</v>
      </c>
      <c r="E43" s="5">
        <f t="shared" si="8"/>
        <v>0.98429209544064689</v>
      </c>
      <c r="F43" s="39">
        <v>0.99009999999999998</v>
      </c>
      <c r="G43" s="5">
        <f t="shared" si="7"/>
        <v>32.673467326532673</v>
      </c>
      <c r="H43" s="5">
        <v>0.96760946125011704</v>
      </c>
      <c r="I43" s="5">
        <f t="shared" ref="I43:I74" si="11">E$4/H43</f>
        <v>33.432909965767543</v>
      </c>
      <c r="J43" s="5">
        <v>0.98231827111984282</v>
      </c>
      <c r="K43" s="5">
        <f t="shared" si="10"/>
        <v>32.932300000000005</v>
      </c>
      <c r="L43" s="42">
        <f t="shared" si="5"/>
        <v>93.23761723831096</v>
      </c>
      <c r="M43" s="42"/>
      <c r="N43" s="42"/>
      <c r="O43" s="42"/>
      <c r="P43" s="1">
        <v>37</v>
      </c>
      <c r="Q43" s="42">
        <f t="shared" si="6"/>
        <v>93.23761723831096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33.035852252139875</v>
      </c>
      <c r="E44" s="5">
        <f t="shared" si="8"/>
        <v>0.97923915366538028</v>
      </c>
      <c r="F44" s="39">
        <v>0.98329999999999995</v>
      </c>
      <c r="G44" s="5">
        <f t="shared" si="7"/>
        <v>32.899420319332862</v>
      </c>
      <c r="H44" s="5">
        <v>0.96136070605519097</v>
      </c>
      <c r="I44" s="5">
        <f t="shared" si="11"/>
        <v>33.650220771705655</v>
      </c>
      <c r="J44" s="5">
        <v>0.97370983446932824</v>
      </c>
      <c r="K44" s="5">
        <f t="shared" si="10"/>
        <v>33.22345</v>
      </c>
      <c r="L44" s="42">
        <f t="shared" si="5"/>
        <v>91.175305203697903</v>
      </c>
      <c r="M44" s="42"/>
      <c r="N44" s="42"/>
      <c r="O44" s="42"/>
      <c r="P44" s="1">
        <v>38</v>
      </c>
      <c r="Q44" s="42">
        <f t="shared" si="6"/>
        <v>91.175305203697903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33.231201512565782</v>
      </c>
      <c r="E45" s="5">
        <f t="shared" si="8"/>
        <v>0.973482706840059</v>
      </c>
      <c r="F45" s="39">
        <v>0.97640000000000005</v>
      </c>
      <c r="G45" s="5">
        <f t="shared" si="7"/>
        <v>33.131913150348218</v>
      </c>
      <c r="H45" s="5">
        <v>0.95503271278574475</v>
      </c>
      <c r="I45" s="5">
        <f t="shared" si="11"/>
        <v>33.87318524999835</v>
      </c>
      <c r="J45" s="5">
        <v>0.96525096525096521</v>
      </c>
      <c r="K45" s="5">
        <f t="shared" si="10"/>
        <v>33.514600000000002</v>
      </c>
      <c r="L45" s="42">
        <f t="shared" ref="L45:L76" si="13">100*(+D45/C45)</f>
        <v>87.412191615692549</v>
      </c>
      <c r="M45" s="42"/>
      <c r="N45" s="42"/>
      <c r="O45" s="42"/>
      <c r="P45" s="1">
        <v>39</v>
      </c>
      <c r="Q45" s="42">
        <f t="shared" ref="Q45:Q76" si="14">MAX(L45,O45)</f>
        <v>87.412191615692549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33.453194181745459</v>
      </c>
      <c r="E46" s="5">
        <f t="shared" si="8"/>
        <v>0.96702275496468304</v>
      </c>
      <c r="F46" s="39">
        <v>0.96960000000000002</v>
      </c>
      <c r="G46" s="5">
        <f t="shared" ref="G46:G77" si="15">E$4/F46</f>
        <v>33.364273927392738</v>
      </c>
      <c r="H46" s="5">
        <v>0.94862890082852103</v>
      </c>
      <c r="I46" s="5">
        <f t="shared" si="11"/>
        <v>34.101849492194368</v>
      </c>
      <c r="J46" s="5">
        <v>0.95602294455066916</v>
      </c>
      <c r="K46" s="5">
        <f t="shared" si="10"/>
        <v>33.838100000000004</v>
      </c>
      <c r="L46" s="42">
        <f t="shared" si="13"/>
        <v>92.412138623606253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33.702856310380909</v>
      </c>
      <c r="E47" s="5">
        <f t="shared" si="8"/>
        <v>0.9598592980392523</v>
      </c>
      <c r="F47" s="39">
        <v>0.9627</v>
      </c>
      <c r="G47" s="5">
        <f t="shared" si="15"/>
        <v>33.603407084242235</v>
      </c>
      <c r="H47" s="5">
        <v>0.94215170437735696</v>
      </c>
      <c r="I47" s="5">
        <f t="shared" si="11"/>
        <v>34.336296213972524</v>
      </c>
      <c r="J47" s="5">
        <v>0.94786729857819907</v>
      </c>
      <c r="K47" s="5">
        <f t="shared" si="10"/>
        <v>34.129249999999999</v>
      </c>
      <c r="L47" s="42">
        <f t="shared" si="13"/>
        <v>91.58384866951333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33.970639763340564</v>
      </c>
      <c r="E48" s="5">
        <f t="shared" si="8"/>
        <v>0.95229292781558161</v>
      </c>
      <c r="F48" s="39">
        <v>0.95579999999999998</v>
      </c>
      <c r="G48" s="5">
        <f t="shared" si="15"/>
        <v>33.845992885540909</v>
      </c>
      <c r="H48" s="5">
        <v>0.93560279911725663</v>
      </c>
      <c r="I48" s="5">
        <f t="shared" si="11"/>
        <v>34.576638751532485</v>
      </c>
      <c r="J48" s="5">
        <v>0.93896713615023475</v>
      </c>
      <c r="K48" s="5">
        <f t="shared" si="10"/>
        <v>34.452750000000002</v>
      </c>
      <c r="L48" s="42">
        <f t="shared" si="13"/>
        <v>90.871082737424601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34.242785431168663</v>
      </c>
      <c r="E49" s="5">
        <f t="shared" si="8"/>
        <v>0.94472454832935993</v>
      </c>
      <c r="F49" s="39">
        <v>0.94879999999999998</v>
      </c>
      <c r="G49" s="5">
        <f t="shared" si="15"/>
        <v>34.095699831365941</v>
      </c>
      <c r="H49" s="5">
        <v>0.92898325595407483</v>
      </c>
      <c r="I49" s="5">
        <f t="shared" si="11"/>
        <v>34.82301730699789</v>
      </c>
      <c r="J49" s="5">
        <v>0.93109869646182486</v>
      </c>
      <c r="K49" s="5">
        <f t="shared" si="10"/>
        <v>34.743900000000004</v>
      </c>
      <c r="L49" s="42">
        <f t="shared" si="13"/>
        <v>91.762712187142469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34.519326741384084</v>
      </c>
      <c r="E50" s="5">
        <f t="shared" si="8"/>
        <v>0.93715616884313824</v>
      </c>
      <c r="F50" s="39">
        <v>0.94189999999999996</v>
      </c>
      <c r="G50" s="5">
        <f t="shared" si="15"/>
        <v>34.345471918462685</v>
      </c>
      <c r="H50" s="5">
        <v>0.92229364850422701</v>
      </c>
      <c r="I50" s="5">
        <f t="shared" si="11"/>
        <v>35.07559664155243</v>
      </c>
      <c r="J50" s="5">
        <v>0.92250922509225086</v>
      </c>
      <c r="K50" s="5">
        <f t="shared" si="10"/>
        <v>35.067400000000006</v>
      </c>
      <c r="L50" s="42">
        <f t="shared" si="13"/>
        <v>91.160193859288952</v>
      </c>
      <c r="M50" s="14"/>
      <c r="N50" s="29"/>
      <c r="O50" s="42"/>
      <c r="P50" s="1">
        <v>44</v>
      </c>
      <c r="Q50" s="42">
        <f t="shared" si="14"/>
        <v>91.160193859288952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34.800371057347412</v>
      </c>
      <c r="E51" s="5">
        <f t="shared" si="8"/>
        <v>0.92958778935691655</v>
      </c>
      <c r="F51" s="39">
        <v>0.93500000000000005</v>
      </c>
      <c r="G51" s="5">
        <f t="shared" si="15"/>
        <v>34.598930481283425</v>
      </c>
      <c r="H51" s="5">
        <v>0.9155341299891756</v>
      </c>
      <c r="I51" s="5">
        <f t="shared" si="11"/>
        <v>35.334564753345106</v>
      </c>
      <c r="J51" s="5">
        <v>0.91491308325709064</v>
      </c>
      <c r="K51" s="5">
        <f t="shared" si="10"/>
        <v>35.358550000000001</v>
      </c>
      <c r="L51" s="42">
        <f t="shared" si="13"/>
        <v>89.730221892601833</v>
      </c>
      <c r="M51" s="14"/>
      <c r="N51" s="29"/>
      <c r="O51" s="42"/>
      <c r="P51" s="1">
        <v>45</v>
      </c>
      <c r="Q51" s="42">
        <f t="shared" si="14"/>
        <v>89.730221892601833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35.08602926757996</v>
      </c>
      <c r="E52" s="5">
        <f t="shared" si="8"/>
        <v>0.92201940987069486</v>
      </c>
      <c r="F52" s="39">
        <v>0.92789999999999995</v>
      </c>
      <c r="G52" s="5">
        <f t="shared" si="15"/>
        <v>34.863670654165325</v>
      </c>
      <c r="H52" s="5">
        <v>0.90870448912168045</v>
      </c>
      <c r="I52" s="5">
        <f t="shared" si="11"/>
        <v>35.600132262214629</v>
      </c>
      <c r="J52" s="5">
        <v>0.90661831368993651</v>
      </c>
      <c r="K52" s="5">
        <f t="shared" si="10"/>
        <v>35.682050000000004</v>
      </c>
      <c r="L52" s="42">
        <f t="shared" si="13"/>
        <v>89.467137953880055</v>
      </c>
      <c r="M52" s="42"/>
      <c r="N52" s="42"/>
      <c r="O52" s="42"/>
      <c r="P52" s="1">
        <v>46</v>
      </c>
      <c r="Q52" s="42">
        <f t="shared" si="14"/>
        <v>89.467137953880055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35.376415931642313</v>
      </c>
      <c r="E53" s="5">
        <f t="shared" si="8"/>
        <v>0.91445103038447306</v>
      </c>
      <c r="F53" s="39">
        <v>0.92090000000000005</v>
      </c>
      <c r="G53" s="5">
        <f t="shared" si="15"/>
        <v>35.128678466717339</v>
      </c>
      <c r="H53" s="5">
        <v>0.90180419108272847</v>
      </c>
      <c r="I53" s="5">
        <f t="shared" si="11"/>
        <v>35.872532330061354</v>
      </c>
      <c r="J53" s="5">
        <v>0.89847259658580414</v>
      </c>
      <c r="K53" s="5">
        <f t="shared" si="10"/>
        <v>36.005549999999999</v>
      </c>
      <c r="L53" s="42">
        <f t="shared" si="13"/>
        <v>89.598351874146843</v>
      </c>
      <c r="M53" s="14"/>
      <c r="N53" s="29"/>
      <c r="O53" s="42"/>
      <c r="P53" s="1">
        <v>47</v>
      </c>
      <c r="Q53" s="42">
        <f t="shared" si="14"/>
        <v>89.598351874146843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35.671649433317413</v>
      </c>
      <c r="E54" s="5">
        <f t="shared" si="8"/>
        <v>0.90688265089825137</v>
      </c>
      <c r="F54" s="39">
        <v>0.91379999999999995</v>
      </c>
      <c r="G54" s="5">
        <f t="shared" si="15"/>
        <v>35.401619610418038</v>
      </c>
      <c r="H54" s="5">
        <v>0.89483240759116378</v>
      </c>
      <c r="I54" s="5">
        <f t="shared" si="11"/>
        <v>36.152021010374781</v>
      </c>
      <c r="J54" s="5">
        <v>0.89047195013357083</v>
      </c>
      <c r="K54" s="5">
        <f t="shared" si="10"/>
        <v>36.329050000000002</v>
      </c>
      <c r="L54" s="42">
        <f t="shared" si="13"/>
        <v>90.921791248897392</v>
      </c>
      <c r="M54" s="14"/>
      <c r="N54" s="29"/>
      <c r="O54" s="42"/>
      <c r="P54" s="1">
        <v>48</v>
      </c>
      <c r="Q54" s="42">
        <f t="shared" si="14"/>
        <v>90.921791248897392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35.971852141528544</v>
      </c>
      <c r="E55" s="5">
        <f t="shared" si="8"/>
        <v>0.89931427141202969</v>
      </c>
      <c r="F55" s="39">
        <v>0.90680000000000005</v>
      </c>
      <c r="G55" s="5">
        <f t="shared" si="15"/>
        <v>35.674900749889723</v>
      </c>
      <c r="H55" s="5">
        <v>0.88778803875954582</v>
      </c>
      <c r="I55" s="5">
        <f t="shared" si="11"/>
        <v>36.438877961456612</v>
      </c>
      <c r="J55" s="5">
        <v>0.88261253309796994</v>
      </c>
      <c r="K55" s="5">
        <f t="shared" si="10"/>
        <v>36.652550000000005</v>
      </c>
      <c r="L55" s="42">
        <f t="shared" si="13"/>
        <v>90.419402115279112</v>
      </c>
      <c r="M55" s="42"/>
      <c r="N55" s="42"/>
      <c r="O55" s="42"/>
      <c r="P55" s="1">
        <v>49</v>
      </c>
      <c r="Q55" s="42">
        <f t="shared" si="14"/>
        <v>90.419402115279112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36.2771505794517</v>
      </c>
      <c r="E56" s="5">
        <f t="shared" si="8"/>
        <v>0.891745891925808</v>
      </c>
      <c r="F56" s="39">
        <v>0.89970000000000006</v>
      </c>
      <c r="G56" s="5">
        <f t="shared" si="15"/>
        <v>35.956429921084805</v>
      </c>
      <c r="H56" s="5">
        <v>0.88066972858581583</v>
      </c>
      <c r="I56" s="5">
        <f t="shared" si="11"/>
        <v>36.733407485173593</v>
      </c>
      <c r="J56" s="5">
        <v>0.87489063867016625</v>
      </c>
      <c r="K56" s="5">
        <f t="shared" si="10"/>
        <v>36.976050000000001</v>
      </c>
      <c r="L56" s="42">
        <f t="shared" si="13"/>
        <v>87.100001391240582</v>
      </c>
      <c r="M56" s="14"/>
      <c r="N56" s="29"/>
      <c r="O56" s="42"/>
      <c r="P56" s="1">
        <v>50</v>
      </c>
      <c r="Q56" s="42">
        <f t="shared" si="14"/>
        <v>87.100001391240582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36.587675602313396</v>
      </c>
      <c r="E57" s="5">
        <f t="shared" si="8"/>
        <v>0.88417751243958631</v>
      </c>
      <c r="F57" s="39">
        <v>0.89239999999999997</v>
      </c>
      <c r="G57" s="5">
        <f t="shared" si="15"/>
        <v>36.250560286866879</v>
      </c>
      <c r="H57" s="5">
        <v>0.87347587536945304</v>
      </c>
      <c r="I57" s="5">
        <f t="shared" si="11"/>
        <v>37.035939872199634</v>
      </c>
      <c r="J57" s="5">
        <v>0.86655112651646449</v>
      </c>
      <c r="K57" s="5">
        <f t="shared" si="10"/>
        <v>37.331899999999997</v>
      </c>
      <c r="L57" s="42">
        <f t="shared" si="13"/>
        <v>92.627026841299738</v>
      </c>
      <c r="M57" s="14"/>
      <c r="N57" s="29"/>
      <c r="O57" s="42"/>
      <c r="P57" s="1">
        <v>51</v>
      </c>
      <c r="Q57" s="42">
        <f t="shared" si="14"/>
        <v>92.627026841299738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36.903562584398735</v>
      </c>
      <c r="E58" s="5">
        <f t="shared" si="8"/>
        <v>0.87660913295336451</v>
      </c>
      <c r="F58" s="39">
        <v>0.8851</v>
      </c>
      <c r="G58" s="5">
        <f t="shared" si="15"/>
        <v>36.549542424584793</v>
      </c>
      <c r="H58" s="5">
        <v>0.86620463795731462</v>
      </c>
      <c r="I58" s="5">
        <f t="shared" si="11"/>
        <v>37.346833048929213</v>
      </c>
      <c r="J58" s="5">
        <v>0.85910652920962205</v>
      </c>
      <c r="K58" s="5">
        <f t="shared" si="10"/>
        <v>37.6554</v>
      </c>
      <c r="L58" s="42">
        <f t="shared" si="13"/>
        <v>87.07093020306425</v>
      </c>
      <c r="M58" s="42"/>
      <c r="N58" s="42"/>
      <c r="O58" s="42"/>
      <c r="P58" s="1">
        <v>52</v>
      </c>
      <c r="Q58" s="42">
        <f t="shared" si="14"/>
        <v>87.07093020306425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37.224951615831337</v>
      </c>
      <c r="E59" s="5">
        <f t="shared" si="8"/>
        <v>0.86904075346714282</v>
      </c>
      <c r="F59" s="39">
        <v>0.87790000000000001</v>
      </c>
      <c r="G59" s="5">
        <f t="shared" si="15"/>
        <v>36.849299464631507</v>
      </c>
      <c r="H59" s="5">
        <v>0.85885393845480318</v>
      </c>
      <c r="I59" s="5">
        <f t="shared" si="11"/>
        <v>37.666474532563846</v>
      </c>
      <c r="J59" s="5">
        <v>0.85178875638841567</v>
      </c>
      <c r="K59" s="5">
        <f t="shared" si="10"/>
        <v>37.978900000000003</v>
      </c>
      <c r="L59" s="42">
        <f t="shared" si="13"/>
        <v>92.178996985137445</v>
      </c>
      <c r="M59" s="14"/>
      <c r="N59" s="29"/>
      <c r="O59" s="42"/>
      <c r="P59" s="1">
        <v>53</v>
      </c>
      <c r="Q59" s="42">
        <f t="shared" si="14"/>
        <v>92.178996985137445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37.551987709725964</v>
      </c>
      <c r="E60" s="5">
        <f t="shared" si="8"/>
        <v>0.86147237398092114</v>
      </c>
      <c r="F60" s="39">
        <v>0.87060000000000004</v>
      </c>
      <c r="G60" s="5">
        <f t="shared" si="15"/>
        <v>37.158281644842639</v>
      </c>
      <c r="H60" s="5">
        <v>0.85142146184303191</v>
      </c>
      <c r="I60" s="5">
        <f t="shared" si="11"/>
        <v>37.995283710576757</v>
      </c>
      <c r="J60" s="5">
        <v>0.8438818565400843</v>
      </c>
      <c r="K60" s="5">
        <f t="shared" si="10"/>
        <v>38.334750000000007</v>
      </c>
      <c r="L60" s="42">
        <f t="shared" si="13"/>
        <v>90.160834837277221</v>
      </c>
      <c r="M60" s="42"/>
      <c r="N60" s="42"/>
      <c r="O60" s="42"/>
      <c r="P60" s="1">
        <v>54</v>
      </c>
      <c r="Q60" s="42">
        <f t="shared" si="14"/>
        <v>90.160834837277221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37.884821020357478</v>
      </c>
      <c r="E61" s="5">
        <f t="shared" si="8"/>
        <v>0.85390399449469934</v>
      </c>
      <c r="F61" s="39">
        <v>0.86329999999999996</v>
      </c>
      <c r="G61" s="5">
        <f t="shared" si="15"/>
        <v>37.472489285300597</v>
      </c>
      <c r="H61" s="5">
        <v>0.84390465279716909</v>
      </c>
      <c r="I61" s="5">
        <f t="shared" si="11"/>
        <v>38.333714469726075</v>
      </c>
      <c r="J61" s="5">
        <v>0.83612040133779264</v>
      </c>
      <c r="K61" s="5">
        <f t="shared" si="10"/>
        <v>38.690600000000003</v>
      </c>
      <c r="L61" s="42">
        <f t="shared" si="13"/>
        <v>91.509229517771686</v>
      </c>
      <c r="M61" s="42"/>
      <c r="N61" s="42"/>
      <c r="O61" s="42"/>
      <c r="P61" s="1">
        <v>55</v>
      </c>
      <c r="Q61" s="42">
        <f t="shared" si="14"/>
        <v>91.509229517771686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38.223607073035616</v>
      </c>
      <c r="E62" s="5">
        <f t="shared" si="8"/>
        <v>0.84633561500847776</v>
      </c>
      <c r="F62" s="39">
        <v>0.85570000000000002</v>
      </c>
      <c r="G62" s="5">
        <f t="shared" si="15"/>
        <v>37.805305597756224</v>
      </c>
      <c r="H62" s="5">
        <v>0.8363007098887294</v>
      </c>
      <c r="I62" s="5">
        <f t="shared" si="11"/>
        <v>38.682258208658226</v>
      </c>
      <c r="J62" s="5">
        <v>0.82918739635157546</v>
      </c>
      <c r="K62" s="5">
        <f t="shared" si="10"/>
        <v>39.014099999999999</v>
      </c>
      <c r="L62" s="42">
        <f t="shared" si="13"/>
        <v>89.030140698064329</v>
      </c>
      <c r="M62" s="42"/>
      <c r="N62" s="42"/>
      <c r="O62" s="42"/>
      <c r="P62" s="1">
        <v>56</v>
      </c>
      <c r="Q62" s="42">
        <f t="shared" si="14"/>
        <v>89.030140698064329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38.568507006425172</v>
      </c>
      <c r="E63" s="5">
        <f t="shared" si="8"/>
        <v>0.83876723552225596</v>
      </c>
      <c r="F63" s="39">
        <v>0.84809999999999997</v>
      </c>
      <c r="G63" s="5">
        <f t="shared" si="15"/>
        <v>38.144086782219084</v>
      </c>
      <c r="H63" s="5">
        <v>0.82860657726411557</v>
      </c>
      <c r="I63" s="5">
        <f t="shared" si="11"/>
        <v>39.041447277443645</v>
      </c>
      <c r="J63" s="5">
        <v>0.82169268693508624</v>
      </c>
      <c r="K63" s="5">
        <f t="shared" si="10"/>
        <v>39.369950000000003</v>
      </c>
      <c r="L63" s="42">
        <f t="shared" si="13"/>
        <v>92.973500216372457</v>
      </c>
      <c r="M63" s="42"/>
      <c r="N63" s="42"/>
      <c r="O63" s="42"/>
      <c r="P63" s="1">
        <v>57</v>
      </c>
      <c r="Q63" s="42">
        <f t="shared" si="14"/>
        <v>92.973500216372457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38.919687828104472</v>
      </c>
      <c r="E64" s="5">
        <f t="shared" si="8"/>
        <v>0.83119885603603427</v>
      </c>
      <c r="F64" s="39">
        <v>0.84050000000000002</v>
      </c>
      <c r="G64" s="5">
        <f t="shared" si="15"/>
        <v>38.48899464604402</v>
      </c>
      <c r="H64" s="5">
        <v>0.82081893381551474</v>
      </c>
      <c r="I64" s="5">
        <f t="shared" si="11"/>
        <v>39.41185889758107</v>
      </c>
      <c r="J64" s="5">
        <v>0.81433224755700329</v>
      </c>
      <c r="K64" s="5">
        <f t="shared" si="10"/>
        <v>39.7258</v>
      </c>
      <c r="L64" s="42">
        <f t="shared" si="13"/>
        <v>88.386876218253889</v>
      </c>
      <c r="M64" s="42"/>
      <c r="N64" s="42"/>
      <c r="O64" s="42"/>
      <c r="P64" s="1">
        <v>58</v>
      </c>
      <c r="Q64" s="42">
        <f t="shared" si="14"/>
        <v>88.386876218253889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39.27732268421407</v>
      </c>
      <c r="E65" s="5">
        <f t="shared" si="8"/>
        <v>0.82363047654981258</v>
      </c>
      <c r="F65" s="39">
        <v>0.83289999999999997</v>
      </c>
      <c r="G65" s="5">
        <f t="shared" si="15"/>
        <v>38.840196902389245</v>
      </c>
      <c r="H65" s="5">
        <v>0.81293417979267191</v>
      </c>
      <c r="I65" s="5">
        <f t="shared" si="11"/>
        <v>39.794119627557599</v>
      </c>
      <c r="J65" s="5">
        <v>0.80710250201775624</v>
      </c>
      <c r="K65" s="5">
        <f t="shared" si="10"/>
        <v>40.081650000000003</v>
      </c>
      <c r="L65" s="42">
        <f t="shared" si="13"/>
        <v>92.526084061752812</v>
      </c>
      <c r="M65" s="42"/>
      <c r="N65" s="42"/>
      <c r="O65" s="42"/>
      <c r="P65" s="1">
        <v>59</v>
      </c>
      <c r="Q65" s="42">
        <f t="shared" si="14"/>
        <v>92.526084061752812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39.641591144110151</v>
      </c>
      <c r="E66" s="5">
        <f t="shared" ref="E66:E97" si="16">1-IF(A66&lt;I$3,0,IF(A66&lt;I$4,G$3*(A66-I$3)^2,G$2+G$4*(A66-I$4)+(A66&gt;I$5)*G$5*(A66-I$5)^2))</f>
        <v>0.81606209706359079</v>
      </c>
      <c r="F66" s="39">
        <v>0.82530000000000003</v>
      </c>
      <c r="G66" s="5">
        <f t="shared" si="15"/>
        <v>39.197867442142254</v>
      </c>
      <c r="H66" s="5">
        <v>0.8049484207408617</v>
      </c>
      <c r="I66" s="5">
        <f t="shared" si="11"/>
        <v>40.188910452455545</v>
      </c>
      <c r="J66" s="5">
        <v>0.8</v>
      </c>
      <c r="K66" s="5">
        <f t="shared" si="10"/>
        <v>40.4375</v>
      </c>
      <c r="L66" s="42">
        <f t="shared" si="13"/>
        <v>90.678439521410937</v>
      </c>
      <c r="M66" s="42"/>
      <c r="N66" s="42"/>
      <c r="O66" s="42"/>
      <c r="P66" s="1">
        <v>60</v>
      </c>
      <c r="Q66" s="42">
        <f t="shared" si="14"/>
        <v>90.678439521410937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40.012679501005842</v>
      </c>
      <c r="E67" s="5">
        <f t="shared" si="16"/>
        <v>0.8084937175773691</v>
      </c>
      <c r="F67" s="39">
        <v>0.81730000000000003</v>
      </c>
      <c r="G67" s="5">
        <f t="shared" si="15"/>
        <v>39.581549002814143</v>
      </c>
      <c r="H67" s="5">
        <v>0.79685744858807517</v>
      </c>
      <c r="I67" s="5">
        <f t="shared" si="11"/>
        <v>40.596972591923283</v>
      </c>
      <c r="J67" s="5">
        <v>0.79302141157811268</v>
      </c>
      <c r="K67" s="5">
        <f t="shared" si="10"/>
        <v>40.793349999999997</v>
      </c>
      <c r="L67" s="42">
        <f t="shared" si="13"/>
        <v>88.263263605159963</v>
      </c>
      <c r="M67" s="42"/>
      <c r="N67" s="42"/>
      <c r="O67" s="42"/>
      <c r="P67" s="1">
        <v>61</v>
      </c>
      <c r="Q67" s="42">
        <f t="shared" si="14"/>
        <v>88.263263605159963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40.390781089658184</v>
      </c>
      <c r="E68" s="5">
        <f t="shared" si="16"/>
        <v>0.80092533809114741</v>
      </c>
      <c r="F68" s="39">
        <v>0.80920000000000003</v>
      </c>
      <c r="G68" s="5">
        <f t="shared" si="15"/>
        <v>39.977755808205636</v>
      </c>
      <c r="H68" s="5">
        <v>0.78865671964001594</v>
      </c>
      <c r="I68" s="5">
        <f t="shared" si="11"/>
        <v>41.019114139756809</v>
      </c>
      <c r="J68" s="5">
        <v>0.78554595443833475</v>
      </c>
      <c r="K68" s="5">
        <f t="shared" si="10"/>
        <v>41.181549999999994</v>
      </c>
      <c r="L68" s="42">
        <f t="shared" si="13"/>
        <v>88.029308586251034</v>
      </c>
      <c r="M68" s="42"/>
      <c r="N68" s="42"/>
      <c r="O68" s="42"/>
      <c r="P68" s="1">
        <v>62</v>
      </c>
      <c r="Q68" s="42">
        <f t="shared" si="14"/>
        <v>88.029308586251034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40.776096622238853</v>
      </c>
      <c r="E69" s="5">
        <f t="shared" si="16"/>
        <v>0.79335695860492572</v>
      </c>
      <c r="F69" s="39">
        <v>0.80120000000000002</v>
      </c>
      <c r="G69" s="5">
        <f t="shared" si="15"/>
        <v>40.376934598102849</v>
      </c>
      <c r="H69" s="5">
        <v>0.78034132917207799</v>
      </c>
      <c r="I69" s="5">
        <f t="shared" si="11"/>
        <v>41.456217671211284</v>
      </c>
      <c r="J69" s="5">
        <v>0.77881619937694702</v>
      </c>
      <c r="K69" s="5">
        <f t="shared" si="10"/>
        <v>41.537400000000005</v>
      </c>
      <c r="L69" s="42">
        <f t="shared" si="13"/>
        <v>88.069323158183252</v>
      </c>
      <c r="M69" s="42"/>
      <c r="N69" s="42"/>
      <c r="O69" s="42"/>
      <c r="P69" s="1">
        <v>63</v>
      </c>
      <c r="Q69" s="42">
        <f t="shared" si="14"/>
        <v>88.069323158183252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41.168834543614679</v>
      </c>
      <c r="E70" s="5">
        <f t="shared" si="16"/>
        <v>0.78578857911870403</v>
      </c>
      <c r="F70" s="39">
        <v>0.79310000000000003</v>
      </c>
      <c r="G70" s="5">
        <f t="shared" si="15"/>
        <v>40.789307779599042</v>
      </c>
      <c r="H70" s="5">
        <v>0.77190598223014029</v>
      </c>
      <c r="I70" s="5">
        <f t="shared" si="11"/>
        <v>41.909248982028224</v>
      </c>
      <c r="J70" s="5">
        <v>0.77160493827160492</v>
      </c>
      <c r="K70" s="5">
        <f t="shared" si="10"/>
        <v>41.925600000000003</v>
      </c>
      <c r="L70" s="42">
        <f t="shared" si="13"/>
        <v>87.780031009839405</v>
      </c>
      <c r="M70" s="42"/>
      <c r="N70" s="42"/>
      <c r="O70" s="42"/>
      <c r="P70" s="1">
        <v>64</v>
      </c>
      <c r="Q70" s="42">
        <f t="shared" si="14"/>
        <v>87.780031009839405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41.569211407359283</v>
      </c>
      <c r="E71" s="5">
        <f t="shared" si="16"/>
        <v>0.77822019963248223</v>
      </c>
      <c r="F71" s="39">
        <v>0.78510000000000002</v>
      </c>
      <c r="G71" s="5">
        <f t="shared" si="15"/>
        <v>41.204942045599289</v>
      </c>
      <c r="H71" s="5">
        <v>0.76334496016351716</v>
      </c>
      <c r="I71" s="5">
        <f t="shared" si="11"/>
        <v>42.379267157367835</v>
      </c>
      <c r="J71" s="5">
        <v>0.76511094108645761</v>
      </c>
      <c r="K71" s="5">
        <f t="shared" si="10"/>
        <v>42.28145</v>
      </c>
      <c r="L71" s="42">
        <f t="shared" si="13"/>
        <v>85.768661775844464</v>
      </c>
      <c r="M71" s="42"/>
      <c r="N71" s="42"/>
      <c r="O71" s="42"/>
      <c r="P71" s="1">
        <v>65</v>
      </c>
      <c r="Q71" s="42">
        <f t="shared" si="14"/>
        <v>85.768661775844464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41.977452273920996</v>
      </c>
      <c r="E72" s="5">
        <f t="shared" si="16"/>
        <v>0.77065182014626055</v>
      </c>
      <c r="F72" s="39">
        <v>0.77649999999999997</v>
      </c>
      <c r="G72" s="5">
        <f t="shared" si="15"/>
        <v>41.661300708306506</v>
      </c>
      <c r="H72" s="5">
        <v>0.75465208231004055</v>
      </c>
      <c r="I72" s="5">
        <f t="shared" si="11"/>
        <v>42.867436211100731</v>
      </c>
      <c r="J72" s="5">
        <v>0.75815011372251706</v>
      </c>
      <c r="K72" s="5">
        <f t="shared" si="10"/>
        <v>42.669650000000004</v>
      </c>
      <c r="L72" s="42">
        <f t="shared" si="13"/>
        <v>86.5812009774926</v>
      </c>
      <c r="M72" s="42"/>
      <c r="N72" s="42"/>
      <c r="O72" s="42"/>
      <c r="P72" s="1">
        <v>66</v>
      </c>
      <c r="Q72" s="42">
        <f t="shared" si="14"/>
        <v>86.5812009774926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42.393791132485397</v>
      </c>
      <c r="E73" s="5">
        <f t="shared" si="16"/>
        <v>0.76308344066003886</v>
      </c>
      <c r="F73" s="39">
        <v>0.76790000000000003</v>
      </c>
      <c r="G73" s="5">
        <f t="shared" si="15"/>
        <v>42.127881234535749</v>
      </c>
      <c r="H73" s="5">
        <v>0.74582066213055853</v>
      </c>
      <c r="I73" s="5">
        <f t="shared" si="11"/>
        <v>43.375038588481772</v>
      </c>
      <c r="J73" s="5">
        <v>0.75131480090157776</v>
      </c>
      <c r="K73" s="5">
        <f t="shared" ref="K73:K104" si="18">E$4/J73</f>
        <v>43.057850000000002</v>
      </c>
      <c r="L73" s="42">
        <f t="shared" si="13"/>
        <v>95.949734739687798</v>
      </c>
      <c r="M73" s="42"/>
      <c r="N73" s="42"/>
      <c r="O73" s="42"/>
      <c r="P73" s="1">
        <v>67</v>
      </c>
      <c r="Q73" s="42">
        <f t="shared" si="14"/>
        <v>95.949734739687798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42.818471348193832</v>
      </c>
      <c r="E74" s="5">
        <f t="shared" si="16"/>
        <v>0.75551506117381717</v>
      </c>
      <c r="F74" s="39">
        <v>0.75919999999999999</v>
      </c>
      <c r="G74" s="5">
        <f t="shared" si="15"/>
        <v>42.610642781875661</v>
      </c>
      <c r="H74" s="5">
        <v>0.73684345694254272</v>
      </c>
      <c r="I74" s="5">
        <f t="shared" si="11"/>
        <v>43.903490891040889</v>
      </c>
      <c r="J74" s="5">
        <v>0.74460163812360391</v>
      </c>
      <c r="K74" s="5">
        <f t="shared" si="18"/>
        <v>43.44605</v>
      </c>
      <c r="L74" s="42">
        <f t="shared" si="13"/>
        <v>82.343214131141991</v>
      </c>
      <c r="M74" s="42"/>
      <c r="N74" s="42"/>
      <c r="O74" s="42"/>
      <c r="P74" s="1">
        <v>68</v>
      </c>
      <c r="Q74" s="42">
        <f t="shared" si="14"/>
        <v>82.343214131141991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43.2517461365141</v>
      </c>
      <c r="E75" s="5">
        <f t="shared" si="16"/>
        <v>0.74794668168759548</v>
      </c>
      <c r="F75" s="39">
        <v>0.75060000000000004</v>
      </c>
      <c r="G75" s="5">
        <f t="shared" si="15"/>
        <v>43.098854249933389</v>
      </c>
      <c r="H75" s="5">
        <v>0.72771261022308242</v>
      </c>
      <c r="I75" s="5">
        <f t="shared" ref="I75:I106" si="19">E$4/H75</f>
        <v>44.454362265459459</v>
      </c>
      <c r="J75" s="5">
        <v>0.73800738007380073</v>
      </c>
      <c r="K75" s="5">
        <f t="shared" si="18"/>
        <v>43.834250000000004</v>
      </c>
      <c r="L75" s="42">
        <f t="shared" si="13"/>
        <v>85.731905126886218</v>
      </c>
      <c r="M75" s="42"/>
      <c r="N75" s="42"/>
      <c r="O75" s="42"/>
      <c r="P75" s="1">
        <v>69</v>
      </c>
      <c r="Q75" s="42">
        <f t="shared" si="14"/>
        <v>85.731905126886218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43.693879066706096</v>
      </c>
      <c r="E76" s="5">
        <f t="shared" si="16"/>
        <v>0.74037830220137368</v>
      </c>
      <c r="F76" s="39">
        <v>0.74199999999999999</v>
      </c>
      <c r="G76" s="5">
        <f t="shared" si="15"/>
        <v>43.598382749326149</v>
      </c>
      <c r="H76" s="5">
        <v>0.71841958523128924</v>
      </c>
      <c r="I76" s="5">
        <f t="shared" si="19"/>
        <v>45.029396003430485</v>
      </c>
      <c r="J76" s="5">
        <v>0.73152889539136801</v>
      </c>
      <c r="K76" s="5">
        <f t="shared" si="18"/>
        <v>44.222450000000002</v>
      </c>
      <c r="L76" s="42">
        <f t="shared" si="13"/>
        <v>84.080588325925788</v>
      </c>
      <c r="M76" s="42"/>
      <c r="N76" s="42"/>
      <c r="O76" s="42"/>
      <c r="P76" s="1">
        <v>70</v>
      </c>
      <c r="Q76" s="42">
        <f t="shared" si="14"/>
        <v>84.080588325925788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44.157948468651441</v>
      </c>
      <c r="E77" s="5">
        <f t="shared" si="16"/>
        <v>0.73259743991426318</v>
      </c>
      <c r="F77" s="39">
        <v>0.73260000000000003</v>
      </c>
      <c r="G77" s="5">
        <f t="shared" si="15"/>
        <v>44.157794157794157</v>
      </c>
      <c r="H77" s="5">
        <v>0.70895508842748844</v>
      </c>
      <c r="I77" s="5">
        <f t="shared" si="19"/>
        <v>45.630535033967448</v>
      </c>
      <c r="J77" s="5">
        <v>0.72516316171138506</v>
      </c>
      <c r="K77" s="5">
        <f t="shared" si="18"/>
        <v>44.61065</v>
      </c>
      <c r="L77" s="42">
        <f t="shared" ref="L77:L84" si="21">100*(+D77/C77)</f>
        <v>83.527014757852655</v>
      </c>
      <c r="M77" s="42"/>
      <c r="N77" s="42"/>
      <c r="O77" s="42"/>
      <c r="P77" s="1">
        <v>71</v>
      </c>
      <c r="Q77" s="42">
        <f t="shared" ref="Q77:Q84" si="22">MAX(L77,O77)</f>
        <v>83.527014757852655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44.674661173770644</v>
      </c>
      <c r="E78" s="5">
        <f t="shared" si="16"/>
        <v>0.72412412651924729</v>
      </c>
      <c r="F78" s="39">
        <v>0.72330000000000005</v>
      </c>
      <c r="G78" s="5">
        <f t="shared" ref="G78:G106" si="23">E$4/F78</f>
        <v>44.725563390017975</v>
      </c>
      <c r="H78" s="5">
        <v>0.69930898082622872</v>
      </c>
      <c r="I78" s="5">
        <f t="shared" si="19"/>
        <v>46.259952162746004</v>
      </c>
      <c r="J78" s="5">
        <v>0.71839080459770122</v>
      </c>
      <c r="K78" s="5">
        <f t="shared" si="18"/>
        <v>45.031199999999998</v>
      </c>
      <c r="L78" s="42">
        <f t="shared" si="21"/>
        <v>78.262180158430326</v>
      </c>
      <c r="M78" s="42"/>
      <c r="N78" s="42"/>
      <c r="O78" s="42"/>
      <c r="P78" s="1">
        <v>72</v>
      </c>
      <c r="Q78" s="42">
        <f t="shared" si="22"/>
        <v>78.262180158430326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45.248546427609114</v>
      </c>
      <c r="E79" s="5">
        <f t="shared" si="16"/>
        <v>0.71494009319736151</v>
      </c>
      <c r="F79" s="39">
        <v>0.71389999999999998</v>
      </c>
      <c r="G79" s="5">
        <f t="shared" si="23"/>
        <v>45.314469813699404</v>
      </c>
      <c r="H79" s="5">
        <v>0.68947017499189756</v>
      </c>
      <c r="I79" s="5">
        <f t="shared" si="19"/>
        <v>46.920086137707365</v>
      </c>
      <c r="J79" s="5">
        <v>0.71225071225071235</v>
      </c>
      <c r="K79" s="5">
        <f t="shared" si="18"/>
        <v>45.419399999999996</v>
      </c>
      <c r="L79" s="42">
        <f t="shared" si="21"/>
        <v>92.501287415895987</v>
      </c>
      <c r="M79" s="42"/>
      <c r="N79" s="42"/>
      <c r="O79" s="42"/>
      <c r="P79" s="1">
        <v>73</v>
      </c>
      <c r="Q79" s="42">
        <f t="shared" si="22"/>
        <v>92.501287415895987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45.883573959028148</v>
      </c>
      <c r="E80" s="5">
        <f t="shared" si="16"/>
        <v>0.70504533994860585</v>
      </c>
      <c r="F80" s="39">
        <v>0.7046</v>
      </c>
      <c r="G80" s="5">
        <f t="shared" si="23"/>
        <v>45.912574510360493</v>
      </c>
      <c r="H80" s="5">
        <v>0.67942651484251038</v>
      </c>
      <c r="I80" s="5">
        <f t="shared" si="19"/>
        <v>47.613684914105335</v>
      </c>
      <c r="J80" s="5">
        <v>0.7057163020465772</v>
      </c>
      <c r="K80" s="5">
        <f t="shared" si="18"/>
        <v>45.839950000000009</v>
      </c>
      <c r="L80" s="42">
        <f t="shared" si="21"/>
        <v>90.91857455553793</v>
      </c>
      <c r="M80" s="42"/>
      <c r="N80" s="42"/>
      <c r="O80" s="42"/>
      <c r="P80" s="1">
        <v>74</v>
      </c>
      <c r="Q80" s="42">
        <f t="shared" si="22"/>
        <v>90.91857455553793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46.584307076620583</v>
      </c>
      <c r="E81" s="5">
        <f t="shared" si="16"/>
        <v>0.69443986677298031</v>
      </c>
      <c r="F81" s="39">
        <v>0.69520000000000004</v>
      </c>
      <c r="G81" s="5">
        <f t="shared" si="23"/>
        <v>46.533371691599541</v>
      </c>
      <c r="H81" s="5">
        <v>0.6691646347323561</v>
      </c>
      <c r="I81" s="5">
        <f t="shared" si="19"/>
        <v>48.343857880264309</v>
      </c>
      <c r="J81" s="5">
        <v>0.6983240223463687</v>
      </c>
      <c r="K81" s="5">
        <f t="shared" si="18"/>
        <v>46.325200000000002</v>
      </c>
      <c r="L81" s="42">
        <f t="shared" si="21"/>
        <v>95.167123752033888</v>
      </c>
      <c r="M81" s="42"/>
      <c r="N81" s="42"/>
      <c r="O81" s="42"/>
      <c r="P81" s="1">
        <v>75</v>
      </c>
      <c r="Q81" s="42">
        <f t="shared" si="22"/>
        <v>95.167123752033888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47.35599313398194</v>
      </c>
      <c r="E82" s="5">
        <f t="shared" si="16"/>
        <v>0.68312367367048488</v>
      </c>
      <c r="F82" s="39">
        <v>0.68489999999999995</v>
      </c>
      <c r="G82" s="5">
        <f t="shared" si="23"/>
        <v>47.233172725945401</v>
      </c>
      <c r="H82" s="5">
        <v>0.65866979338758402</v>
      </c>
      <c r="I82" s="5">
        <f t="shared" si="19"/>
        <v>49.11413932256059</v>
      </c>
      <c r="J82" s="5">
        <v>0.68870523415977969</v>
      </c>
      <c r="K82" s="5">
        <f t="shared" si="18"/>
        <v>46.972199999999994</v>
      </c>
      <c r="L82" s="42">
        <f t="shared" si="21"/>
        <v>92.976426310173949</v>
      </c>
      <c r="M82" s="42"/>
      <c r="N82" s="42"/>
      <c r="O82" s="42"/>
      <c r="P82" s="1">
        <v>76</v>
      </c>
      <c r="Q82" s="42">
        <f t="shared" si="22"/>
        <v>92.976426310173949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48.204673151894006</v>
      </c>
      <c r="E83" s="5">
        <f t="shared" si="16"/>
        <v>0.67109676064111934</v>
      </c>
      <c r="F83" s="39">
        <v>0.67459999999999998</v>
      </c>
      <c r="G83" s="5">
        <f t="shared" si="23"/>
        <v>47.95434331455678</v>
      </c>
      <c r="H83" s="5">
        <v>0.64792567710121873</v>
      </c>
      <c r="I83" s="5">
        <f t="shared" si="19"/>
        <v>49.928566104575438</v>
      </c>
      <c r="J83" s="5">
        <v>0.6770480704129993</v>
      </c>
      <c r="K83" s="5">
        <f t="shared" si="18"/>
        <v>47.780950000000004</v>
      </c>
      <c r="L83" s="42">
        <f t="shared" si="21"/>
        <v>87.327306434590596</v>
      </c>
      <c r="M83" s="42"/>
      <c r="N83" s="42"/>
      <c r="O83" s="42"/>
      <c r="P83" s="1">
        <v>77</v>
      </c>
      <c r="Q83" s="42">
        <f t="shared" si="22"/>
        <v>87.327306434590596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49.137315242759037</v>
      </c>
      <c r="E84" s="5">
        <f t="shared" si="16"/>
        <v>0.65835912768488414</v>
      </c>
      <c r="F84" s="39">
        <v>0.66420000000000001</v>
      </c>
      <c r="G84" s="5">
        <f t="shared" si="23"/>
        <v>48.705209274314967</v>
      </c>
      <c r="H84" s="5">
        <v>0.63691416505868936</v>
      </c>
      <c r="I84" s="5">
        <f t="shared" si="19"/>
        <v>50.791773483353232</v>
      </c>
      <c r="J84" s="5">
        <v>0.66401062416998669</v>
      </c>
      <c r="K84" s="5">
        <f t="shared" si="18"/>
        <v>48.719100000000005</v>
      </c>
      <c r="L84" s="42">
        <f t="shared" si="21"/>
        <v>64.372028702304419</v>
      </c>
      <c r="M84" s="42"/>
      <c r="N84" s="42"/>
      <c r="O84" s="42"/>
      <c r="P84" s="1">
        <v>78</v>
      </c>
      <c r="Q84" s="42">
        <f t="shared" si="22"/>
        <v>64.372028702304419</v>
      </c>
    </row>
    <row r="85" spans="1:17">
      <c r="A85" s="1">
        <v>79</v>
      </c>
      <c r="B85" s="50"/>
      <c r="C85" s="29"/>
      <c r="D85" s="29">
        <f t="shared" si="17"/>
        <v>50.161977848708091</v>
      </c>
      <c r="E85" s="5">
        <f t="shared" si="16"/>
        <v>0.64491077480177883</v>
      </c>
      <c r="F85" s="39">
        <v>0.65390000000000004</v>
      </c>
      <c r="G85" s="5">
        <f t="shared" si="23"/>
        <v>49.472396390885457</v>
      </c>
      <c r="H85" s="5">
        <v>0.62561504762470466</v>
      </c>
      <c r="I85" s="5">
        <f t="shared" si="19"/>
        <v>51.709114291327261</v>
      </c>
      <c r="J85" s="5">
        <v>0.64935064935064934</v>
      </c>
      <c r="K85" s="5">
        <f t="shared" si="18"/>
        <v>49.819000000000003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51.288010635317114</v>
      </c>
      <c r="E86" s="5">
        <f t="shared" si="16"/>
        <v>0.63075170199180375</v>
      </c>
      <c r="F86" s="39">
        <v>0.64359999999999995</v>
      </c>
      <c r="G86" s="5">
        <f t="shared" si="23"/>
        <v>50.264139216904915</v>
      </c>
      <c r="H86" s="5">
        <v>0.61400568568054448</v>
      </c>
      <c r="I86" s="5">
        <f t="shared" si="19"/>
        <v>52.686808533612002</v>
      </c>
      <c r="J86" s="5">
        <v>0.63291139240506322</v>
      </c>
      <c r="K86" s="5">
        <f t="shared" si="18"/>
        <v>51.113000000000007</v>
      </c>
      <c r="L86" s="42">
        <f>100*(+D86/C86)</f>
        <v>78.743107423721241</v>
      </c>
      <c r="M86" s="42"/>
      <c r="N86" s="42"/>
      <c r="O86" s="42"/>
      <c r="P86" s="1">
        <v>80</v>
      </c>
      <c r="Q86" s="42">
        <f>MAX(L86,O86)</f>
        <v>78.743107423721241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52.526303360873627</v>
      </c>
      <c r="E87" s="5">
        <f t="shared" si="16"/>
        <v>0.61588190925495867</v>
      </c>
      <c r="F87" s="39">
        <v>0.63190000000000002</v>
      </c>
      <c r="G87" s="5">
        <f t="shared" si="23"/>
        <v>51.194809305269821</v>
      </c>
      <c r="H87" s="5">
        <v>0.60206059537140566</v>
      </c>
      <c r="I87" s="5">
        <f t="shared" si="19"/>
        <v>53.732133025652651</v>
      </c>
      <c r="J87" s="5">
        <v>0.61538461538461542</v>
      </c>
      <c r="K87" s="5">
        <f t="shared" si="18"/>
        <v>52.568750000000001</v>
      </c>
      <c r="L87" s="42">
        <f>100*(+D87/C87)</f>
        <v>76.033249738297172</v>
      </c>
      <c r="M87" s="42"/>
      <c r="N87" s="42"/>
      <c r="O87" s="42"/>
      <c r="P87" s="1">
        <v>81</v>
      </c>
      <c r="Q87" s="42">
        <f>MAX(L87,O87)</f>
        <v>76.033249738297172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53.889596432219712</v>
      </c>
      <c r="E88" s="5">
        <f t="shared" si="16"/>
        <v>0.60030139659124382</v>
      </c>
      <c r="F88" s="39">
        <v>0.62019999999999997</v>
      </c>
      <c r="G88" s="5">
        <f t="shared" si="23"/>
        <v>52.160593356981622</v>
      </c>
      <c r="H88" s="5">
        <v>0.5897509374833203</v>
      </c>
      <c r="I88" s="5">
        <f t="shared" si="19"/>
        <v>54.853664392716531</v>
      </c>
      <c r="J88" s="5">
        <v>0.59630292188431722</v>
      </c>
      <c r="K88" s="5">
        <f t="shared" si="18"/>
        <v>54.250950000000003</v>
      </c>
      <c r="L88" s="42">
        <f>100*(+D88/C88)</f>
        <v>70.229708643205541</v>
      </c>
      <c r="M88" s="42"/>
      <c r="N88" s="42"/>
      <c r="O88" s="42"/>
      <c r="P88" s="1">
        <v>82</v>
      </c>
      <c r="Q88" s="42">
        <f>MAX(L88,O88)</f>
        <v>70.229708643205541</v>
      </c>
    </row>
    <row r="89" spans="1:17">
      <c r="A89" s="1">
        <v>83</v>
      </c>
      <c r="B89" s="50"/>
      <c r="C89" s="29"/>
      <c r="D89" s="29">
        <f t="shared" si="17"/>
        <v>55.392871552768909</v>
      </c>
      <c r="E89" s="5">
        <f t="shared" si="16"/>
        <v>0.58401016400065886</v>
      </c>
      <c r="F89" s="39">
        <v>0.60860000000000003</v>
      </c>
      <c r="G89" s="5">
        <f t="shared" si="23"/>
        <v>53.154781465658886</v>
      </c>
      <c r="H89" s="5">
        <v>0.57704388348237845</v>
      </c>
      <c r="I89" s="5">
        <f t="shared" si="19"/>
        <v>56.061594145617342</v>
      </c>
      <c r="J89" s="5">
        <v>0.57636887608069165</v>
      </c>
      <c r="K89" s="5">
        <f t="shared" si="18"/>
        <v>56.127250000000004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57.053847448483161</v>
      </c>
      <c r="E90" s="5">
        <f t="shared" si="16"/>
        <v>0.56700821148320402</v>
      </c>
      <c r="F90" s="39">
        <v>0.59689999999999999</v>
      </c>
      <c r="G90" s="5">
        <f t="shared" si="23"/>
        <v>54.196682861450832</v>
      </c>
      <c r="H90" s="5">
        <v>0.56390182004161926</v>
      </c>
      <c r="I90" s="5">
        <f t="shared" si="19"/>
        <v>57.368142556469103</v>
      </c>
      <c r="J90" s="5">
        <v>0.55555555555555558</v>
      </c>
      <c r="K90" s="5">
        <f t="shared" si="18"/>
        <v>58.23</v>
      </c>
      <c r="L90" s="42">
        <f>100*(+D90/C90)</f>
        <v>61.702070059642935</v>
      </c>
      <c r="M90" s="42"/>
      <c r="N90" s="42"/>
      <c r="O90" s="42"/>
      <c r="P90" s="1">
        <v>84</v>
      </c>
      <c r="Q90" s="42">
        <f>MAX(L90,O90)</f>
        <v>61.702070059642935</v>
      </c>
    </row>
    <row r="91" spans="1:17">
      <c r="A91" s="1">
        <v>85</v>
      </c>
      <c r="B91" s="50"/>
      <c r="C91" s="29"/>
      <c r="D91" s="29">
        <f t="shared" si="17"/>
        <v>58.89361500478207</v>
      </c>
      <c r="E91" s="5">
        <f t="shared" si="16"/>
        <v>0.5492955390388794</v>
      </c>
      <c r="F91" s="39">
        <v>0.58520000000000005</v>
      </c>
      <c r="G91" s="5">
        <f t="shared" si="23"/>
        <v>55.280246069719752</v>
      </c>
      <c r="H91" s="5">
        <v>0.55028133913096267</v>
      </c>
      <c r="I91" s="5">
        <f t="shared" si="19"/>
        <v>58.788110189397052</v>
      </c>
      <c r="J91" s="5">
        <v>0.53361792956243326</v>
      </c>
      <c r="K91" s="5">
        <f t="shared" si="18"/>
        <v>60.623900000000006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60.937459618220366</v>
      </c>
      <c r="E92" s="5">
        <f t="shared" si="16"/>
        <v>0.53087214666768479</v>
      </c>
      <c r="F92" s="39">
        <v>0.57120000000000004</v>
      </c>
      <c r="G92" s="5">
        <f t="shared" si="23"/>
        <v>56.635154061624647</v>
      </c>
      <c r="H92" s="5">
        <v>0.53613193902072742</v>
      </c>
      <c r="I92" s="5">
        <f t="shared" si="19"/>
        <v>60.339624718290317</v>
      </c>
      <c r="J92" s="5">
        <v>0.5112474437627812</v>
      </c>
      <c r="K92" s="5">
        <f t="shared" si="18"/>
        <v>63.276600000000002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63.215938287350568</v>
      </c>
      <c r="E93" s="5">
        <f t="shared" si="16"/>
        <v>0.51173803436962029</v>
      </c>
      <c r="F93" s="39">
        <v>0.55720000000000003</v>
      </c>
      <c r="G93" s="5">
        <f t="shared" si="23"/>
        <v>58.058147882268486</v>
      </c>
      <c r="H93" s="5">
        <v>0.52139432886541404</v>
      </c>
      <c r="I93" s="5">
        <f t="shared" si="19"/>
        <v>62.04517043826614</v>
      </c>
      <c r="J93" s="5">
        <v>0.48851978505129456</v>
      </c>
      <c r="K93" s="5">
        <f t="shared" si="18"/>
        <v>66.22045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65.766308334719682</v>
      </c>
      <c r="E94" s="5">
        <f t="shared" si="16"/>
        <v>0.49189320214468579</v>
      </c>
      <c r="F94" s="39">
        <v>0.54330000000000001</v>
      </c>
      <c r="G94" s="5">
        <f t="shared" si="23"/>
        <v>59.543530277931161</v>
      </c>
      <c r="H94" s="5">
        <v>0.50599817918277035</v>
      </c>
      <c r="I94" s="5">
        <f t="shared" si="19"/>
        <v>63.933036384138724</v>
      </c>
      <c r="J94" s="5">
        <v>0.46511627906976744</v>
      </c>
      <c r="K94" s="5">
        <f t="shared" si="18"/>
        <v>69.552500000000009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68.63444921170327</v>
      </c>
      <c r="E95" s="5">
        <f t="shared" si="16"/>
        <v>0.47133764999288152</v>
      </c>
      <c r="F95" s="39">
        <v>0.52929999999999999</v>
      </c>
      <c r="G95" s="5">
        <f t="shared" si="23"/>
        <v>61.118458341205368</v>
      </c>
      <c r="H95" s="5">
        <v>0.48985908087192159</v>
      </c>
      <c r="I95" s="5">
        <f t="shared" si="19"/>
        <v>66.039400438221591</v>
      </c>
      <c r="J95" s="5">
        <v>0.44189129474149363</v>
      </c>
      <c r="K95" s="5">
        <f t="shared" si="18"/>
        <v>73.20805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71.877487855196534</v>
      </c>
      <c r="E96" s="5">
        <f t="shared" si="16"/>
        <v>0.45007137791420726</v>
      </c>
      <c r="F96" s="39">
        <v>0.51529999999999998</v>
      </c>
      <c r="G96" s="5">
        <f t="shared" si="23"/>
        <v>62.778963710459934</v>
      </c>
      <c r="H96" s="5">
        <v>0.47287434546618756</v>
      </c>
      <c r="I96" s="5">
        <f t="shared" si="19"/>
        <v>68.411408464351041</v>
      </c>
      <c r="J96" s="5">
        <v>0.41841004184100417</v>
      </c>
      <c r="K96" s="5">
        <f t="shared" si="18"/>
        <v>77.316500000000005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75.567447424788455</v>
      </c>
      <c r="E97" s="5">
        <f t="shared" si="16"/>
        <v>0.42809438590866311</v>
      </c>
      <c r="F97" s="39">
        <v>0.4965</v>
      </c>
      <c r="G97" s="5">
        <f t="shared" si="23"/>
        <v>65.156092648539783</v>
      </c>
      <c r="H97" s="5">
        <v>0.4549170598605084</v>
      </c>
      <c r="I97" s="5">
        <f t="shared" si="19"/>
        <v>71.111863797588754</v>
      </c>
      <c r="J97" s="5">
        <v>0.39494470774091628</v>
      </c>
      <c r="K97" s="5">
        <f t="shared" si="18"/>
        <v>81.910200000000003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79.796416972393601</v>
      </c>
      <c r="E98" s="5">
        <f t="shared" ref="E98:E106" si="24">1-IF(A98&lt;I$3,0,IF(A98&lt;I$4,G$3*(A98-I$3)^2,G$2+G$4*(A98-I$4)+(A98&gt;I$5)*G$5*(A98-I$5)^2))</f>
        <v>0.40540667397624908</v>
      </c>
      <c r="F98" s="39">
        <v>0.47760000000000002</v>
      </c>
      <c r="G98" s="5">
        <f t="shared" si="23"/>
        <v>67.734505862646571</v>
      </c>
      <c r="H98" s="5">
        <v>0.4358274228936232</v>
      </c>
      <c r="I98" s="5">
        <f t="shared" si="19"/>
        <v>74.226628019907764</v>
      </c>
      <c r="J98" s="5">
        <v>0.37188545927854222</v>
      </c>
      <c r="K98" s="5">
        <f t="shared" si="18"/>
        <v>86.989149999999995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84.684036712733885</v>
      </c>
      <c r="E99" s="5">
        <f t="shared" si="24"/>
        <v>0.38200824211696505</v>
      </c>
      <c r="F99" s="39">
        <v>0.45879999999999999</v>
      </c>
      <c r="G99" s="5">
        <f t="shared" si="23"/>
        <v>70.510026155187447</v>
      </c>
      <c r="H99" s="5">
        <v>0.41539967985492732</v>
      </c>
      <c r="I99" s="5">
        <f t="shared" si="19"/>
        <v>77.876805324688263</v>
      </c>
      <c r="J99" s="5">
        <v>0.34904013961605584</v>
      </c>
      <c r="K99" s="5">
        <f t="shared" si="18"/>
        <v>92.682749999999999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90.388606380917125</v>
      </c>
      <c r="E100" s="5">
        <f t="shared" si="24"/>
        <v>0.35789909033081124</v>
      </c>
      <c r="F100" s="39">
        <v>0.43990000000000001</v>
      </c>
      <c r="G100" s="5">
        <f t="shared" si="23"/>
        <v>73.539440781995907</v>
      </c>
      <c r="H100" s="5">
        <v>0.39336158364615104</v>
      </c>
      <c r="I100" s="5">
        <f t="shared" si="19"/>
        <v>82.239856012732773</v>
      </c>
      <c r="J100" s="5">
        <v>0.32679738562091504</v>
      </c>
      <c r="K100" s="5">
        <f t="shared" si="18"/>
        <v>98.991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97.124041944874506</v>
      </c>
      <c r="E101" s="5">
        <f t="shared" si="24"/>
        <v>0.33307921861778733</v>
      </c>
      <c r="F101" s="39">
        <v>0.42109999999999997</v>
      </c>
      <c r="G101" s="5">
        <f t="shared" si="23"/>
        <v>76.822607456661132</v>
      </c>
      <c r="H101" s="5">
        <v>0.36934041349056912</v>
      </c>
      <c r="I101" s="5">
        <f t="shared" si="19"/>
        <v>87.58857362579424</v>
      </c>
      <c r="J101" s="5">
        <v>0.30497102775236351</v>
      </c>
      <c r="K101" s="5">
        <f t="shared" si="18"/>
        <v>106.07565000000001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105.18661818745588</v>
      </c>
      <c r="E102" s="5">
        <f t="shared" si="24"/>
        <v>0.30754862697789376</v>
      </c>
      <c r="F102" s="39">
        <v>0.39</v>
      </c>
      <c r="G102" s="5">
        <f t="shared" si="23"/>
        <v>82.948717948717956</v>
      </c>
      <c r="H102" s="5">
        <v>0.34280298972595363</v>
      </c>
      <c r="I102" s="5">
        <f t="shared" si="19"/>
        <v>94.36907194380511</v>
      </c>
      <c r="J102" s="5">
        <v>0.28376844494892167</v>
      </c>
      <c r="K102" s="5">
        <f t="shared" si="18"/>
        <v>114.0014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114.99878683467773</v>
      </c>
      <c r="E103" s="5">
        <f t="shared" si="24"/>
        <v>0.28130731541113008</v>
      </c>
      <c r="F103" s="39">
        <v>0.3589</v>
      </c>
      <c r="G103" s="5">
        <f t="shared" si="23"/>
        <v>90.136528280858187</v>
      </c>
      <c r="H103" s="5">
        <v>0.3129403845977386</v>
      </c>
      <c r="I103" s="5">
        <f t="shared" si="19"/>
        <v>103.37432173090572</v>
      </c>
      <c r="J103" s="5">
        <v>0.2632964718272775</v>
      </c>
      <c r="K103" s="5">
        <f t="shared" si="18"/>
        <v>122.8653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127.18430496805858</v>
      </c>
      <c r="E104" s="5">
        <f t="shared" si="24"/>
        <v>0.25435528391749651</v>
      </c>
      <c r="F104" s="39">
        <v>0.32769999999999999</v>
      </c>
      <c r="G104" s="5">
        <f t="shared" si="23"/>
        <v>98.718339945071719</v>
      </c>
      <c r="H104" s="5">
        <v>0.27841874551573143</v>
      </c>
      <c r="I104" s="5">
        <f t="shared" si="19"/>
        <v>116.19188909164932</v>
      </c>
      <c r="J104" s="5">
        <v>0.24360535931790497</v>
      </c>
      <c r="K104" s="5">
        <f t="shared" si="18"/>
        <v>132.79675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142.70430368247398</v>
      </c>
      <c r="E105" s="5">
        <f t="shared" si="24"/>
        <v>0.22669253249699306</v>
      </c>
      <c r="F105" s="39">
        <v>0.29659999999999997</v>
      </c>
      <c r="G105" s="5">
        <f t="shared" si="23"/>
        <v>109.06945380984493</v>
      </c>
      <c r="H105" s="5">
        <v>0.24074130012820513</v>
      </c>
      <c r="I105" s="5">
        <f t="shared" si="19"/>
        <v>134.37661083815794</v>
      </c>
      <c r="J105" s="5">
        <v>0.2247191011235955</v>
      </c>
      <c r="K105" s="5">
        <f>E$4/J105</f>
        <v>143.95750000000001</v>
      </c>
      <c r="L105" s="42"/>
      <c r="P105" s="1">
        <v>99</v>
      </c>
    </row>
    <row r="106" spans="1:16">
      <c r="A106" s="1">
        <v>100</v>
      </c>
      <c r="D106" s="29">
        <f>E$4/E106</f>
        <v>163.12098197960853</v>
      </c>
      <c r="E106" s="5">
        <f t="shared" si="24"/>
        <v>0.19831906114961972</v>
      </c>
      <c r="F106" s="1">
        <v>0.2949</v>
      </c>
      <c r="G106" s="5">
        <f t="shared" si="23"/>
        <v>109.69820278060359</v>
      </c>
      <c r="H106" s="5">
        <v>0.18470914116156362</v>
      </c>
      <c r="I106" s="5">
        <f t="shared" si="19"/>
        <v>175.14022206244636</v>
      </c>
      <c r="J106" s="5">
        <v>0.20669698222405952</v>
      </c>
      <c r="K106" s="5">
        <f>E$4/J106</f>
        <v>156.50930000000002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3.955987376545695E-2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3.7003507390885988E-4</v>
      </c>
      <c r="H3" s="26">
        <v>19</v>
      </c>
      <c r="I3" s="152">
        <f>Parameters!Z$23</f>
        <v>30.706035634807812</v>
      </c>
    </row>
    <row r="4" spans="1:18" ht="15.75">
      <c r="A4" s="26"/>
      <c r="B4" s="26"/>
      <c r="C4" s="26"/>
      <c r="D4" s="35">
        <f>Parameters!F23</f>
        <v>2.8344907407407412E-2</v>
      </c>
      <c r="E4" s="36">
        <f>D4*1440</f>
        <v>40.816666666666677</v>
      </c>
      <c r="F4" s="33">
        <v>1.2E-2</v>
      </c>
      <c r="G4" s="243">
        <f>Parameters!AC$23</f>
        <v>7.6520692136509139E-3</v>
      </c>
      <c r="H4" s="26">
        <v>16</v>
      </c>
      <c r="I4" s="152">
        <f>Parameters!AA$23</f>
        <v>41.04568956655325</v>
      </c>
    </row>
    <row r="5" spans="1:18" ht="15.75">
      <c r="A5" s="26"/>
      <c r="B5" s="26"/>
      <c r="C5" s="26"/>
      <c r="D5" s="35"/>
      <c r="E5" s="37">
        <f>E4*60</f>
        <v>2449.0000000000005</v>
      </c>
      <c r="F5" s="33">
        <v>2E-3</v>
      </c>
      <c r="G5" s="243">
        <f>Parameters!AD$23</f>
        <v>3.4968101764511661E-4</v>
      </c>
      <c r="H5" s="26">
        <v>16</v>
      </c>
      <c r="I5" s="152">
        <f>Parameters!AB$23</f>
        <v>70.137068699659736</v>
      </c>
    </row>
    <row r="6" spans="1:18" ht="27.95" customHeight="1">
      <c r="A6" s="27" t="s">
        <v>84</v>
      </c>
      <c r="B6" s="140" t="s">
        <v>1265</v>
      </c>
      <c r="C6" s="140" t="s">
        <v>972</v>
      </c>
      <c r="D6" s="140" t="s">
        <v>1263</v>
      </c>
      <c r="E6" s="140" t="s">
        <v>1261</v>
      </c>
      <c r="F6" s="140" t="s">
        <v>1262</v>
      </c>
      <c r="G6" s="140" t="s">
        <v>1264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83.640710382513689</v>
      </c>
      <c r="E9" s="5">
        <f t="shared" ref="E9:E33" si="1">1-IF(A9&gt;=H$3,0,IF(A9&gt;=H$4,F$3*(A9-H$3)^2,F$2+F$4*(H$4-A9)+(A9&lt;H$5)*F$5*(H$5-A9)^2))</f>
        <v>0.48799999999999999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74.212121212121247</v>
      </c>
      <c r="E10" s="5">
        <f t="shared" si="1"/>
        <v>0.54999999999999993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67.132675438596507</v>
      </c>
      <c r="E11" s="5">
        <f t="shared" si="1"/>
        <v>0.60799999999999998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61.656596173212513</v>
      </c>
      <c r="E12" s="5">
        <f t="shared" si="1"/>
        <v>0.66199999999999992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57.326779026217245</v>
      </c>
      <c r="E13" s="5">
        <f t="shared" si="1"/>
        <v>0.71199999999999997</v>
      </c>
      <c r="F13" s="39">
        <v>57.661593385945118</v>
      </c>
      <c r="G13" s="5">
        <v>81.083333333333329</v>
      </c>
      <c r="H13" s="5"/>
      <c r="I13" s="5"/>
      <c r="J13" s="42">
        <f>100*(+D13/C13)</f>
        <v>84.677664735919123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84.677664735919123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53.847845206684269</v>
      </c>
      <c r="E14" s="5">
        <f t="shared" si="1"/>
        <v>0.75800000000000001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51.020833333333343</v>
      </c>
      <c r="E15" s="5">
        <f t="shared" si="1"/>
        <v>0.8</v>
      </c>
      <c r="F15" s="39">
        <v>51.2997325309261</v>
      </c>
      <c r="G15" s="5">
        <v>73.45</v>
      </c>
      <c r="H15" s="5"/>
      <c r="I15" s="5"/>
      <c r="J15" s="42">
        <f>100*(+D15/C15)</f>
        <v>80.095499738356892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80.095499738356892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48.707239459029452</v>
      </c>
      <c r="E16" s="5">
        <f t="shared" si="1"/>
        <v>0.83799999999999997</v>
      </c>
      <c r="F16" s="39">
        <v>48.966810276049138</v>
      </c>
      <c r="G16" s="5">
        <v>69.266666666666666</v>
      </c>
      <c r="H16" s="5"/>
      <c r="I16" s="5"/>
      <c r="J16" s="42">
        <f>100*(+D16/C16)</f>
        <v>79.979046730754447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79.979046730754447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46.808103975535182</v>
      </c>
      <c r="E17" s="5">
        <f t="shared" si="1"/>
        <v>0.872</v>
      </c>
      <c r="F17" s="39">
        <v>47.05228457528365</v>
      </c>
      <c r="G17" s="5">
        <v>68.2</v>
      </c>
      <c r="H17" s="5"/>
      <c r="I17" s="5"/>
      <c r="J17" s="42">
        <f>100*(+D17/C17)</f>
        <v>71.335693130101873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71.335693130101873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45.251293422025142</v>
      </c>
      <c r="E18" s="5">
        <f t="shared" si="1"/>
        <v>0.90200000000000002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43.983477011494266</v>
      </c>
      <c r="E19" s="5">
        <f t="shared" si="1"/>
        <v>0.92799999999999994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42.964912280701768</v>
      </c>
      <c r="E20" s="5">
        <f t="shared" si="1"/>
        <v>0.95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42.165977961432517</v>
      </c>
      <c r="E21" s="5">
        <f t="shared" si="1"/>
        <v>0.96799999999999997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96.452866095537587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96.452866095537587</v>
      </c>
      <c r="N21" s="1">
        <v>15</v>
      </c>
      <c r="O21" s="5">
        <v>0.91720000000000002</v>
      </c>
      <c r="P21" s="5">
        <v>0.96250000000000002</v>
      </c>
      <c r="Q21" s="42">
        <f t="shared" si="3"/>
        <v>96.452866095537587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41.564833672776658</v>
      </c>
      <c r="E22" s="5">
        <f t="shared" si="1"/>
        <v>0.98199999999999998</v>
      </c>
      <c r="F22" s="39">
        <v>41.768749149312633</v>
      </c>
      <c r="G22" s="5">
        <v>43.766666666666666</v>
      </c>
      <c r="H22" s="5"/>
      <c r="I22" s="5"/>
      <c r="J22" s="42">
        <f t="shared" si="4"/>
        <v>94.969155383343477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94.969155383343477</v>
      </c>
      <c r="N22" s="1">
        <v>16</v>
      </c>
      <c r="O22" s="5">
        <v>0.93279999999999996</v>
      </c>
      <c r="P22" s="5">
        <v>0.97750000000000004</v>
      </c>
      <c r="Q22" s="42">
        <f t="shared" si="3"/>
        <v>94.969155383343477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41.145833333333343</v>
      </c>
      <c r="E23" s="5">
        <f t="shared" si="1"/>
        <v>0.99199999999999999</v>
      </c>
      <c r="F23" s="39">
        <v>41.263278203576697</v>
      </c>
      <c r="G23" s="5">
        <v>42.283333333333324</v>
      </c>
      <c r="H23" s="5"/>
      <c r="I23" s="5"/>
      <c r="J23" s="42">
        <f t="shared" si="4"/>
        <v>97.309814741821086</v>
      </c>
      <c r="K23" s="14">
        <v>2.9363425925925925E-2</v>
      </c>
      <c r="L23" s="29">
        <f t="shared" si="6"/>
        <v>42.283333333333331</v>
      </c>
      <c r="M23" s="42">
        <f t="shared" si="5"/>
        <v>97.309814741821071</v>
      </c>
      <c r="N23" s="1">
        <v>17</v>
      </c>
      <c r="O23" s="5">
        <v>0.94599999999999995</v>
      </c>
      <c r="P23" s="5">
        <v>0.99250000000000005</v>
      </c>
      <c r="Q23" s="42">
        <f t="shared" si="3"/>
        <v>97.309814741821086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40.898463593854387</v>
      </c>
      <c r="E24" s="5">
        <f t="shared" si="1"/>
        <v>0.998</v>
      </c>
      <c r="F24" s="39">
        <v>40.944743061909108</v>
      </c>
      <c r="G24" s="5">
        <v>42.75</v>
      </c>
      <c r="H24" s="5"/>
      <c r="I24" s="5"/>
      <c r="J24" s="42">
        <f t="shared" si="4"/>
        <v>95.668920687378687</v>
      </c>
      <c r="K24" s="14">
        <v>2.9687499999999999E-2</v>
      </c>
      <c r="L24" s="29">
        <f t="shared" si="6"/>
        <v>42.75</v>
      </c>
      <c r="M24" s="42">
        <f t="shared" si="5"/>
        <v>95.668920687378673</v>
      </c>
      <c r="N24" s="1">
        <v>18</v>
      </c>
      <c r="O24" s="5">
        <v>0.95799999999999996</v>
      </c>
      <c r="P24" s="5">
        <v>1</v>
      </c>
      <c r="Q24" s="42">
        <f t="shared" si="3"/>
        <v>95.668920687378687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40.816666666666677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97.105471847739935</v>
      </c>
      <c r="K25" s="14">
        <v>2.9456018518518517E-2</v>
      </c>
      <c r="L25" s="29">
        <f t="shared" si="6"/>
        <v>42.416666666666664</v>
      </c>
      <c r="M25" s="42">
        <f t="shared" si="5"/>
        <v>96.227897838899835</v>
      </c>
      <c r="N25" s="1">
        <v>19</v>
      </c>
      <c r="O25" s="5">
        <v>0.97</v>
      </c>
      <c r="P25" s="5">
        <v>1</v>
      </c>
      <c r="Q25" s="42">
        <f t="shared" si="3"/>
        <v>97.105471847739935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40.816666666666677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97.143990479968295</v>
      </c>
      <c r="K26" s="14">
        <v>2.9814814814814815E-2</v>
      </c>
      <c r="L26" s="29">
        <f t="shared" si="6"/>
        <v>42.93333333333333</v>
      </c>
      <c r="M26" s="42">
        <f t="shared" si="5"/>
        <v>95.069875776397552</v>
      </c>
      <c r="N26" s="1">
        <v>20</v>
      </c>
      <c r="O26" s="5">
        <v>0.98080000000000001</v>
      </c>
      <c r="P26" s="5">
        <v>1</v>
      </c>
      <c r="Q26" s="42">
        <f t="shared" si="3"/>
        <v>97.143990479968295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40.816666666666677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98.392928887103281</v>
      </c>
      <c r="K27" s="14">
        <v>2.8807870370370369E-2</v>
      </c>
      <c r="L27" s="29">
        <f t="shared" si="6"/>
        <v>41.483333333333334</v>
      </c>
      <c r="M27" s="42">
        <f t="shared" si="5"/>
        <v>98.392928887103281</v>
      </c>
      <c r="N27" s="1">
        <v>21</v>
      </c>
      <c r="O27" s="5">
        <v>0.98919999999999997</v>
      </c>
      <c r="P27" s="5">
        <v>1</v>
      </c>
      <c r="Q27" s="42">
        <f t="shared" si="3"/>
        <v>98.392928887103281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40.816666666666677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99.029518803073216</v>
      </c>
      <c r="K28" s="14">
        <v>2.9571759259259259E-2</v>
      </c>
      <c r="L28" s="29">
        <f t="shared" si="6"/>
        <v>42.583333333333336</v>
      </c>
      <c r="M28" s="42">
        <f t="shared" si="5"/>
        <v>95.851272015655596</v>
      </c>
      <c r="N28" s="1">
        <v>22</v>
      </c>
      <c r="O28" s="5">
        <v>0.99519999999999997</v>
      </c>
      <c r="P28" s="5">
        <v>1</v>
      </c>
      <c r="Q28" s="42">
        <f t="shared" si="3"/>
        <v>99.029518803073216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40.816666666666677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97.92083166733309</v>
      </c>
      <c r="K29" s="14">
        <v>2.943287037037037E-2</v>
      </c>
      <c r="L29" s="29">
        <f t="shared" si="6"/>
        <v>42.383333333333333</v>
      </c>
      <c r="M29" s="42">
        <f t="shared" si="5"/>
        <v>96.303578450648871</v>
      </c>
      <c r="N29" s="1">
        <v>23</v>
      </c>
      <c r="O29" s="5">
        <v>0.99880000000000002</v>
      </c>
      <c r="P29" s="5">
        <v>1</v>
      </c>
      <c r="Q29" s="42">
        <f t="shared" si="3"/>
        <v>97.92083166733309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40.816666666666677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97.725458898643282</v>
      </c>
      <c r="K30" s="14">
        <v>2.9305555555555557E-2</v>
      </c>
      <c r="L30" s="29">
        <f t="shared" si="6"/>
        <v>42.2</v>
      </c>
      <c r="M30" s="42">
        <f t="shared" si="5"/>
        <v>96.721958925750414</v>
      </c>
      <c r="N30" s="1">
        <v>24</v>
      </c>
      <c r="O30" s="5">
        <v>1</v>
      </c>
      <c r="P30" s="5">
        <v>1</v>
      </c>
      <c r="Q30" s="42">
        <f t="shared" si="3"/>
        <v>97.725458898643282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40.816666666666677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97.92083166733309</v>
      </c>
      <c r="K31" s="14">
        <v>2.9687499999999999E-2</v>
      </c>
      <c r="L31" s="29">
        <f t="shared" si="6"/>
        <v>42.75</v>
      </c>
      <c r="M31" s="42">
        <f t="shared" si="5"/>
        <v>95.477582846003926</v>
      </c>
      <c r="N31" s="1">
        <v>25</v>
      </c>
      <c r="O31" s="5">
        <v>1</v>
      </c>
      <c r="P31" s="5">
        <v>1</v>
      </c>
      <c r="Q31" s="42">
        <f t="shared" si="3"/>
        <v>97.92083166733309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40.816666666666677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97.143990479968295</v>
      </c>
      <c r="K32" s="14">
        <v>2.9421296296296296E-2</v>
      </c>
      <c r="L32" s="29">
        <f t="shared" si="6"/>
        <v>42.366666666666667</v>
      </c>
      <c r="M32" s="42">
        <f t="shared" si="5"/>
        <v>96.341463414634177</v>
      </c>
      <c r="N32" s="1">
        <v>26</v>
      </c>
      <c r="O32" s="5">
        <v>1</v>
      </c>
      <c r="P32" s="5">
        <v>1</v>
      </c>
      <c r="Q32" s="42">
        <f t="shared" si="3"/>
        <v>97.143990479968295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40.816666666666677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96.114599686028285</v>
      </c>
      <c r="K33" s="14">
        <v>2.9490740740740741E-2</v>
      </c>
      <c r="L33" s="29">
        <f t="shared" si="6"/>
        <v>42.466666666666669</v>
      </c>
      <c r="M33" s="42">
        <f t="shared" si="5"/>
        <v>96.114599686028285</v>
      </c>
      <c r="N33" s="1">
        <v>27</v>
      </c>
      <c r="O33" s="5">
        <v>1</v>
      </c>
      <c r="P33" s="5">
        <v>1</v>
      </c>
      <c r="Q33" s="42">
        <f t="shared" si="3"/>
        <v>96.114599686028285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40.816666666666677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98.038430744595701</v>
      </c>
      <c r="K34" s="14">
        <v>2.8912037037037038E-2</v>
      </c>
      <c r="L34" s="29">
        <f t="shared" si="6"/>
        <v>41.633333333333333</v>
      </c>
      <c r="M34" s="42">
        <f t="shared" si="5"/>
        <v>98.038430744595701</v>
      </c>
      <c r="N34" s="1">
        <v>28</v>
      </c>
      <c r="O34" s="5">
        <v>1</v>
      </c>
      <c r="P34" s="5">
        <v>1</v>
      </c>
      <c r="Q34" s="42">
        <f t="shared" si="3"/>
        <v>98.038430744595701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40.816666666666677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97.143990479968295</v>
      </c>
      <c r="K35" s="14">
        <v>2.9398148148148149E-2</v>
      </c>
      <c r="L35" s="29">
        <f t="shared" si="6"/>
        <v>42.333333333333336</v>
      </c>
      <c r="M35" s="42">
        <f t="shared" si="5"/>
        <v>96.417322834645688</v>
      </c>
      <c r="N35" s="1">
        <v>29</v>
      </c>
      <c r="O35" s="5">
        <v>1</v>
      </c>
      <c r="P35" s="5">
        <v>1</v>
      </c>
      <c r="Q35" s="42">
        <f t="shared" si="3"/>
        <v>97.143990479968295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40.816666666666677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96.26572327044029</v>
      </c>
      <c r="K36" s="14">
        <v>2.9444444444444443E-2</v>
      </c>
      <c r="L36" s="29">
        <f t="shared" si="6"/>
        <v>42.4</v>
      </c>
      <c r="M36" s="42">
        <f t="shared" si="5"/>
        <v>96.26572327044029</v>
      </c>
      <c r="N36" s="1">
        <v>30</v>
      </c>
      <c r="O36" s="5">
        <v>0.99969615384615385</v>
      </c>
      <c r="P36" s="5">
        <v>1</v>
      </c>
      <c r="Q36" s="42">
        <f t="shared" si="3"/>
        <v>96.26572327044029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40.817971886572408</v>
      </c>
      <c r="E37" s="5">
        <f t="shared" si="7"/>
        <v>0.9999680234013254</v>
      </c>
      <c r="F37" s="39">
        <v>40.918363973467414</v>
      </c>
      <c r="G37" s="5">
        <v>42.416666666666664</v>
      </c>
      <c r="H37" s="5"/>
      <c r="I37" s="5"/>
      <c r="J37" s="42">
        <f t="shared" si="4"/>
        <v>96.230974978166785</v>
      </c>
      <c r="K37" s="14">
        <v>2.9710648148148149E-2</v>
      </c>
      <c r="L37" s="29">
        <f t="shared" si="6"/>
        <v>42.783333333333331</v>
      </c>
      <c r="M37" s="42">
        <f t="shared" si="5"/>
        <v>95.40624515755141</v>
      </c>
      <c r="N37" s="1">
        <v>31</v>
      </c>
      <c r="O37" s="5">
        <v>0.99878461538461538</v>
      </c>
      <c r="P37" s="5">
        <v>1</v>
      </c>
      <c r="Q37" s="42">
        <f t="shared" si="3"/>
        <v>96.230974978166785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40.841970960133764</v>
      </c>
      <c r="E38" s="5">
        <f t="shared" si="7"/>
        <v>0.99938043407621568</v>
      </c>
      <c r="F38" s="39">
        <v>40.943046619138713</v>
      </c>
      <c r="G38" s="5">
        <v>41.95</v>
      </c>
      <c r="H38" s="5"/>
      <c r="I38" s="5"/>
      <c r="J38" s="42">
        <f t="shared" si="4"/>
        <v>97.358691204132924</v>
      </c>
      <c r="K38" s="14">
        <v>2.9803240740740741E-2</v>
      </c>
      <c r="L38" s="29">
        <f t="shared" si="6"/>
        <v>42.916666666666664</v>
      </c>
      <c r="M38" s="42">
        <f t="shared" si="5"/>
        <v>95.165757577010709</v>
      </c>
      <c r="N38" s="1">
        <v>32</v>
      </c>
      <c r="O38" s="5">
        <v>0.99726538461538461</v>
      </c>
      <c r="P38" s="5">
        <v>1</v>
      </c>
      <c r="Q38" s="42">
        <f t="shared" si="3"/>
        <v>97.358691204132924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40.89630098257151</v>
      </c>
      <c r="E39" s="5">
        <f t="shared" si="7"/>
        <v>0.99805277460328812</v>
      </c>
      <c r="F39" s="39">
        <v>40.997217558572586</v>
      </c>
      <c r="G39" s="5">
        <v>42.7</v>
      </c>
      <c r="H39" s="5"/>
      <c r="I39" s="5"/>
      <c r="J39" s="42">
        <f t="shared" si="4"/>
        <v>97.256363811109424</v>
      </c>
      <c r="K39" s="14">
        <v>2.9837962962962962E-2</v>
      </c>
      <c r="L39" s="29">
        <f t="shared" si="6"/>
        <v>42.966666666666669</v>
      </c>
      <c r="M39" s="42">
        <f t="shared" si="5"/>
        <v>95.181460781780089</v>
      </c>
      <c r="N39" s="1">
        <v>33</v>
      </c>
      <c r="O39" s="5">
        <v>0.99513846153846153</v>
      </c>
      <c r="P39" s="5">
        <v>1</v>
      </c>
      <c r="Q39" s="42">
        <f t="shared" si="3"/>
        <v>97.256363811109424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40.981204358728185</v>
      </c>
      <c r="E40" s="5">
        <f t="shared" si="7"/>
        <v>0.99598504498254292</v>
      </c>
      <c r="F40" s="39">
        <v>41.081111173899131</v>
      </c>
      <c r="G40" s="5">
        <v>42.55</v>
      </c>
      <c r="H40" s="5"/>
      <c r="I40" s="5"/>
      <c r="J40" s="42">
        <f t="shared" si="4"/>
        <v>96.313053722040394</v>
      </c>
      <c r="K40" s="14">
        <v>2.9548611111111112E-2</v>
      </c>
      <c r="L40" s="29">
        <f t="shared" si="6"/>
        <v>42.550000000000004</v>
      </c>
      <c r="M40" s="42">
        <f t="shared" si="5"/>
        <v>96.313053722040365</v>
      </c>
      <c r="N40" s="1">
        <v>34</v>
      </c>
      <c r="O40" s="5">
        <v>0.99240384615384614</v>
      </c>
      <c r="P40" s="5">
        <v>1</v>
      </c>
      <c r="Q40" s="42">
        <f t="shared" si="3"/>
        <v>96.313053722040394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41.097061842040823</v>
      </c>
      <c r="E41" s="5">
        <f t="shared" si="7"/>
        <v>0.99317724521397999</v>
      </c>
      <c r="F41" s="39">
        <v>41.195092286578728</v>
      </c>
      <c r="G41" s="5">
        <v>42.666666666666664</v>
      </c>
      <c r="H41" s="5"/>
      <c r="I41" s="5"/>
      <c r="J41" s="42">
        <f t="shared" si="4"/>
        <v>97.772549981064628</v>
      </c>
      <c r="K41" s="14">
        <v>2.9201388888888888E-2</v>
      </c>
      <c r="L41" s="29">
        <f t="shared" si="6"/>
        <v>42.05</v>
      </c>
      <c r="M41" s="42">
        <f t="shared" si="5"/>
        <v>97.733797484044771</v>
      </c>
      <c r="N41" s="1">
        <v>35</v>
      </c>
      <c r="O41" s="5">
        <v>0.98906153846153844</v>
      </c>
      <c r="P41" s="5">
        <v>1</v>
      </c>
      <c r="Q41" s="42">
        <f t="shared" si="3"/>
        <v>97.772549981064628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41.244396827238859</v>
      </c>
      <c r="E42" s="5">
        <f t="shared" si="7"/>
        <v>0.98962937529759931</v>
      </c>
      <c r="F42" s="39">
        <v>41.339660145624478</v>
      </c>
      <c r="G42" s="5">
        <v>43.55</v>
      </c>
      <c r="H42" s="5"/>
      <c r="I42" s="5"/>
      <c r="J42" s="42">
        <f t="shared" si="4"/>
        <v>94.165289559906071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94.165289559906071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41.423881313788762</v>
      </c>
      <c r="E43" s="5">
        <f t="shared" si="7"/>
        <v>0.9853414352334009</v>
      </c>
      <c r="F43" s="39">
        <v>41.515453942282953</v>
      </c>
      <c r="G43" s="5">
        <v>43.333333333333329</v>
      </c>
      <c r="H43" s="5"/>
      <c r="I43" s="5"/>
      <c r="J43" s="42">
        <f t="shared" si="4"/>
        <v>95.593572262589461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95.593572262589461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41.636343668124603</v>
      </c>
      <c r="E44" s="5">
        <f t="shared" si="7"/>
        <v>0.98031342502138485</v>
      </c>
      <c r="F44" s="39">
        <v>41.723259965948429</v>
      </c>
      <c r="G44" s="5">
        <v>42.716666666666669</v>
      </c>
      <c r="H44" s="5"/>
      <c r="I44" s="5"/>
      <c r="J44" s="42">
        <f t="shared" si="4"/>
        <v>97.43294150107161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97.43294150107161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41.88277835429183</v>
      </c>
      <c r="E45" s="5">
        <f t="shared" si="7"/>
        <v>0.97454534466155096</v>
      </c>
      <c r="F45" s="39">
        <v>41.964020552842179</v>
      </c>
      <c r="G45" s="5">
        <v>43.683333333333323</v>
      </c>
      <c r="H45" s="5"/>
      <c r="I45" s="5"/>
      <c r="J45" s="42">
        <f t="shared" si="4"/>
        <v>95.878164870565058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95.878164870565058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42.164357850260046</v>
      </c>
      <c r="E46" s="5">
        <f t="shared" si="7"/>
        <v>0.96803719415389944</v>
      </c>
      <c r="F46" s="39">
        <v>42.238845020972882</v>
      </c>
      <c r="G46" s="5">
        <v>44.233333333333334</v>
      </c>
      <c r="H46" s="5"/>
      <c r="I46" s="5"/>
      <c r="J46" s="42">
        <f t="shared" si="4"/>
        <v>95.322587453489177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95.322587453489177</v>
      </c>
      <c r="N46" s="1">
        <v>40</v>
      </c>
      <c r="O46" s="5">
        <v>0.96323461538461541</v>
      </c>
      <c r="P46" s="5">
        <v>0.97594000000000003</v>
      </c>
      <c r="Q46" s="42">
        <f t="shared" si="10"/>
        <v>95.322587453489177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42.482447022726333</v>
      </c>
      <c r="E47" s="5">
        <f t="shared" si="7"/>
        <v>0.96078897349843018</v>
      </c>
      <c r="F47" s="39">
        <v>42.549022833724038</v>
      </c>
      <c r="G47" s="5">
        <v>44.5</v>
      </c>
      <c r="H47" s="5"/>
      <c r="I47" s="5"/>
      <c r="J47" s="42">
        <f t="shared" si="4"/>
        <v>95.466173084778276</v>
      </c>
      <c r="K47" s="14">
        <v>3.0810185185185184E-2</v>
      </c>
      <c r="L47" s="29">
        <f t="shared" si="11"/>
        <v>44.366666666666667</v>
      </c>
      <c r="M47" s="42">
        <f t="shared" si="12"/>
        <v>95.753073680074394</v>
      </c>
      <c r="N47" s="1">
        <v>41</v>
      </c>
      <c r="O47" s="5">
        <v>0.95624615384615386</v>
      </c>
      <c r="P47" s="5">
        <v>0.96792</v>
      </c>
      <c r="Q47" s="42">
        <f t="shared" si="10"/>
        <v>95.753073680074394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42.823474155373731</v>
      </c>
      <c r="E48" s="5">
        <f t="shared" si="7"/>
        <v>0.9531376767464993</v>
      </c>
      <c r="F48" s="39">
        <v>42.88835791995362</v>
      </c>
      <c r="G48" s="5">
        <v>45.11666666666666</v>
      </c>
      <c r="H48" s="5"/>
      <c r="I48" s="5"/>
      <c r="J48" s="42">
        <f t="shared" si="4"/>
        <v>94.917194286014933</v>
      </c>
      <c r="K48" s="14">
        <v>3.1331018518518522E-2</v>
      </c>
      <c r="L48" s="29">
        <f t="shared" si="11"/>
        <v>45.116666666666674</v>
      </c>
      <c r="M48" s="42">
        <f t="shared" si="12"/>
        <v>94.917194286014904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94.917194286014933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43.170056044717327</v>
      </c>
      <c r="E49" s="5">
        <f t="shared" si="7"/>
        <v>0.94548560753284838</v>
      </c>
      <c r="F49" s="39">
        <v>43.234724296204853</v>
      </c>
      <c r="G49" s="5">
        <v>45.2</v>
      </c>
      <c r="H49" s="5"/>
      <c r="I49" s="5"/>
      <c r="J49" s="42">
        <f t="shared" si="4"/>
        <v>95.508973550259569</v>
      </c>
      <c r="K49" s="14">
        <v>3.1747685185185184E-2</v>
      </c>
      <c r="L49" s="29">
        <f t="shared" si="11"/>
        <v>45.716666666666669</v>
      </c>
      <c r="M49" s="42">
        <f t="shared" si="12"/>
        <v>94.429579390559226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95.508973550259569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43.522293668254882</v>
      </c>
      <c r="E50" s="5">
        <f t="shared" si="7"/>
        <v>0.93783353831919747</v>
      </c>
      <c r="F50" s="39">
        <v>43.586730731242426</v>
      </c>
      <c r="G50" s="5">
        <v>44.95000000000001</v>
      </c>
      <c r="H50" s="5"/>
      <c r="I50" s="5"/>
      <c r="J50" s="42">
        <f t="shared" si="4"/>
        <v>96.82379014072275</v>
      </c>
      <c r="K50" s="14">
        <v>3.1828703703703706E-2</v>
      </c>
      <c r="L50" s="29">
        <f t="shared" si="11"/>
        <v>45.833333333333336</v>
      </c>
      <c r="M50" s="42">
        <f t="shared" si="12"/>
        <v>94.957731639828822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96.82379014072275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43.88032660542634</v>
      </c>
      <c r="E51" s="5">
        <f t="shared" si="7"/>
        <v>0.93018146910554655</v>
      </c>
      <c r="F51" s="39">
        <v>43.94451611577238</v>
      </c>
      <c r="G51" s="5">
        <v>45.93333333333333</v>
      </c>
      <c r="H51" s="5"/>
      <c r="I51" s="5"/>
      <c r="J51" s="42">
        <f t="shared" si="4"/>
        <v>95.530464307894803</v>
      </c>
      <c r="K51" s="14">
        <v>3.2048611111111111E-2</v>
      </c>
      <c r="L51" s="29">
        <f t="shared" si="11"/>
        <v>46.15</v>
      </c>
      <c r="M51" s="42">
        <f t="shared" si="12"/>
        <v>95.081964475463366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95.530464307894803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44.24429906672858</v>
      </c>
      <c r="E52" s="5">
        <f t="shared" si="7"/>
        <v>0.92252939989189564</v>
      </c>
      <c r="F52" s="39">
        <v>44.30822393862956</v>
      </c>
      <c r="G52" s="5">
        <v>46.29999999999999</v>
      </c>
      <c r="H52" s="5"/>
      <c r="I52" s="5"/>
      <c r="J52" s="42">
        <f t="shared" si="4"/>
        <v>96.991521520048039</v>
      </c>
      <c r="K52" s="14">
        <v>3.215277777777778E-2</v>
      </c>
      <c r="L52" s="29">
        <f t="shared" si="11"/>
        <v>46.300000000000004</v>
      </c>
      <c r="M52" s="42">
        <f t="shared" si="12"/>
        <v>95.560041180839264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96.991521520048039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44.614360087387041</v>
      </c>
      <c r="E53" s="5">
        <f t="shared" si="7"/>
        <v>0.91487733067824473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96.707427935087523</v>
      </c>
      <c r="K53" s="14">
        <v>3.3333333333333333E-2</v>
      </c>
      <c r="L53" s="29">
        <f t="shared" si="11"/>
        <v>48</v>
      </c>
      <c r="M53" s="42">
        <f t="shared" si="12"/>
        <v>92.946583515389662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96.707427935087523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44.990663730828693</v>
      </c>
      <c r="E54" s="5">
        <f t="shared" si="7"/>
        <v>0.90722526146459381</v>
      </c>
      <c r="F54" s="39">
        <v>45.054005006221175</v>
      </c>
      <c r="G54" s="5">
        <v>47.2</v>
      </c>
      <c r="H54" s="5"/>
      <c r="I54" s="5"/>
      <c r="J54" s="42">
        <f t="shared" si="13"/>
        <v>95.285556789612485</v>
      </c>
      <c r="K54" s="14">
        <v>3.3842592592592591E-2</v>
      </c>
      <c r="L54" s="29">
        <f t="shared" si="11"/>
        <v>48.733333333333334</v>
      </c>
      <c r="M54" s="42">
        <f t="shared" si="12"/>
        <v>92.320103414833156</v>
      </c>
      <c r="N54" s="1">
        <v>48</v>
      </c>
      <c r="O54" s="5">
        <v>0.90125</v>
      </c>
      <c r="P54" s="5">
        <v>0.91178000000000003</v>
      </c>
      <c r="Q54" s="42">
        <f t="shared" si="10"/>
        <v>95.285556789612485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45.373369302539814</v>
      </c>
      <c r="E55" s="5">
        <f t="shared" si="7"/>
        <v>0.8995731922509429</v>
      </c>
      <c r="F55" s="39">
        <v>45.436389995123079</v>
      </c>
      <c r="G55" s="5">
        <v>47.8</v>
      </c>
      <c r="H55" s="5"/>
      <c r="I55" s="5"/>
      <c r="J55" s="42">
        <f t="shared" si="13"/>
        <v>94.890280869724265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94.890280869724265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45.762641574932289</v>
      </c>
      <c r="E56" s="5">
        <f t="shared" si="7"/>
        <v>0.89192112303729199</v>
      </c>
      <c r="F56" s="39">
        <v>45.825321345212728</v>
      </c>
      <c r="G56" s="5">
        <v>47.866666666666674</v>
      </c>
      <c r="H56" s="5"/>
      <c r="I56" s="5"/>
      <c r="J56" s="42">
        <f t="shared" si="13"/>
        <v>95.604404404454627</v>
      </c>
      <c r="K56" s="14">
        <v>3.3240740740740737E-2</v>
      </c>
      <c r="L56" s="29">
        <f t="shared" si="11"/>
        <v>47.86666666666666</v>
      </c>
      <c r="M56" s="42">
        <f>100*D56/+L56</f>
        <v>95.604404404454655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95.604404404454655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46.158651023885277</v>
      </c>
      <c r="E57" s="5">
        <f t="shared" si="7"/>
        <v>0.88426905382364107</v>
      </c>
      <c r="F57" s="39">
        <v>46.220968616672089</v>
      </c>
      <c r="G57" s="5">
        <v>49.666666666666664</v>
      </c>
      <c r="H57" s="5"/>
      <c r="I57" s="5"/>
      <c r="J57" s="42">
        <f t="shared" si="13"/>
        <v>93.723149287076708</v>
      </c>
      <c r="K57" s="14">
        <v>3.4583333333333334E-2</v>
      </c>
      <c r="L57" s="29">
        <f t="shared" si="11"/>
        <v>49.800000000000004</v>
      </c>
      <c r="M57" s="42">
        <f>100*D57/+L57</f>
        <v>92.688054264829859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93.723149287076708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46.561574077675608</v>
      </c>
      <c r="E58" s="5">
        <f t="shared" si="7"/>
        <v>0.87661698460999016</v>
      </c>
      <c r="F58" s="39">
        <v>46.623507276485192</v>
      </c>
      <c r="G58" s="5">
        <v>48.983333333333341</v>
      </c>
      <c r="H58" s="5"/>
      <c r="I58" s="5"/>
      <c r="J58" s="42">
        <f t="shared" si="13"/>
        <v>95.055952523325487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95.055952523325487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46.971593379060643</v>
      </c>
      <c r="E59" s="5">
        <f t="shared" si="7"/>
        <v>0.86896491539633924</v>
      </c>
      <c r="F59" s="39">
        <v>47.033118957909764</v>
      </c>
      <c r="G59" s="5">
        <v>50.05</v>
      </c>
      <c r="H59" s="5"/>
      <c r="I59" s="5"/>
      <c r="J59" s="42">
        <f t="shared" si="13"/>
        <v>95.08419712360454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95.08419712360454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47.388898061331453</v>
      </c>
      <c r="E60" s="5">
        <f t="shared" si="7"/>
        <v>0.86131284618268833</v>
      </c>
      <c r="F60" s="39">
        <v>47.449991733747559</v>
      </c>
      <c r="G60" s="5">
        <v>51.783333333333339</v>
      </c>
      <c r="H60" s="5"/>
      <c r="I60" s="5"/>
      <c r="J60" s="42">
        <f t="shared" si="13"/>
        <v>94.557162742929407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94.557162742929407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47.813684039213051</v>
      </c>
      <c r="E61" s="5">
        <f t="shared" si="7"/>
        <v>0.85366077696903742</v>
      </c>
      <c r="F61" s="39">
        <v>47.874320404277348</v>
      </c>
      <c r="G61" s="5">
        <v>50.850000000000009</v>
      </c>
      <c r="H61" s="5"/>
      <c r="I61" s="5"/>
      <c r="J61" s="42">
        <f t="shared" si="13"/>
        <v>94.214155742291723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88.489236346476957</v>
      </c>
      <c r="N61" s="1">
        <v>55</v>
      </c>
      <c r="O61" s="5">
        <v>0.84594999999999998</v>
      </c>
      <c r="P61" s="5">
        <v>0.85563999999999996</v>
      </c>
      <c r="Q61" s="42">
        <f t="shared" si="10"/>
        <v>94.214155742291723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48.246154315551486</v>
      </c>
      <c r="E62" s="5">
        <f t="shared" si="7"/>
        <v>0.8460087077553865</v>
      </c>
      <c r="F62" s="39">
        <v>48.306306800776532</v>
      </c>
      <c r="G62" s="5">
        <v>53.366666666666674</v>
      </c>
      <c r="H62" s="5"/>
      <c r="I62" s="5"/>
      <c r="J62" s="42">
        <f t="shared" si="13"/>
        <v>94.693138990287508</v>
      </c>
      <c r="K62" s="14">
        <v>3.7384259259259256E-2</v>
      </c>
      <c r="L62" s="29">
        <f t="shared" si="14"/>
        <v>53.833333333333329</v>
      </c>
      <c r="M62" s="42">
        <f t="shared" si="15"/>
        <v>89.621339285854162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94.693138990287508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48.686519304796697</v>
      </c>
      <c r="E63" s="5">
        <f t="shared" si="7"/>
        <v>0.83835663854173559</v>
      </c>
      <c r="F63" s="39">
        <v>48.746160105625115</v>
      </c>
      <c r="G63" s="5">
        <v>52.18333333333333</v>
      </c>
      <c r="H63" s="5"/>
      <c r="I63" s="5"/>
      <c r="J63" s="42">
        <f t="shared" si="13"/>
        <v>94.905495720851263</v>
      </c>
      <c r="K63" s="14">
        <v>3.6458333333333336E-2</v>
      </c>
      <c r="L63" s="29">
        <f t="shared" si="14"/>
        <v>52.5</v>
      </c>
      <c r="M63" s="42">
        <f t="shared" si="15"/>
        <v>92.736227247231795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94.905495720851263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49.134997174363967</v>
      </c>
      <c r="E64" s="5">
        <f t="shared" si="7"/>
        <v>0.83070456932808467</v>
      </c>
      <c r="F64" s="39">
        <v>49.194097190058599</v>
      </c>
      <c r="G64" s="5">
        <v>54.800000000000004</v>
      </c>
      <c r="H64" s="5"/>
      <c r="I64" s="5"/>
      <c r="J64" s="42">
        <f t="shared" si="13"/>
        <v>93.501421835136014</v>
      </c>
      <c r="K64" s="14">
        <v>3.8055555555555558E-2</v>
      </c>
      <c r="L64" s="29">
        <f t="shared" si="14"/>
        <v>54.800000000000004</v>
      </c>
      <c r="M64" s="42">
        <f t="shared" si="15"/>
        <v>89.662403602853956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93.501421835136014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49.591814205037586</v>
      </c>
      <c r="E65" s="5">
        <f t="shared" si="7"/>
        <v>0.82305250011443376</v>
      </c>
      <c r="F65" s="39">
        <v>49.65034297071567</v>
      </c>
      <c r="G65" s="5">
        <v>53.5</v>
      </c>
      <c r="H65" s="5"/>
      <c r="I65" s="5"/>
      <c r="J65" s="42">
        <f t="shared" si="13"/>
        <v>92.72386576198987</v>
      </c>
      <c r="K65" s="14">
        <v>3.7152777777777778E-2</v>
      </c>
      <c r="L65" s="29">
        <f t="shared" si="14"/>
        <v>53.5</v>
      </c>
      <c r="M65" s="42">
        <f t="shared" si="15"/>
        <v>92.694979822500173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92.72386576198987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50.057205171667626</v>
      </c>
      <c r="E66" s="5">
        <f t="shared" ref="E66:E97" si="16">1-IF(A66&lt;I$3,0,IF(A66&lt;I$4,G$3*(A66-I$3)^2,G$2+G$4*(A66-I$4)+(A66&gt;I$5)*G$5*(A66-I$5)^2))</f>
        <v>0.81540043090078285</v>
      </c>
      <c r="F66" s="39">
        <v>50.115130786212099</v>
      </c>
      <c r="G66" s="5">
        <v>54.966666666666661</v>
      </c>
      <c r="H66" s="5"/>
      <c r="I66" s="5"/>
      <c r="J66" s="42">
        <f t="shared" si="13"/>
        <v>92.129825469326903</v>
      </c>
      <c r="K66" s="14">
        <v>3.8171296296296293E-2</v>
      </c>
      <c r="L66" s="29">
        <f t="shared" si="14"/>
        <v>54.966666666666661</v>
      </c>
      <c r="M66" s="42">
        <f t="shared" si="15"/>
        <v>91.068293217103033</v>
      </c>
      <c r="N66" s="1">
        <v>60</v>
      </c>
      <c r="O66" s="5">
        <v>0.80645</v>
      </c>
      <c r="P66" s="5">
        <v>0.81554000000000004</v>
      </c>
      <c r="Q66" s="42">
        <f t="shared" si="10"/>
        <v>92.129825469326903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50.531413745505489</v>
      </c>
      <c r="E67" s="5">
        <f t="shared" si="16"/>
        <v>0.80774836168713193</v>
      </c>
      <c r="F67" s="39">
        <v>50.588702795065785</v>
      </c>
      <c r="G67" s="5">
        <v>54.783333333333324</v>
      </c>
      <c r="H67" s="5"/>
      <c r="I67" s="5"/>
      <c r="J67" s="42">
        <f t="shared" si="13"/>
        <v>92.238662145735617</v>
      </c>
      <c r="K67" s="14">
        <v>3.8043981481481484E-2</v>
      </c>
      <c r="L67" s="29">
        <f t="shared" si="14"/>
        <v>54.783333333333339</v>
      </c>
      <c r="M67" s="42">
        <f t="shared" si="15"/>
        <v>92.238662145735589</v>
      </c>
      <c r="N67" s="1">
        <v>61</v>
      </c>
      <c r="O67" s="5">
        <v>0.79854999999999998</v>
      </c>
      <c r="P67" s="5">
        <v>0.80752000000000002</v>
      </c>
      <c r="Q67" s="42">
        <f t="shared" si="10"/>
        <v>92.238662145735617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51.014692919626967</v>
      </c>
      <c r="E68" s="5">
        <f t="shared" si="16"/>
        <v>0.80009629247348102</v>
      </c>
      <c r="F68" s="39">
        <v>51.071310396398587</v>
      </c>
      <c r="G68" s="5">
        <v>55.31666666666667</v>
      </c>
      <c r="H68" s="5"/>
      <c r="I68" s="5"/>
      <c r="J68" s="42">
        <f t="shared" si="13"/>
        <v>93.805748549727795</v>
      </c>
      <c r="K68" s="14">
        <v>3.8726851851851853E-2</v>
      </c>
      <c r="L68" s="29">
        <f t="shared" si="14"/>
        <v>55.766666666666666</v>
      </c>
      <c r="M68" s="42">
        <f t="shared" si="15"/>
        <v>91.47882771003043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93.805748549727795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51.507305459003298</v>
      </c>
      <c r="E69" s="5">
        <f t="shared" si="16"/>
        <v>0.79244422325983011</v>
      </c>
      <c r="F69" s="39">
        <v>51.563214674950537</v>
      </c>
      <c r="G69" s="5">
        <v>54.533333333333331</v>
      </c>
      <c r="H69" s="5"/>
      <c r="I69" s="5"/>
      <c r="J69" s="42">
        <f t="shared" si="13"/>
        <v>92.306999030471871</v>
      </c>
      <c r="K69" s="14">
        <v>3.847222222222222E-2</v>
      </c>
      <c r="L69" s="29">
        <f t="shared" si="14"/>
        <v>55.4</v>
      </c>
      <c r="M69" s="42">
        <f t="shared" si="15"/>
        <v>92.973475557767699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92.973475557767699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52.009524376902625</v>
      </c>
      <c r="E70" s="5">
        <f t="shared" si="16"/>
        <v>0.78479215404617919</v>
      </c>
      <c r="F70" s="39">
        <v>52.06468687206182</v>
      </c>
      <c r="G70" s="5">
        <v>56.8</v>
      </c>
      <c r="H70" s="5"/>
      <c r="I70" s="5"/>
      <c r="J70" s="42">
        <f t="shared" si="13"/>
        <v>94.305574572806222</v>
      </c>
      <c r="K70" s="14">
        <v>4.2430555555555555E-2</v>
      </c>
      <c r="L70" s="29">
        <f t="shared" si="14"/>
        <v>61.1</v>
      </c>
      <c r="M70" s="42">
        <f t="shared" si="15"/>
        <v>85.121971156960115</v>
      </c>
      <c r="N70" s="1">
        <v>64</v>
      </c>
      <c r="O70" s="5">
        <v>0.77485000000000004</v>
      </c>
      <c r="P70" s="5">
        <v>0.78346000000000005</v>
      </c>
      <c r="Q70" s="42">
        <f t="shared" si="10"/>
        <v>94.305574572806222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52.521633439436556</v>
      </c>
      <c r="E71" s="5">
        <f t="shared" si="16"/>
        <v>0.77714008483252828</v>
      </c>
      <c r="F71" s="39">
        <v>52.576008884407472</v>
      </c>
      <c r="G71" s="5">
        <v>58.04999999999999</v>
      </c>
      <c r="H71" s="5"/>
      <c r="I71" s="5"/>
      <c r="J71" s="42">
        <f t="shared" si="13"/>
        <v>95.033112375337552</v>
      </c>
      <c r="K71" s="14">
        <v>4.0312500000000001E-2</v>
      </c>
      <c r="L71" s="29">
        <f t="shared" si="14"/>
        <v>58.050000000000004</v>
      </c>
      <c r="M71" s="42">
        <f t="shared" si="15"/>
        <v>90.476543392655557</v>
      </c>
      <c r="N71" s="1">
        <v>65</v>
      </c>
      <c r="O71" s="5">
        <v>0.76695000000000002</v>
      </c>
      <c r="P71" s="5">
        <v>0.77544000000000002</v>
      </c>
      <c r="Q71" s="42">
        <f t="shared" si="10"/>
        <v>95.033112375337552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53.04392770021115</v>
      </c>
      <c r="E72" s="5">
        <f t="shared" si="16"/>
        <v>0.76948801561887736</v>
      </c>
      <c r="F72" s="39">
        <v>53.097473792411655</v>
      </c>
      <c r="G72" s="5">
        <v>56.683333333333323</v>
      </c>
      <c r="H72" s="5"/>
      <c r="I72" s="5"/>
      <c r="J72" s="42">
        <f t="shared" si="13"/>
        <v>94.919047480246604</v>
      </c>
      <c r="K72" s="14">
        <v>3.9363425925925927E-2</v>
      </c>
      <c r="L72" s="29">
        <f t="shared" si="14"/>
        <v>56.683333333333337</v>
      </c>
      <c r="M72" s="42">
        <f t="shared" si="15"/>
        <v>93.579407880407786</v>
      </c>
      <c r="N72" s="1">
        <v>66</v>
      </c>
      <c r="O72" s="5">
        <v>0.75905</v>
      </c>
      <c r="P72" s="5">
        <v>0.76741999999999999</v>
      </c>
      <c r="Q72" s="42">
        <f t="shared" si="10"/>
        <v>94.919047480246604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53.576714067198893</v>
      </c>
      <c r="E73" s="5">
        <f t="shared" si="16"/>
        <v>0.76183594640522645</v>
      </c>
      <c r="F73" s="39">
        <v>53.629386420422883</v>
      </c>
      <c r="G73" s="5">
        <v>57.516666666666659</v>
      </c>
      <c r="H73" s="5"/>
      <c r="I73" s="5"/>
      <c r="J73" s="42">
        <f t="shared" si="13"/>
        <v>93.203909655898343</v>
      </c>
      <c r="K73" s="14">
        <v>4.2002314814814812E-2</v>
      </c>
      <c r="L73" s="29">
        <f t="shared" si="14"/>
        <v>60.483333333333327</v>
      </c>
      <c r="M73" s="42">
        <f t="shared" si="15"/>
        <v>88.580954644032346</v>
      </c>
      <c r="N73" s="1">
        <v>67</v>
      </c>
      <c r="O73" s="5">
        <v>0.75114999999999998</v>
      </c>
      <c r="P73" s="5">
        <v>0.75939999999999996</v>
      </c>
      <c r="Q73" s="42">
        <f t="shared" si="10"/>
        <v>93.203909655898343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54.120311904120101</v>
      </c>
      <c r="E74" s="5">
        <f t="shared" si="16"/>
        <v>0.75418387719157554</v>
      </c>
      <c r="F74" s="39">
        <v>54.172063930899746</v>
      </c>
      <c r="G74" s="5">
        <v>55.633333333333333</v>
      </c>
      <c r="H74" s="5"/>
      <c r="I74" s="5"/>
      <c r="J74" s="42">
        <f t="shared" si="13"/>
        <v>97.280368910940865</v>
      </c>
      <c r="K74" s="14">
        <v>3.8634259259259257E-2</v>
      </c>
      <c r="L74" s="29">
        <f t="shared" si="14"/>
        <v>55.633333333333333</v>
      </c>
      <c r="M74" s="42">
        <f t="shared" si="15"/>
        <v>97.280368910940865</v>
      </c>
      <c r="N74" s="1">
        <v>68</v>
      </c>
      <c r="O74" s="5">
        <v>0.74324999999999997</v>
      </c>
      <c r="P74" s="5">
        <v>0.75138000000000005</v>
      </c>
      <c r="Q74" s="42">
        <f t="shared" si="10"/>
        <v>97.280368910940865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54.675053668809852</v>
      </c>
      <c r="E75" s="5">
        <f t="shared" si="16"/>
        <v>0.74653180797792462</v>
      </c>
      <c r="F75" s="39">
        <v>54.725836455041041</v>
      </c>
      <c r="G75" s="5">
        <v>55.06666666666667</v>
      </c>
      <c r="H75" s="5"/>
      <c r="I75" s="5"/>
      <c r="J75" s="42">
        <f t="shared" si="13"/>
        <v>99.288838381615946</v>
      </c>
      <c r="K75" s="14">
        <v>3.8240740740740742E-2</v>
      </c>
      <c r="L75" s="29">
        <f t="shared" si="14"/>
        <v>55.06666666666667</v>
      </c>
      <c r="M75" s="42">
        <f t="shared" si="15"/>
        <v>99.288838381615946</v>
      </c>
      <c r="N75" s="1">
        <v>69</v>
      </c>
      <c r="O75" s="5">
        <v>0.73534999999999995</v>
      </c>
      <c r="P75" s="5">
        <v>0.74336000000000002</v>
      </c>
      <c r="Q75" s="42">
        <f t="shared" si="10"/>
        <v>99.288838381615946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55.241285591251675</v>
      </c>
      <c r="E76" s="5">
        <f t="shared" si="16"/>
        <v>0.73887973876427371</v>
      </c>
      <c r="F76" s="39">
        <v>55.300221331308244</v>
      </c>
      <c r="G76" s="5">
        <v>58.31666666666667</v>
      </c>
      <c r="H76" s="5"/>
      <c r="I76" s="5"/>
      <c r="J76" s="42">
        <f t="shared" si="13"/>
        <v>94.889124977815641</v>
      </c>
      <c r="K76" s="14">
        <v>4.0497685185185185E-2</v>
      </c>
      <c r="L76" s="29">
        <f t="shared" si="14"/>
        <v>58.31666666666667</v>
      </c>
      <c r="M76" s="42">
        <f t="shared" si="15"/>
        <v>94.726411416836243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94.889124977815641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55.839252748018126</v>
      </c>
      <c r="E77" s="5">
        <f t="shared" si="16"/>
        <v>0.73096727943078288</v>
      </c>
      <c r="F77" s="39">
        <v>55.934727312861483</v>
      </c>
      <c r="G77" s="5">
        <v>59.483333333333334</v>
      </c>
      <c r="H77" s="5"/>
      <c r="I77" s="5"/>
      <c r="J77" s="42">
        <f t="shared" si="13"/>
        <v>93.873778786245097</v>
      </c>
      <c r="K77" s="14">
        <v>4.130787037037037E-2</v>
      </c>
      <c r="L77" s="29">
        <f t="shared" si="14"/>
        <v>59.483333333333334</v>
      </c>
      <c r="M77" s="42">
        <f t="shared" si="15"/>
        <v>93.873778786245097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93.873778786245097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56.504446656020797</v>
      </c>
      <c r="E78" s="5">
        <f t="shared" si="16"/>
        <v>0.72236202780896508</v>
      </c>
      <c r="F78" s="39">
        <v>56.637379881258823</v>
      </c>
      <c r="G78" s="5">
        <v>58.916666666666657</v>
      </c>
      <c r="H78" s="5"/>
      <c r="I78" s="5"/>
      <c r="J78" s="42">
        <f t="shared" si="13"/>
        <v>95.905708609936298</v>
      </c>
      <c r="K78" s="14">
        <v>4.0914351851851855E-2</v>
      </c>
      <c r="L78" s="29">
        <f t="shared" si="14"/>
        <v>58.916666666666671</v>
      </c>
      <c r="M78" s="42">
        <f t="shared" si="15"/>
        <v>95.905708609936283</v>
      </c>
      <c r="N78" s="1">
        <v>72</v>
      </c>
      <c r="O78" s="5">
        <v>0.71077959999999996</v>
      </c>
      <c r="P78" s="5">
        <v>0.7185125</v>
      </c>
      <c r="Q78" s="42">
        <f t="shared" si="19"/>
        <v>95.905708609936298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57.241767432172153</v>
      </c>
      <c r="E79" s="5">
        <f t="shared" si="16"/>
        <v>0.71305741415185731</v>
      </c>
      <c r="F79" s="39">
        <v>57.412799598317122</v>
      </c>
      <c r="G79" s="5">
        <v>58.95</v>
      </c>
      <c r="H79" s="5"/>
      <c r="I79" s="5"/>
      <c r="J79" s="42">
        <f t="shared" si="13"/>
        <v>97.102234829808566</v>
      </c>
      <c r="K79" s="14">
        <v>4.0937500000000002E-2</v>
      </c>
      <c r="L79" s="29">
        <f t="shared" si="14"/>
        <v>58.95</v>
      </c>
      <c r="M79" s="42">
        <f t="shared" si="15"/>
        <v>97.102234829808566</v>
      </c>
      <c r="N79" s="1">
        <v>73</v>
      </c>
      <c r="O79" s="5">
        <v>0.70145159999999995</v>
      </c>
      <c r="P79" s="5">
        <v>0.70909250000000001</v>
      </c>
      <c r="Q79" s="42">
        <f t="shared" si="19"/>
        <v>97.102234829808566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58.056279130224794</v>
      </c>
      <c r="E80" s="5">
        <f t="shared" si="16"/>
        <v>0.70305343845945911</v>
      </c>
      <c r="F80" s="39">
        <v>58.266278873845586</v>
      </c>
      <c r="G80" s="5">
        <v>59.716666666666669</v>
      </c>
      <c r="H80" s="5"/>
      <c r="I80" s="5"/>
      <c r="J80" s="42">
        <f t="shared" si="13"/>
        <v>97.219557572243588</v>
      </c>
      <c r="K80" s="14">
        <v>4.1469907407407407E-2</v>
      </c>
      <c r="L80" s="29">
        <f t="shared" si="14"/>
        <v>59.716666666666669</v>
      </c>
      <c r="M80" s="42">
        <f t="shared" si="15"/>
        <v>97.219557572243573</v>
      </c>
      <c r="N80" s="1">
        <v>74</v>
      </c>
      <c r="O80" s="5">
        <v>0.69144360000000005</v>
      </c>
      <c r="P80" s="5">
        <v>0.6989725</v>
      </c>
      <c r="Q80" s="42">
        <f t="shared" si="19"/>
        <v>97.219557572243588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58.95379609756106</v>
      </c>
      <c r="E81" s="5">
        <f t="shared" si="16"/>
        <v>0.69235010073177083</v>
      </c>
      <c r="F81" s="39">
        <v>59.203881617731803</v>
      </c>
      <c r="G81" s="5">
        <v>60.483333333333327</v>
      </c>
      <c r="H81" s="5"/>
      <c r="I81" s="5"/>
      <c r="J81" s="42">
        <f t="shared" si="13"/>
        <v>97.471142624790957</v>
      </c>
      <c r="K81" s="14">
        <v>4.2002314814814812E-2</v>
      </c>
      <c r="L81" s="29">
        <f t="shared" si="14"/>
        <v>60.483333333333327</v>
      </c>
      <c r="M81" s="42">
        <f t="shared" si="15"/>
        <v>97.471142624790957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97.471142624790957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59.940997804817677</v>
      </c>
      <c r="E82" s="5">
        <f t="shared" si="16"/>
        <v>0.68094740096879225</v>
      </c>
      <c r="F82" s="39">
        <v>60.232563398508361</v>
      </c>
      <c r="G82" s="5">
        <v>69.75</v>
      </c>
      <c r="H82" s="5"/>
      <c r="I82" s="5"/>
      <c r="J82" s="42">
        <f t="shared" si="13"/>
        <v>88.148526183555404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88.148526183555404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61.025567909744218</v>
      </c>
      <c r="E83" s="5">
        <f t="shared" si="16"/>
        <v>0.66884533917052336</v>
      </c>
      <c r="F83" s="39">
        <v>61.360316936359489</v>
      </c>
      <c r="G83" s="5">
        <v>74.483333333333334</v>
      </c>
      <c r="H83" s="5"/>
      <c r="I83" s="5"/>
      <c r="J83" s="42">
        <f t="shared" si="13"/>
        <v>90.879475666037564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90.879475666037564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62.216363436130614</v>
      </c>
      <c r="E84" s="5">
        <f t="shared" si="16"/>
        <v>0.65604391533696438</v>
      </c>
      <c r="F84" s="39">
        <v>62.596349135632494</v>
      </c>
      <c r="G84" s="5">
        <v>66.216666666666669</v>
      </c>
      <c r="H84" s="5"/>
      <c r="I84" s="5"/>
      <c r="J84" s="42">
        <f t="shared" si="13"/>
        <v>93.958766830300448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93.958766830300448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63.523621675721493</v>
      </c>
      <c r="E85" s="5">
        <f t="shared" si="16"/>
        <v>0.64254312946811509</v>
      </c>
      <c r="F85" s="39">
        <v>63.951297692569177</v>
      </c>
      <c r="G85" s="5">
        <v>66.75</v>
      </c>
      <c r="H85" s="5"/>
      <c r="I85" s="5"/>
      <c r="J85" s="42">
        <f t="shared" si="13"/>
        <v>95.142718435928359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64.959214735035388</v>
      </c>
      <c r="E86" s="5">
        <f t="shared" si="16"/>
        <v>0.62834298156397561</v>
      </c>
      <c r="F86" s="39">
        <v>65.437497771160153</v>
      </c>
      <c r="G86" s="5">
        <v>67.083333333333329</v>
      </c>
      <c r="H86" s="5"/>
      <c r="I86" s="5"/>
      <c r="J86" s="42">
        <f t="shared" si="13"/>
        <v>96.83361202738196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96.83361202738196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66.536964781081338</v>
      </c>
      <c r="E87" s="5">
        <f t="shared" si="16"/>
        <v>0.61344347162454582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96.969100968299244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96.969100968299244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68.273037325375412</v>
      </c>
      <c r="E88" s="5">
        <f t="shared" si="16"/>
        <v>0.59784459964982584</v>
      </c>
      <c r="F88" s="39">
        <v>68.86354618758125</v>
      </c>
      <c r="G88" s="5">
        <v>87.016666666666666</v>
      </c>
      <c r="H88" s="5"/>
      <c r="I88" s="5"/>
      <c r="J88" s="42">
        <f t="shared" si="20"/>
        <v>98.684226439954813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98.684226439954813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70.186435817134367</v>
      </c>
      <c r="E89" s="5">
        <f t="shared" si="16"/>
        <v>0.58154636563981565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72.299629128557086</v>
      </c>
      <c r="E90" s="5">
        <f t="shared" si="16"/>
        <v>0.56454876959451528</v>
      </c>
      <c r="F90" s="39">
        <v>73.021950544079985</v>
      </c>
      <c r="G90" s="5">
        <v>94.6</v>
      </c>
      <c r="H90" s="5"/>
      <c r="I90" s="5"/>
      <c r="J90" s="42">
        <f t="shared" si="20"/>
        <v>96.873107362961719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96.873107362961719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74.639355319438977</v>
      </c>
      <c r="E91" s="5">
        <f t="shared" si="16"/>
        <v>0.54685181151392448</v>
      </c>
      <c r="F91" s="39">
        <v>75.437362242503795</v>
      </c>
      <c r="G91" s="5">
        <v>95.166666666666657</v>
      </c>
      <c r="H91" s="5"/>
      <c r="I91" s="5"/>
      <c r="J91" s="42">
        <f t="shared" si="20"/>
        <v>99.298477143377809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99.298477143377809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77.237662075731393</v>
      </c>
      <c r="E92" s="5">
        <f t="shared" si="16"/>
        <v>0.52845549139804371</v>
      </c>
      <c r="F92" s="39">
        <v>78.119621072297775</v>
      </c>
      <c r="G92" s="5">
        <v>111.06666666666666</v>
      </c>
      <c r="H92" s="5"/>
      <c r="I92" s="5"/>
      <c r="J92" s="42">
        <f t="shared" si="20"/>
        <v>81.018526652865091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81.018526652865091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80.133269106993822</v>
      </c>
      <c r="E93" s="5">
        <f t="shared" si="16"/>
        <v>0.50935980924687252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83.373374841692282</v>
      </c>
      <c r="E94" s="5">
        <f t="shared" si="16"/>
        <v>0.48956476506041113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87.016085961436531</v>
      </c>
      <c r="E95" s="5">
        <f t="shared" si="16"/>
        <v>0.46907035883865955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91.133735330220517</v>
      </c>
      <c r="E96" s="5">
        <f t="shared" si="16"/>
        <v>0.44787659058161766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95.817491690752632</v>
      </c>
      <c r="E97" s="5">
        <f t="shared" si="16"/>
        <v>0.42598346028928558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101.18388835752449</v>
      </c>
      <c r="E98" s="5">
        <f t="shared" ref="E98:E106" si="21">1-IF(A98&lt;I$3,0,IF(A98&lt;I$4,G$3*(A98-I$3)^2,G$2+G$4*(A98-I$4)+(A98&gt;I$5)*G$5*(A98-I$5)^2))</f>
        <v>0.40339096796166329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107.38427217105938</v>
      </c>
      <c r="E99" s="5">
        <f t="shared" si="21"/>
        <v>0.38009911359875082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114.6188191487371</v>
      </c>
      <c r="E100" s="5">
        <f t="shared" si="21"/>
        <v>0.35610789720054803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123.15791708928677</v>
      </c>
      <c r="E101" s="5">
        <f t="shared" si="21"/>
        <v>0.33141731876705494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133.375866217056</v>
      </c>
      <c r="E102" s="5">
        <f t="shared" si="21"/>
        <v>0.30602737829827176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145.80605568166374</v>
      </c>
      <c r="E103" s="5">
        <f t="shared" si="21"/>
        <v>0.27993807579419827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161.23547933350048</v>
      </c>
      <c r="E104" s="5">
        <f t="shared" si="21"/>
        <v>0.25314941125483448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180.87572547919194</v>
      </c>
      <c r="E105" s="5">
        <f t="shared" si="21"/>
        <v>0.2256613846801806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206.69388111308206</v>
      </c>
      <c r="E106" s="5">
        <f t="shared" si="21"/>
        <v>0.19747399607023641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1.8000000000000002E-2</v>
      </c>
      <c r="G2" s="51">
        <f>(+I$4-I$3)*G$4/2</f>
        <v>3.9189733089200665E-2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2E-3</v>
      </c>
      <c r="G3" s="51">
        <f>G4/(2*(+I4-I3))</f>
        <v>3.7611075695580834E-4</v>
      </c>
      <c r="H3" s="26">
        <v>19</v>
      </c>
      <c r="I3" s="152">
        <f>Parameters!Z$24</f>
        <v>30.828556043201125</v>
      </c>
    </row>
    <row r="4" spans="1:20" ht="15.75">
      <c r="A4" s="26"/>
      <c r="B4" s="26"/>
      <c r="C4" s="26"/>
      <c r="D4" s="35">
        <f>Parameters!F24</f>
        <v>3.0474537037037036E-2</v>
      </c>
      <c r="E4" s="36">
        <f>D4*1440</f>
        <v>43.883333333333333</v>
      </c>
      <c r="F4" s="33">
        <v>1.2E-2</v>
      </c>
      <c r="G4" s="243">
        <f>Parameters!AC$24</f>
        <v>7.6784582246894727E-3</v>
      </c>
      <c r="H4" s="26">
        <v>16</v>
      </c>
      <c r="I4" s="152">
        <f>Parameters!AA$24</f>
        <v>41.036264919753762</v>
      </c>
    </row>
    <row r="5" spans="1:20" ht="15.75">
      <c r="A5" s="26"/>
      <c r="B5" s="26"/>
      <c r="C5" s="26"/>
      <c r="D5" s="35"/>
      <c r="E5" s="37">
        <f>E4*60</f>
        <v>2633</v>
      </c>
      <c r="F5" s="33">
        <v>2E-3</v>
      </c>
      <c r="G5" s="243">
        <f>Parameters!AD$24</f>
        <v>3.478903347532143E-4</v>
      </c>
      <c r="H5" s="26">
        <v>16</v>
      </c>
      <c r="I5" s="152">
        <f>Parameters!AB$24</f>
        <v>70.108794759261272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89.924863387978149</v>
      </c>
      <c r="E9" s="8">
        <f t="shared" ref="E9:E33" si="1">1-IF(A9&gt;=H$3,0,IF(A9&gt;=H$4,F$3*(A9-H$3)^2,F$2+F$4*(H$4-A9)+(A9&lt;H$5)*F$5*(H$5-A9)^2))</f>
        <v>0.48799999999999999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79.787878787878796</v>
      </c>
      <c r="E10" s="8">
        <f t="shared" si="1"/>
        <v>0.54999999999999993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72.176535087719301</v>
      </c>
      <c r="E11" s="8">
        <f t="shared" si="1"/>
        <v>0.60799999999999998</v>
      </c>
      <c r="F11" s="39"/>
      <c r="G11" s="5"/>
      <c r="H11" s="5">
        <v>0.60988942485783459</v>
      </c>
      <c r="I11" s="5">
        <f t="shared" ref="I11:I42" si="2">E$4/H11</f>
        <v>71.952933670824919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66.289023162134953</v>
      </c>
      <c r="E12" s="8">
        <f t="shared" si="1"/>
        <v>0.66199999999999992</v>
      </c>
      <c r="F12" s="39"/>
      <c r="G12" s="5"/>
      <c r="H12" s="5">
        <v>0.64498004614209969</v>
      </c>
      <c r="I12" s="5">
        <f t="shared" si="2"/>
        <v>68.038280557388148</v>
      </c>
      <c r="L12" s="42">
        <f t="shared" ref="L12:L42" si="4">100*(+D12/C12)</f>
        <v>56.973805897838368</v>
      </c>
      <c r="M12" s="42"/>
      <c r="N12" s="42"/>
      <c r="O12" s="42"/>
      <c r="P12" s="1">
        <v>6</v>
      </c>
      <c r="Q12" s="42">
        <f t="shared" ref="Q12:Q42" si="5">MAX(L12,O12)</f>
        <v>56.973805897838368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61.633895131086142</v>
      </c>
      <c r="E13" s="8">
        <f t="shared" si="1"/>
        <v>0.71199999999999997</v>
      </c>
      <c r="F13" s="39"/>
      <c r="G13" s="5"/>
      <c r="H13" s="5">
        <v>0.67948345525549403</v>
      </c>
      <c r="I13" s="5">
        <f t="shared" si="2"/>
        <v>64.583372845822524</v>
      </c>
      <c r="L13" s="42">
        <f t="shared" si="4"/>
        <v>76.930179069381495</v>
      </c>
      <c r="M13" s="42"/>
      <c r="N13" s="42"/>
      <c r="O13" s="42"/>
      <c r="P13" s="1">
        <v>7</v>
      </c>
      <c r="Q13" s="42">
        <f t="shared" si="5"/>
        <v>76.930179069381495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57.893579595426559</v>
      </c>
      <c r="E14" s="8">
        <f t="shared" si="1"/>
        <v>0.75800000000000001</v>
      </c>
      <c r="F14" s="39">
        <v>0.78769999999999996</v>
      </c>
      <c r="G14" s="5">
        <f t="shared" ref="G14:G45" si="6">E$4/F14</f>
        <v>55.710718970843388</v>
      </c>
      <c r="H14" s="5">
        <v>0.71322120187098104</v>
      </c>
      <c r="I14" s="5">
        <f t="shared" si="2"/>
        <v>61.52836345612684</v>
      </c>
      <c r="L14" s="42">
        <f t="shared" si="4"/>
        <v>76.47764807850271</v>
      </c>
      <c r="M14" s="42"/>
      <c r="N14" s="42"/>
      <c r="O14" s="42"/>
      <c r="P14" s="1">
        <v>8</v>
      </c>
      <c r="Q14" s="42">
        <f t="shared" si="5"/>
        <v>76.47764807850271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54.854166666666664</v>
      </c>
      <c r="E15" s="8">
        <f t="shared" si="1"/>
        <v>0.8</v>
      </c>
      <c r="F15" s="39">
        <v>0.82379999999999998</v>
      </c>
      <c r="G15" s="5">
        <f t="shared" si="6"/>
        <v>53.269401958404146</v>
      </c>
      <c r="H15" s="5">
        <v>0.74598275789154223</v>
      </c>
      <c r="I15" s="5">
        <f t="shared" si="2"/>
        <v>58.826203245455567</v>
      </c>
      <c r="L15" s="42">
        <f t="shared" si="4"/>
        <v>56.86333794056668</v>
      </c>
      <c r="M15" s="42"/>
      <c r="N15" s="42"/>
      <c r="O15" s="42"/>
      <c r="P15" s="1">
        <v>9</v>
      </c>
      <c r="Q15" s="42">
        <f t="shared" si="5"/>
        <v>56.86333794056668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52.366746221161499</v>
      </c>
      <c r="E16" s="8">
        <f t="shared" si="1"/>
        <v>0.83799999999999997</v>
      </c>
      <c r="F16" s="39">
        <v>0.8548</v>
      </c>
      <c r="G16" s="5">
        <f t="shared" si="6"/>
        <v>51.337544844798003</v>
      </c>
      <c r="H16" s="5">
        <v>0.77753363684731069</v>
      </c>
      <c r="I16" s="5">
        <f t="shared" si="2"/>
        <v>56.43914456391677</v>
      </c>
      <c r="L16" s="42">
        <f t="shared" si="4"/>
        <v>73.342781822355036</v>
      </c>
      <c r="M16" s="42"/>
      <c r="N16" s="42"/>
      <c r="O16" s="42"/>
      <c r="P16" s="1">
        <v>10</v>
      </c>
      <c r="Q16" s="42">
        <f t="shared" si="5"/>
        <v>73.342781822355036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50.324923547400608</v>
      </c>
      <c r="E17" s="8">
        <f t="shared" si="1"/>
        <v>0.872</v>
      </c>
      <c r="F17" s="39">
        <v>0.88119999999999998</v>
      </c>
      <c r="G17" s="5">
        <f t="shared" si="6"/>
        <v>49.799515811771826</v>
      </c>
      <c r="H17" s="5">
        <v>0.80762573851065311</v>
      </c>
      <c r="I17" s="5">
        <f t="shared" si="2"/>
        <v>54.336224368305572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48.651145602365112</v>
      </c>
      <c r="E18" s="8">
        <f t="shared" si="1"/>
        <v>0.90200000000000002</v>
      </c>
      <c r="F18" s="39">
        <v>0.90380000000000005</v>
      </c>
      <c r="G18" s="5">
        <f t="shared" si="6"/>
        <v>48.554252415726189</v>
      </c>
      <c r="H18" s="5">
        <v>0.83600998114812364</v>
      </c>
      <c r="I18" s="5">
        <f t="shared" si="2"/>
        <v>52.491398814481521</v>
      </c>
      <c r="L18" s="42">
        <f t="shared" si="4"/>
        <v>82.552848872791472</v>
      </c>
      <c r="M18" s="42"/>
      <c r="N18" s="42"/>
      <c r="O18" s="42"/>
      <c r="P18" s="1">
        <v>12</v>
      </c>
      <c r="Q18" s="42">
        <f t="shared" si="5"/>
        <v>82.552848872791472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47.288074712643684</v>
      </c>
      <c r="E19" s="8">
        <f t="shared" si="1"/>
        <v>0.92799999999999994</v>
      </c>
      <c r="F19" s="39">
        <v>0.92310000000000003</v>
      </c>
      <c r="G19" s="5">
        <f t="shared" si="6"/>
        <v>47.539089300545264</v>
      </c>
      <c r="H19" s="5">
        <v>0.86245077383321955</v>
      </c>
      <c r="I19" s="5">
        <f t="shared" si="2"/>
        <v>50.882131090555987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46.192982456140349</v>
      </c>
      <c r="E20" s="8">
        <f t="shared" si="1"/>
        <v>0.95</v>
      </c>
      <c r="F20" s="39">
        <v>0.93930000000000002</v>
      </c>
      <c r="G20" s="5">
        <f t="shared" si="6"/>
        <v>46.719188047837044</v>
      </c>
      <c r="H20" s="5">
        <v>0.88674132798478289</v>
      </c>
      <c r="I20" s="5">
        <f t="shared" si="2"/>
        <v>49.488314064557059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45.334022038567497</v>
      </c>
      <c r="E21" s="8">
        <f t="shared" si="1"/>
        <v>0.96799999999999997</v>
      </c>
      <c r="F21" s="39">
        <v>0.95299999999999996</v>
      </c>
      <c r="G21" s="5">
        <f t="shared" si="6"/>
        <v>46.047569080097936</v>
      </c>
      <c r="H21" s="5">
        <v>0.90871832360031268</v>
      </c>
      <c r="I21" s="5">
        <f t="shared" si="2"/>
        <v>48.291458633153759</v>
      </c>
      <c r="L21" s="42">
        <f t="shared" si="4"/>
        <v>89.740723270011543</v>
      </c>
      <c r="M21" s="42"/>
      <c r="N21" s="42"/>
      <c r="O21" s="42"/>
      <c r="P21" s="1">
        <v>15</v>
      </c>
      <c r="Q21" s="42">
        <f t="shared" si="5"/>
        <v>89.740723270011543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44.687712152070603</v>
      </c>
      <c r="E22" s="8">
        <f t="shared" si="1"/>
        <v>0.98199999999999998</v>
      </c>
      <c r="F22" s="39">
        <v>0.9647</v>
      </c>
      <c r="G22" s="5">
        <f t="shared" si="6"/>
        <v>45.489098510763277</v>
      </c>
      <c r="H22" s="5">
        <v>0.92827418184252464</v>
      </c>
      <c r="I22" s="5">
        <f t="shared" si="2"/>
        <v>47.274107361501343</v>
      </c>
      <c r="L22" s="42">
        <f t="shared" si="4"/>
        <v>96.901435819451976</v>
      </c>
      <c r="M22" s="42"/>
      <c r="N22" s="42"/>
      <c r="O22" s="42"/>
      <c r="P22" s="1">
        <v>16</v>
      </c>
      <c r="Q22" s="42">
        <f t="shared" si="5"/>
        <v>96.901435819451976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44.237231182795696</v>
      </c>
      <c r="E23" s="8">
        <f t="shared" si="1"/>
        <v>0.99199999999999999</v>
      </c>
      <c r="F23" s="39">
        <v>0.97409999999999997</v>
      </c>
      <c r="G23" s="5">
        <f t="shared" si="6"/>
        <v>45.050131745542899</v>
      </c>
      <c r="H23" s="5">
        <v>0.94536528451486368</v>
      </c>
      <c r="I23" s="5">
        <f t="shared" si="2"/>
        <v>46.419446590799126</v>
      </c>
      <c r="L23" s="42">
        <f t="shared" si="4"/>
        <v>97.224683918232301</v>
      </c>
      <c r="M23" s="14"/>
      <c r="N23" s="29"/>
      <c r="O23" s="42"/>
      <c r="P23" s="1">
        <v>17</v>
      </c>
      <c r="Q23" s="42">
        <f t="shared" si="5"/>
        <v>97.224683918232301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43.971275885103537</v>
      </c>
      <c r="E24" s="8">
        <f t="shared" si="1"/>
        <v>0.998</v>
      </c>
      <c r="F24" s="39">
        <v>0.98199999999999998</v>
      </c>
      <c r="G24" s="5">
        <f t="shared" si="6"/>
        <v>44.687712152070603</v>
      </c>
      <c r="H24" s="5">
        <v>0.96001496930047658</v>
      </c>
      <c r="I24" s="5">
        <f t="shared" si="2"/>
        <v>45.711092781510807</v>
      </c>
      <c r="L24" s="42">
        <f t="shared" si="4"/>
        <v>98.040748907700191</v>
      </c>
      <c r="M24" s="14"/>
      <c r="N24" s="29"/>
      <c r="O24" s="42"/>
      <c r="P24" s="1">
        <v>18</v>
      </c>
      <c r="Q24" s="42">
        <f t="shared" si="5"/>
        <v>98.040748907700191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43.883333333333333</v>
      </c>
      <c r="E25" s="8">
        <f t="shared" si="1"/>
        <v>1</v>
      </c>
      <c r="F25" s="39">
        <v>0.98850000000000005</v>
      </c>
      <c r="G25" s="5">
        <f t="shared" si="6"/>
        <v>44.393862755016016</v>
      </c>
      <c r="H25" s="5">
        <v>0.97231093210692399</v>
      </c>
      <c r="I25" s="5">
        <f t="shared" si="2"/>
        <v>45.133024718997532</v>
      </c>
      <c r="L25" s="42">
        <f t="shared" si="4"/>
        <v>97.158671586715855</v>
      </c>
      <c r="M25" s="14"/>
      <c r="N25" s="29"/>
      <c r="O25" s="42"/>
      <c r="P25" s="1">
        <v>19</v>
      </c>
      <c r="Q25" s="42">
        <f t="shared" si="5"/>
        <v>97.158671586715855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43.883333333333333</v>
      </c>
      <c r="E26" s="8">
        <f t="shared" si="1"/>
        <v>1</v>
      </c>
      <c r="F26" s="39">
        <v>1</v>
      </c>
      <c r="G26" s="5">
        <f t="shared" si="6"/>
        <v>43.883333333333333</v>
      </c>
      <c r="H26" s="5">
        <v>0.98239757862820365</v>
      </c>
      <c r="I26" s="5">
        <f t="shared" si="2"/>
        <v>44.669626929059582</v>
      </c>
      <c r="L26" s="42">
        <f t="shared" si="4"/>
        <v>97.482413920770085</v>
      </c>
      <c r="N26" s="29"/>
      <c r="O26" s="42"/>
      <c r="P26" s="1">
        <v>20</v>
      </c>
      <c r="Q26" s="42">
        <f t="shared" si="5"/>
        <v>97.482413920770085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43.883333333333333</v>
      </c>
      <c r="E27" s="8">
        <f t="shared" si="1"/>
        <v>1</v>
      </c>
      <c r="F27" s="39">
        <v>1</v>
      </c>
      <c r="G27" s="5">
        <f t="shared" si="6"/>
        <v>43.883333333333333</v>
      </c>
      <c r="H27" s="5">
        <v>0.99046463471995538</v>
      </c>
      <c r="I27" s="5">
        <f t="shared" si="2"/>
        <v>44.30580537157789</v>
      </c>
      <c r="L27" s="42">
        <f t="shared" si="4"/>
        <v>96.659324522760656</v>
      </c>
      <c r="M27" s="14"/>
      <c r="N27" s="29"/>
      <c r="O27" s="42"/>
      <c r="P27" s="1">
        <v>21</v>
      </c>
      <c r="Q27" s="42">
        <f t="shared" si="5"/>
        <v>96.659324522760656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43.883333333333333</v>
      </c>
      <c r="E28" s="8">
        <f t="shared" si="1"/>
        <v>1</v>
      </c>
      <c r="F28" s="39">
        <v>1</v>
      </c>
      <c r="G28" s="5">
        <f t="shared" si="6"/>
        <v>43.883333333333333</v>
      </c>
      <c r="H28" s="5">
        <v>0.99673375368133732</v>
      </c>
      <c r="I28" s="5">
        <f t="shared" si="2"/>
        <v>44.027136806849967</v>
      </c>
      <c r="L28" s="42">
        <f t="shared" si="4"/>
        <v>96.979742173112342</v>
      </c>
      <c r="M28" s="42"/>
      <c r="N28" s="42"/>
      <c r="O28" s="42"/>
      <c r="P28" s="1">
        <v>22</v>
      </c>
      <c r="Q28" s="42">
        <f t="shared" si="5"/>
        <v>96.979742173112342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43.883333333333333</v>
      </c>
      <c r="E29" s="8">
        <f t="shared" si="1"/>
        <v>1</v>
      </c>
      <c r="F29" s="39">
        <v>1</v>
      </c>
      <c r="G29" s="5">
        <f t="shared" si="6"/>
        <v>43.883333333333333</v>
      </c>
      <c r="H29" s="5">
        <v>1</v>
      </c>
      <c r="I29" s="5">
        <f t="shared" si="2"/>
        <v>43.883333333333333</v>
      </c>
      <c r="L29" s="42">
        <f t="shared" si="4"/>
        <v>96.979742173112342</v>
      </c>
      <c r="M29" s="14">
        <v>3.1747685185185184E-2</v>
      </c>
      <c r="N29" s="29">
        <f>M29*1440</f>
        <v>45.716666666666669</v>
      </c>
      <c r="O29" s="42">
        <f>100*$D29/+N29</f>
        <v>95.989792198322988</v>
      </c>
      <c r="P29" s="1">
        <v>23</v>
      </c>
      <c r="Q29" s="42">
        <f t="shared" si="5"/>
        <v>96.979742173112342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43.883333333333333</v>
      </c>
      <c r="E30" s="8">
        <f t="shared" si="1"/>
        <v>1</v>
      </c>
      <c r="F30" s="39">
        <v>1</v>
      </c>
      <c r="G30" s="5">
        <f t="shared" si="6"/>
        <v>43.883333333333333</v>
      </c>
      <c r="H30" s="5">
        <v>1</v>
      </c>
      <c r="I30" s="5">
        <f t="shared" si="2"/>
        <v>43.883333333333333</v>
      </c>
      <c r="L30" s="42">
        <f t="shared" si="4"/>
        <v>97.808320950965822</v>
      </c>
      <c r="M30" s="14"/>
      <c r="N30" s="29"/>
      <c r="O30" s="42"/>
      <c r="P30" s="1">
        <v>24</v>
      </c>
      <c r="Q30" s="42">
        <f t="shared" si="5"/>
        <v>97.808320950965822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43.883333333333333</v>
      </c>
      <c r="E31" s="8">
        <f t="shared" si="1"/>
        <v>1</v>
      </c>
      <c r="F31" s="39">
        <v>1</v>
      </c>
      <c r="G31" s="5">
        <f t="shared" si="6"/>
        <v>43.883333333333333</v>
      </c>
      <c r="H31" s="5">
        <v>1</v>
      </c>
      <c r="I31" s="5">
        <f t="shared" si="2"/>
        <v>43.883333333333333</v>
      </c>
      <c r="L31" s="42">
        <f t="shared" si="4"/>
        <v>97.554649870322322</v>
      </c>
      <c r="M31" s="14">
        <v>3.1481481481481478E-2</v>
      </c>
      <c r="N31" s="29">
        <f>M31*1440</f>
        <v>45.333333333333329</v>
      </c>
      <c r="O31" s="42">
        <f>100*$D31/+N31</f>
        <v>96.801470588235304</v>
      </c>
      <c r="P31" s="1">
        <v>25</v>
      </c>
      <c r="Q31" s="42">
        <f t="shared" si="5"/>
        <v>97.554649870322322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43.883333333333333</v>
      </c>
      <c r="E32" s="8">
        <f t="shared" si="1"/>
        <v>1</v>
      </c>
      <c r="F32" s="39">
        <v>1</v>
      </c>
      <c r="G32" s="5">
        <f t="shared" si="6"/>
        <v>43.883333333333333</v>
      </c>
      <c r="H32" s="5">
        <v>1</v>
      </c>
      <c r="I32" s="5">
        <f t="shared" si="2"/>
        <v>43.883333333333333</v>
      </c>
      <c r="L32" s="42">
        <f t="shared" si="4"/>
        <v>96.80147058823529</v>
      </c>
      <c r="M32" s="14">
        <v>3.1712962962962964E-2</v>
      </c>
      <c r="N32" s="29">
        <f>M32*1440</f>
        <v>45.666666666666664</v>
      </c>
      <c r="O32" s="42">
        <f>100*$D32/+N32</f>
        <v>96.0948905109489</v>
      </c>
      <c r="P32" s="1">
        <v>26</v>
      </c>
      <c r="Q32" s="42">
        <f t="shared" si="5"/>
        <v>96.80147058823529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43.883333333333333</v>
      </c>
      <c r="E33" s="8">
        <f t="shared" si="1"/>
        <v>1</v>
      </c>
      <c r="F33" s="39">
        <v>1</v>
      </c>
      <c r="G33" s="5">
        <f t="shared" si="6"/>
        <v>43.883333333333333</v>
      </c>
      <c r="H33" s="5">
        <v>1</v>
      </c>
      <c r="I33" s="5">
        <f t="shared" si="2"/>
        <v>43.883333333333333</v>
      </c>
      <c r="L33" s="42">
        <f t="shared" si="4"/>
        <v>96.0948905109489</v>
      </c>
      <c r="M33" s="14">
        <v>3.1585648148148147E-2</v>
      </c>
      <c r="N33" s="29">
        <f>M33*1440</f>
        <v>45.483333333333334</v>
      </c>
      <c r="O33" s="42">
        <f>100*$D33/+N33</f>
        <v>96.482227922315857</v>
      </c>
      <c r="P33" s="1">
        <v>27</v>
      </c>
      <c r="Q33" s="42">
        <f t="shared" si="5"/>
        <v>96.482227922315857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43.883333333333333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43.883333333333333</v>
      </c>
      <c r="H34" s="5">
        <v>1</v>
      </c>
      <c r="I34" s="5">
        <f t="shared" si="2"/>
        <v>43.883333333333333</v>
      </c>
      <c r="L34" s="42">
        <f t="shared" si="4"/>
        <v>96.059832178037226</v>
      </c>
      <c r="M34" s="14"/>
      <c r="N34" s="29"/>
      <c r="O34" s="42"/>
      <c r="P34" s="1">
        <v>28</v>
      </c>
      <c r="Q34" s="42">
        <f t="shared" si="5"/>
        <v>96.059832178037226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43.883333333333333</v>
      </c>
      <c r="E35" s="8">
        <f t="shared" si="7"/>
        <v>1</v>
      </c>
      <c r="F35" s="39">
        <v>1</v>
      </c>
      <c r="G35" s="5">
        <f t="shared" si="6"/>
        <v>43.883333333333333</v>
      </c>
      <c r="H35" s="5">
        <v>1</v>
      </c>
      <c r="I35" s="5">
        <f t="shared" si="2"/>
        <v>43.883333333333333</v>
      </c>
      <c r="L35" s="42">
        <f t="shared" si="4"/>
        <v>95.57168784029038</v>
      </c>
      <c r="M35" s="14">
        <v>3.1678240740740743E-2</v>
      </c>
      <c r="N35" s="29">
        <f>M35*1440</f>
        <v>45.616666666666667</v>
      </c>
      <c r="O35" s="42">
        <f>100*$D35/+N35</f>
        <v>96.200219218122029</v>
      </c>
      <c r="P35" s="1">
        <v>29</v>
      </c>
      <c r="Q35" s="42">
        <f t="shared" si="5"/>
        <v>96.200219218122029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43.883333333333333</v>
      </c>
      <c r="E36" s="8">
        <f t="shared" si="7"/>
        <v>1</v>
      </c>
      <c r="F36" s="39">
        <v>1</v>
      </c>
      <c r="G36" s="5">
        <f t="shared" si="6"/>
        <v>43.883333333333333</v>
      </c>
      <c r="H36" s="5">
        <v>1</v>
      </c>
      <c r="I36" s="5">
        <f t="shared" si="2"/>
        <v>43.883333333333333</v>
      </c>
      <c r="L36" s="42">
        <f t="shared" si="4"/>
        <v>96.200219218122029</v>
      </c>
      <c r="M36" s="14"/>
      <c r="N36" s="29"/>
      <c r="O36" s="42"/>
      <c r="P36" s="1">
        <v>30</v>
      </c>
      <c r="Q36" s="42">
        <f t="shared" si="5"/>
        <v>96.200219218122029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43.883818470477365</v>
      </c>
      <c r="E37" s="8">
        <f t="shared" si="7"/>
        <v>0.99998894496511603</v>
      </c>
      <c r="F37" s="39">
        <v>1</v>
      </c>
      <c r="G37" s="5">
        <f t="shared" si="6"/>
        <v>43.883333333333333</v>
      </c>
      <c r="H37" s="5">
        <v>1</v>
      </c>
      <c r="I37" s="5">
        <f t="shared" si="2"/>
        <v>43.883333333333333</v>
      </c>
      <c r="L37" s="42">
        <f t="shared" si="4"/>
        <v>95.676929804819835</v>
      </c>
      <c r="M37" s="14"/>
      <c r="N37" s="29"/>
      <c r="O37" s="42"/>
      <c r="P37" s="1">
        <v>31</v>
      </c>
      <c r="Q37" s="42">
        <f t="shared" si="5"/>
        <v>95.676929804819835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43.905994517800352</v>
      </c>
      <c r="E38" s="8">
        <f t="shared" si="7"/>
        <v>0.99948387037542596</v>
      </c>
      <c r="F38" s="39">
        <v>1</v>
      </c>
      <c r="G38" s="5">
        <f t="shared" si="6"/>
        <v>43.883333333333333</v>
      </c>
      <c r="H38" s="5">
        <v>0.99953687352059228</v>
      </c>
      <c r="I38" s="5">
        <f t="shared" si="2"/>
        <v>43.903666283732406</v>
      </c>
      <c r="L38" s="42">
        <f t="shared" si="4"/>
        <v>95.621040692124183</v>
      </c>
      <c r="M38" s="42"/>
      <c r="N38" s="42"/>
      <c r="O38" s="42"/>
      <c r="P38" s="1">
        <v>32</v>
      </c>
      <c r="Q38" s="42">
        <f t="shared" si="5"/>
        <v>95.621040692124183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43.961295425685179</v>
      </c>
      <c r="E39" s="8">
        <f t="shared" si="7"/>
        <v>0.99822657427182426</v>
      </c>
      <c r="F39" s="39">
        <v>1</v>
      </c>
      <c r="G39" s="5">
        <f t="shared" si="6"/>
        <v>43.883333333333333</v>
      </c>
      <c r="H39" s="5">
        <v>0.99363831534910063</v>
      </c>
      <c r="I39" s="5">
        <f t="shared" si="2"/>
        <v>44.16429263591305</v>
      </c>
      <c r="L39" s="42">
        <f t="shared" si="4"/>
        <v>99.049107230233219</v>
      </c>
      <c r="M39" s="14"/>
      <c r="N39" s="29"/>
      <c r="O39" s="42"/>
      <c r="P39" s="1">
        <v>33</v>
      </c>
      <c r="Q39" s="42">
        <f t="shared" si="5"/>
        <v>99.049107230233219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44.04997188133963</v>
      </c>
      <c r="E40" s="8">
        <f t="shared" si="7"/>
        <v>0.99621705665431104</v>
      </c>
      <c r="F40" s="39">
        <v>1</v>
      </c>
      <c r="G40" s="5">
        <f t="shared" si="6"/>
        <v>43.883333333333333</v>
      </c>
      <c r="H40" s="5">
        <v>0.98761035912874928</v>
      </c>
      <c r="I40" s="5">
        <f t="shared" si="2"/>
        <v>44.433852812202538</v>
      </c>
      <c r="L40" s="42">
        <f t="shared" si="4"/>
        <v>94.765088306933592</v>
      </c>
      <c r="M40" s="14"/>
      <c r="N40" s="29"/>
      <c r="O40" s="42"/>
      <c r="P40" s="1">
        <v>34</v>
      </c>
      <c r="Q40" s="42">
        <f t="shared" si="5"/>
        <v>94.765088306933592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44.172427847840673</v>
      </c>
      <c r="E41" s="8">
        <f t="shared" si="7"/>
        <v>0.99345531752288607</v>
      </c>
      <c r="F41" s="39">
        <v>1</v>
      </c>
      <c r="G41" s="5">
        <f t="shared" si="6"/>
        <v>43.883333333333333</v>
      </c>
      <c r="H41" s="5">
        <v>0.98147800064373603</v>
      </c>
      <c r="I41" s="5">
        <f t="shared" si="2"/>
        <v>44.711479324601207</v>
      </c>
      <c r="J41" s="5">
        <v>1</v>
      </c>
      <c r="K41" s="5">
        <f t="shared" ref="K41:K72" si="9">E$4/J41</f>
        <v>43.883333333333333</v>
      </c>
      <c r="L41" s="42">
        <f t="shared" si="4"/>
        <v>95.853369651733829</v>
      </c>
      <c r="M41" s="42"/>
      <c r="N41" s="42"/>
      <c r="O41" s="42"/>
      <c r="P41" s="1">
        <v>35</v>
      </c>
      <c r="Q41" s="42">
        <f t="shared" si="5"/>
        <v>95.853369651733829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44.329225189408334</v>
      </c>
      <c r="E42" s="8">
        <f t="shared" si="7"/>
        <v>0.98994135687754958</v>
      </c>
      <c r="F42" s="39">
        <v>0.99960000000000004</v>
      </c>
      <c r="G42" s="5">
        <f t="shared" si="6"/>
        <v>43.900893690809653</v>
      </c>
      <c r="H42" s="5">
        <v>0.9752555905805953</v>
      </c>
      <c r="I42" s="5">
        <f t="shared" si="2"/>
        <v>44.996751371820828</v>
      </c>
      <c r="J42" s="5">
        <v>0.99108027750247785</v>
      </c>
      <c r="K42" s="5">
        <f t="shared" si="9"/>
        <v>44.278283333333327</v>
      </c>
      <c r="L42" s="42">
        <f t="shared" si="4"/>
        <v>96.019982359729255</v>
      </c>
      <c r="M42" s="42"/>
      <c r="N42" s="42"/>
      <c r="O42" s="42"/>
      <c r="P42" s="1">
        <v>36</v>
      </c>
      <c r="Q42" s="42">
        <f t="shared" si="5"/>
        <v>96.019982359729255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44.521090171389233</v>
      </c>
      <c r="E43" s="8">
        <f t="shared" si="7"/>
        <v>0.98567517471830146</v>
      </c>
      <c r="F43" s="39">
        <v>0.9929</v>
      </c>
      <c r="G43" s="5">
        <f t="shared" si="6"/>
        <v>44.197132977473395</v>
      </c>
      <c r="H43" s="5">
        <v>0.96895223735929059</v>
      </c>
      <c r="I43" s="5">
        <f t="shared" ref="I43:I74" si="11">E$4/H43</f>
        <v>45.289470049555447</v>
      </c>
      <c r="J43" s="5">
        <v>0.98231827111984282</v>
      </c>
      <c r="K43" s="5">
        <f t="shared" si="9"/>
        <v>44.673233333333336</v>
      </c>
      <c r="L43" s="42">
        <f t="shared" ref="L43:L74" si="12">100*(+D43/C43)</f>
        <v>95.916172721125832</v>
      </c>
      <c r="M43" s="42"/>
      <c r="N43" s="42"/>
      <c r="O43" s="42"/>
      <c r="P43" s="1">
        <v>37</v>
      </c>
      <c r="Q43" s="42">
        <f t="shared" ref="Q43:Q74" si="13">MAX(L43,O43)</f>
        <v>95.916172721125832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44.748921976609992</v>
      </c>
      <c r="E44" s="8">
        <f t="shared" si="7"/>
        <v>0.98065677104514171</v>
      </c>
      <c r="F44" s="39">
        <v>0.98599999999999999</v>
      </c>
      <c r="G44" s="5">
        <f t="shared" si="6"/>
        <v>44.506423258958755</v>
      </c>
      <c r="H44" s="5">
        <v>0.96257403647447803</v>
      </c>
      <c r="I44" s="5">
        <f t="shared" si="11"/>
        <v>45.589566797438614</v>
      </c>
      <c r="J44" s="5">
        <v>0.97370983446932824</v>
      </c>
      <c r="K44" s="5">
        <f t="shared" si="9"/>
        <v>45.06818333333333</v>
      </c>
      <c r="L44" s="42">
        <f t="shared" si="12"/>
        <v>94.673318709330019</v>
      </c>
      <c r="M44" s="42"/>
      <c r="N44" s="42"/>
      <c r="O44" s="42"/>
      <c r="P44" s="1">
        <v>38</v>
      </c>
      <c r="Q44" s="42">
        <f t="shared" si="13"/>
        <v>94.673318709330019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45.013803426971798</v>
      </c>
      <c r="E45" s="8">
        <f t="shared" si="7"/>
        <v>0.97488614585807032</v>
      </c>
      <c r="F45" s="39">
        <v>0.97909999999999997</v>
      </c>
      <c r="G45" s="5">
        <f t="shared" si="6"/>
        <v>44.82007285602424</v>
      </c>
      <c r="H45" s="5">
        <v>0.95612516758804611</v>
      </c>
      <c r="I45" s="5">
        <f t="shared" si="11"/>
        <v>45.897059109985484</v>
      </c>
      <c r="J45" s="5">
        <v>0.96525096525096521</v>
      </c>
      <c r="K45" s="5">
        <f t="shared" si="9"/>
        <v>45.463133333333332</v>
      </c>
      <c r="L45" s="42">
        <f t="shared" si="12"/>
        <v>95.57070791289128</v>
      </c>
      <c r="M45" s="42"/>
      <c r="N45" s="42"/>
      <c r="O45" s="42"/>
      <c r="P45" s="1">
        <v>39</v>
      </c>
      <c r="Q45" s="42">
        <f t="shared" si="13"/>
        <v>95.57070791289128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45.317014153191906</v>
      </c>
      <c r="E46" s="8">
        <f t="shared" si="7"/>
        <v>0.9683632991570873</v>
      </c>
      <c r="F46" s="39">
        <v>0.97199999999999998</v>
      </c>
      <c r="G46" s="5">
        <f t="shared" ref="G46:G77" si="14">E$4/F46</f>
        <v>45.147462277091904</v>
      </c>
      <c r="H46" s="5">
        <v>0.94960849980195905</v>
      </c>
      <c r="I46" s="5">
        <f t="shared" si="11"/>
        <v>46.212026685192065</v>
      </c>
      <c r="J46" s="5">
        <v>0.95602294455066916</v>
      </c>
      <c r="K46" s="5">
        <f t="shared" si="9"/>
        <v>45.901966666666667</v>
      </c>
      <c r="L46" s="42">
        <f t="shared" si="12"/>
        <v>95.404240322509267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45.660046518635198</v>
      </c>
      <c r="E47" s="8">
        <f t="shared" si="7"/>
        <v>0.96108823094219276</v>
      </c>
      <c r="F47" s="39">
        <v>0.96540000000000004</v>
      </c>
      <c r="G47" s="5">
        <f t="shared" si="14"/>
        <v>45.456114909191349</v>
      </c>
      <c r="H47" s="5">
        <v>0.94302595357072827</v>
      </c>
      <c r="I47" s="5">
        <f t="shared" si="11"/>
        <v>46.534597661040962</v>
      </c>
      <c r="J47" s="5">
        <v>0.94786729857819907</v>
      </c>
      <c r="K47" s="5">
        <f t="shared" si="9"/>
        <v>46.296916666666668</v>
      </c>
      <c r="L47" s="42">
        <f t="shared" si="12"/>
        <v>97.183497379145507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46.027754090548527</v>
      </c>
      <c r="E48" s="8">
        <f t="shared" si="7"/>
        <v>0.95341026735746082</v>
      </c>
      <c r="F48" s="39">
        <v>0.95809999999999995</v>
      </c>
      <c r="G48" s="5">
        <f t="shared" si="14"/>
        <v>45.802456250217446</v>
      </c>
      <c r="H48" s="5">
        <v>0.93637873031954166</v>
      </c>
      <c r="I48" s="5">
        <f t="shared" si="11"/>
        <v>46.864940341348884</v>
      </c>
      <c r="J48" s="5">
        <v>0.93896713615023475</v>
      </c>
      <c r="K48" s="5">
        <f t="shared" si="9"/>
        <v>46.735749999999996</v>
      </c>
      <c r="L48" s="42">
        <f t="shared" si="12"/>
        <v>96.057921580275206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46.401456427244426</v>
      </c>
      <c r="E49" s="8">
        <f t="shared" si="7"/>
        <v>0.94573180913277133</v>
      </c>
      <c r="F49" s="39">
        <v>0.95130000000000003</v>
      </c>
      <c r="G49" s="5">
        <f t="shared" si="14"/>
        <v>46.129857388135534</v>
      </c>
      <c r="H49" s="5">
        <v>0.92966746478784201</v>
      </c>
      <c r="I49" s="5">
        <f t="shared" si="11"/>
        <v>47.203258149243588</v>
      </c>
      <c r="J49" s="5">
        <v>0.93109869646182486</v>
      </c>
      <c r="K49" s="5">
        <f t="shared" si="9"/>
        <v>47.130700000000004</v>
      </c>
      <c r="L49" s="42">
        <f t="shared" si="12"/>
        <v>96.770503497902865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46.781276662838103</v>
      </c>
      <c r="E50" s="8">
        <f t="shared" si="7"/>
        <v>0.93805335090808195</v>
      </c>
      <c r="F50" s="39">
        <v>0.94430000000000003</v>
      </c>
      <c r="G50" s="5">
        <f t="shared" si="14"/>
        <v>46.47181333615729</v>
      </c>
      <c r="H50" s="5">
        <v>0.92289232957568956</v>
      </c>
      <c r="I50" s="5">
        <f t="shared" si="11"/>
        <v>47.549786607836694</v>
      </c>
      <c r="J50" s="5">
        <v>0.92250922509225086</v>
      </c>
      <c r="K50" s="5">
        <f t="shared" si="9"/>
        <v>47.569533333333339</v>
      </c>
      <c r="L50" s="42">
        <f t="shared" si="12"/>
        <v>98.625319738941897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47.167366271852821</v>
      </c>
      <c r="E51" s="8">
        <f t="shared" si="7"/>
        <v>0.93037489268339246</v>
      </c>
      <c r="F51" s="39">
        <v>0.93730000000000002</v>
      </c>
      <c r="G51" s="5">
        <f t="shared" si="14"/>
        <v>46.818876915964296</v>
      </c>
      <c r="H51" s="5">
        <v>0.91605310869335976</v>
      </c>
      <c r="I51" s="5">
        <f t="shared" si="11"/>
        <v>47.90479167297152</v>
      </c>
      <c r="J51" s="5">
        <v>0.91491308325709064</v>
      </c>
      <c r="K51" s="5">
        <f t="shared" si="9"/>
        <v>47.964483333333327</v>
      </c>
      <c r="L51" s="42">
        <f t="shared" si="12"/>
        <v>95.51272279146707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47.559881770950327</v>
      </c>
      <c r="E52" s="8">
        <f t="shared" si="7"/>
        <v>0.92269643445870297</v>
      </c>
      <c r="F52" s="39">
        <v>0.93049999999999999</v>
      </c>
      <c r="G52" s="5">
        <f t="shared" si="14"/>
        <v>47.161024538778435</v>
      </c>
      <c r="H52" s="5">
        <v>0.90914925018010895</v>
      </c>
      <c r="I52" s="5">
        <f t="shared" si="11"/>
        <v>48.268569021686737</v>
      </c>
      <c r="J52" s="5">
        <v>0.90661831368993651</v>
      </c>
      <c r="K52" s="5">
        <f t="shared" si="9"/>
        <v>48.403316666666669</v>
      </c>
      <c r="L52" s="42">
        <f t="shared" si="12"/>
        <v>95.886858409174053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47.958984930488711</v>
      </c>
      <c r="E53" s="8">
        <f t="shared" si="7"/>
        <v>0.91501797623401349</v>
      </c>
      <c r="F53" s="39">
        <v>0.92310000000000003</v>
      </c>
      <c r="G53" s="5">
        <f t="shared" si="14"/>
        <v>47.539089300545264</v>
      </c>
      <c r="H53" s="5">
        <v>0.90217990407498094</v>
      </c>
      <c r="I53" s="5">
        <f t="shared" si="11"/>
        <v>48.641444056911901</v>
      </c>
      <c r="J53" s="5">
        <v>0.89847259658580414</v>
      </c>
      <c r="K53" s="5">
        <f t="shared" si="9"/>
        <v>48.842149999999997</v>
      </c>
      <c r="L53" s="42">
        <f t="shared" si="12"/>
        <v>95.758372573355174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48.364842996822254</v>
      </c>
      <c r="E54" s="8">
        <f t="shared" si="7"/>
        <v>0.907339518009324</v>
      </c>
      <c r="F54" s="39">
        <v>0.91620000000000001</v>
      </c>
      <c r="G54" s="5">
        <f t="shared" si="14"/>
        <v>47.897111256639739</v>
      </c>
      <c r="H54" s="5">
        <v>0.89514394979545264</v>
      </c>
      <c r="I54" s="5">
        <f t="shared" si="11"/>
        <v>49.02377248191312</v>
      </c>
      <c r="J54" s="5">
        <v>0.89047195013357083</v>
      </c>
      <c r="K54" s="5">
        <f t="shared" si="9"/>
        <v>49.280983333333332</v>
      </c>
      <c r="L54" s="42">
        <f t="shared" si="12"/>
        <v>93.973140537867067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48.777628925985027</v>
      </c>
      <c r="E55" s="8">
        <f t="shared" si="7"/>
        <v>0.89966105978463451</v>
      </c>
      <c r="F55" s="39">
        <v>0.90900000000000003</v>
      </c>
      <c r="G55" s="5">
        <f t="shared" si="14"/>
        <v>48.276494316098272</v>
      </c>
      <c r="H55" s="5">
        <v>0.88804001561473733</v>
      </c>
      <c r="I55" s="5">
        <f t="shared" si="11"/>
        <v>49.415941355925845</v>
      </c>
      <c r="J55" s="5">
        <v>0.88261253309796994</v>
      </c>
      <c r="K55" s="5">
        <f t="shared" si="9"/>
        <v>49.719816666666667</v>
      </c>
      <c r="L55" s="42">
        <f t="shared" si="12"/>
        <v>92.178196395562267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49.197521629444232</v>
      </c>
      <c r="E56" s="8">
        <f t="shared" si="7"/>
        <v>0.89198260155994502</v>
      </c>
      <c r="F56" s="39">
        <v>0.90200000000000002</v>
      </c>
      <c r="G56" s="5">
        <f t="shared" si="14"/>
        <v>48.651145602365112</v>
      </c>
      <c r="H56" s="5">
        <v>0.88086649206185819</v>
      </c>
      <c r="I56" s="5">
        <f t="shared" si="11"/>
        <v>49.818370580330416</v>
      </c>
      <c r="J56" s="5">
        <v>0.87489063867016625</v>
      </c>
      <c r="K56" s="5">
        <f t="shared" si="9"/>
        <v>50.158650000000002</v>
      </c>
      <c r="L56" s="42">
        <f t="shared" si="12"/>
        <v>96.43421423608801</v>
      </c>
      <c r="M56" s="14"/>
      <c r="N56" s="29"/>
      <c r="O56" s="42"/>
      <c r="P56" s="1">
        <v>50</v>
      </c>
      <c r="Q56" s="42">
        <f t="shared" si="13"/>
        <v>96.43421423608801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49.624706232656848</v>
      </c>
      <c r="E57" s="8">
        <f t="shared" si="7"/>
        <v>0.88430414333525564</v>
      </c>
      <c r="F57" s="39">
        <v>0.89480000000000004</v>
      </c>
      <c r="G57" s="5">
        <f t="shared" si="14"/>
        <v>49.042616599612572</v>
      </c>
      <c r="H57" s="5">
        <v>0.87362154050034846</v>
      </c>
      <c r="I57" s="5">
        <f t="shared" si="11"/>
        <v>50.231514790947202</v>
      </c>
      <c r="J57" s="5">
        <v>0.86655112651646449</v>
      </c>
      <c r="K57" s="5">
        <f t="shared" si="9"/>
        <v>50.641366666666663</v>
      </c>
      <c r="L57" s="42">
        <f t="shared" si="12"/>
        <v>97.846939663470607</v>
      </c>
      <c r="M57" s="14"/>
      <c r="N57" s="29"/>
      <c r="O57" s="42"/>
      <c r="P57" s="1">
        <v>51</v>
      </c>
      <c r="Q57" s="42">
        <f t="shared" si="13"/>
        <v>97.846939663470607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50.059374347214636</v>
      </c>
      <c r="E58" s="8">
        <f t="shared" si="7"/>
        <v>0.87662568511056616</v>
      </c>
      <c r="F58" s="39">
        <v>0.88739999999999997</v>
      </c>
      <c r="G58" s="5">
        <f t="shared" si="14"/>
        <v>49.451581398843061</v>
      </c>
      <c r="H58" s="5">
        <v>0.86630309775753511</v>
      </c>
      <c r="I58" s="5">
        <f t="shared" si="11"/>
        <v>50.655865651326117</v>
      </c>
      <c r="J58" s="5">
        <v>0.85910652920962205</v>
      </c>
      <c r="K58" s="5">
        <f t="shared" si="9"/>
        <v>51.080199999999998</v>
      </c>
      <c r="L58" s="42">
        <f t="shared" si="12"/>
        <v>95.563552683196889</v>
      </c>
      <c r="M58" s="42"/>
      <c r="N58" s="42"/>
      <c r="O58" s="42"/>
      <c r="P58" s="1">
        <v>52</v>
      </c>
      <c r="Q58" s="42">
        <f t="shared" si="13"/>
        <v>95.563552683196889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50.501724357418034</v>
      </c>
      <c r="E59" s="8">
        <f t="shared" si="7"/>
        <v>0.86894722688587667</v>
      </c>
      <c r="F59" s="39">
        <v>0.88009999999999999</v>
      </c>
      <c r="G59" s="5">
        <f t="shared" si="14"/>
        <v>49.861758133545429</v>
      </c>
      <c r="H59" s="5">
        <v>0.85890887740929045</v>
      </c>
      <c r="I59" s="5">
        <f t="shared" si="11"/>
        <v>51.091954557155994</v>
      </c>
      <c r="J59" s="5">
        <v>0.85178875638841567</v>
      </c>
      <c r="K59" s="5">
        <f t="shared" si="9"/>
        <v>51.519033333333333</v>
      </c>
      <c r="L59" s="42">
        <f t="shared" si="12"/>
        <v>95.196464387215912</v>
      </c>
      <c r="M59" s="14"/>
      <c r="N59" s="29"/>
      <c r="O59" s="42"/>
      <c r="P59" s="1">
        <v>53</v>
      </c>
      <c r="Q59" s="42">
        <f t="shared" si="13"/>
        <v>95.196464387215912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50.951961722179327</v>
      </c>
      <c r="E60" s="8">
        <f t="shared" si="7"/>
        <v>0.86126876866118718</v>
      </c>
      <c r="F60" s="39">
        <v>0.87290000000000001</v>
      </c>
      <c r="G60" s="5">
        <f t="shared" si="14"/>
        <v>50.273036239355406</v>
      </c>
      <c r="H60" s="5">
        <v>0.85143636813361923</v>
      </c>
      <c r="I60" s="5">
        <f t="shared" si="11"/>
        <v>51.540355774944473</v>
      </c>
      <c r="J60" s="5">
        <v>0.8438818565400843</v>
      </c>
      <c r="K60" s="5">
        <f t="shared" si="9"/>
        <v>52.001750000000008</v>
      </c>
      <c r="L60" s="42">
        <f t="shared" si="12"/>
        <v>98.457897047689499</v>
      </c>
      <c r="M60" s="42"/>
      <c r="N60" s="42"/>
      <c r="O60" s="42"/>
      <c r="P60" s="1">
        <v>54</v>
      </c>
      <c r="Q60" s="42">
        <f t="shared" si="13"/>
        <v>98.457897047689499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51.41029929322049</v>
      </c>
      <c r="E61" s="8">
        <f t="shared" si="7"/>
        <v>0.85359031043649769</v>
      </c>
      <c r="F61" s="39">
        <v>0.86560000000000004</v>
      </c>
      <c r="G61" s="5">
        <f t="shared" si="14"/>
        <v>50.697011706715955</v>
      </c>
      <c r="H61" s="5">
        <v>0.84388282940455972</v>
      </c>
      <c r="I61" s="5">
        <f t="shared" si="11"/>
        <v>52.001690050142663</v>
      </c>
      <c r="J61" s="5">
        <v>0.83612040133779264</v>
      </c>
      <c r="K61" s="5">
        <f t="shared" si="9"/>
        <v>52.48446666666667</v>
      </c>
      <c r="L61" s="42">
        <f t="shared" si="12"/>
        <v>95.028279654751373</v>
      </c>
      <c r="M61" s="42"/>
      <c r="N61" s="42"/>
      <c r="O61" s="42"/>
      <c r="P61" s="1">
        <v>55</v>
      </c>
      <c r="Q61" s="42">
        <f t="shared" si="13"/>
        <v>95.028279654751373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51.876957650600893</v>
      </c>
      <c r="E62" s="8">
        <f t="shared" si="7"/>
        <v>0.8459118522118082</v>
      </c>
      <c r="F62" s="39">
        <v>0.85780000000000001</v>
      </c>
      <c r="G62" s="5">
        <f t="shared" si="14"/>
        <v>51.158001088054711</v>
      </c>
      <c r="H62" s="5">
        <v>0.83624528468876758</v>
      </c>
      <c r="I62" s="5">
        <f t="shared" si="11"/>
        <v>52.476628731802968</v>
      </c>
      <c r="J62" s="5">
        <v>0.82918739635157546</v>
      </c>
      <c r="K62" s="5">
        <f t="shared" si="9"/>
        <v>52.923299999999998</v>
      </c>
      <c r="L62" s="42">
        <f t="shared" si="12"/>
        <v>97.238908435990439</v>
      </c>
      <c r="M62" s="42"/>
      <c r="N62" s="42"/>
      <c r="O62" s="42"/>
      <c r="P62" s="1">
        <v>56</v>
      </c>
      <c r="Q62" s="42">
        <f t="shared" si="13"/>
        <v>97.238908435990439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52.352165456686272</v>
      </c>
      <c r="E63" s="8">
        <f t="shared" si="7"/>
        <v>0.83823339398711871</v>
      </c>
      <c r="F63" s="39">
        <v>0.85019999999999996</v>
      </c>
      <c r="G63" s="5">
        <f t="shared" si="14"/>
        <v>51.615306202462165</v>
      </c>
      <c r="H63" s="5">
        <v>0.82852051221961898</v>
      </c>
      <c r="I63" s="5">
        <f t="shared" si="11"/>
        <v>52.965898473375411</v>
      </c>
      <c r="J63" s="5">
        <v>0.82169268693508624</v>
      </c>
      <c r="K63" s="5">
        <f t="shared" si="9"/>
        <v>53.406016666666666</v>
      </c>
      <c r="L63" s="42">
        <f t="shared" si="12"/>
        <v>95.766156323206602</v>
      </c>
      <c r="M63" s="42"/>
      <c r="N63" s="42"/>
      <c r="O63" s="42"/>
      <c r="P63" s="1">
        <v>57</v>
      </c>
      <c r="Q63" s="42">
        <f t="shared" si="13"/>
        <v>95.766156323206602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52.836159829752255</v>
      </c>
      <c r="E64" s="8">
        <f t="shared" si="7"/>
        <v>0.83055493576242934</v>
      </c>
      <c r="F64" s="39">
        <v>0.8427</v>
      </c>
      <c r="G64" s="5">
        <f t="shared" si="14"/>
        <v>52.07468059016653</v>
      </c>
      <c r="H64" s="5">
        <v>0.82070503334994083</v>
      </c>
      <c r="I64" s="5">
        <f t="shared" si="11"/>
        <v>53.470286583001737</v>
      </c>
      <c r="J64" s="5">
        <v>0.81433224755700329</v>
      </c>
      <c r="K64" s="5">
        <f t="shared" si="9"/>
        <v>53.888733333333327</v>
      </c>
      <c r="L64" s="42">
        <f t="shared" si="12"/>
        <v>96.269954138631491</v>
      </c>
      <c r="M64" s="42"/>
      <c r="N64" s="42"/>
      <c r="O64" s="42"/>
      <c r="P64" s="1">
        <v>58</v>
      </c>
      <c r="Q64" s="42">
        <f t="shared" si="13"/>
        <v>96.269954138631491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53.329186738504994</v>
      </c>
      <c r="E65" s="8">
        <f t="shared" si="7"/>
        <v>0.82287647753773974</v>
      </c>
      <c r="F65" s="39">
        <v>0.83509999999999995</v>
      </c>
      <c r="G65" s="5">
        <f t="shared" si="14"/>
        <v>52.548596974414245</v>
      </c>
      <c r="H65" s="5">
        <v>0.81279509841897379</v>
      </c>
      <c r="I65" s="5">
        <f t="shared" si="11"/>
        <v>53.990647112284464</v>
      </c>
      <c r="J65" s="5">
        <v>0.80710250201775624</v>
      </c>
      <c r="K65" s="5">
        <f t="shared" si="9"/>
        <v>54.371450000000003</v>
      </c>
      <c r="L65" s="42">
        <f t="shared" si="12"/>
        <v>90.695895813784006</v>
      </c>
      <c r="M65" s="42"/>
      <c r="N65" s="42"/>
      <c r="O65" s="42"/>
      <c r="P65" s="1">
        <v>59</v>
      </c>
      <c r="Q65" s="42">
        <f t="shared" si="13"/>
        <v>90.695895813784006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53.831501418898029</v>
      </c>
      <c r="E66" s="8">
        <f t="shared" ref="E66:E97" si="17">1-IF(A66&lt;I$3,0,IF(A66&lt;I$4,G$3*(A66-I$3)^2,G$2+G$4*(A66-I$4)+(A66&gt;I$5)*G$5*(A66-I$5)^2))</f>
        <v>0.81519801931305036</v>
      </c>
      <c r="F66" s="39">
        <v>0.82740000000000002</v>
      </c>
      <c r="G66" s="5">
        <f t="shared" si="14"/>
        <v>53.037627910724353</v>
      </c>
      <c r="H66" s="5">
        <v>0.80478667000768445</v>
      </c>
      <c r="I66" s="5">
        <f t="shared" si="11"/>
        <v>54.527907790662482</v>
      </c>
      <c r="J66" s="5">
        <v>0.8</v>
      </c>
      <c r="K66" s="5">
        <f t="shared" si="9"/>
        <v>54.854166666666664</v>
      </c>
      <c r="L66" s="42">
        <f t="shared" si="12"/>
        <v>96.501048256166172</v>
      </c>
      <c r="M66" s="42"/>
      <c r="N66" s="42"/>
      <c r="O66" s="42"/>
      <c r="P66" s="1">
        <v>60</v>
      </c>
      <c r="Q66" s="42">
        <f t="shared" si="13"/>
        <v>96.501048256166172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54.343368814729558</v>
      </c>
      <c r="E67" s="8">
        <f t="shared" si="17"/>
        <v>0.80751956108836087</v>
      </c>
      <c r="F67" s="39">
        <v>0.81930000000000003</v>
      </c>
      <c r="G67" s="5">
        <f t="shared" si="14"/>
        <v>53.561983807315187</v>
      </c>
      <c r="H67" s="5">
        <v>0.79667540339560061</v>
      </c>
      <c r="I67" s="5">
        <f t="shared" si="11"/>
        <v>55.08307793399068</v>
      </c>
      <c r="J67" s="5">
        <v>0.79302141157811268</v>
      </c>
      <c r="K67" s="5">
        <f t="shared" si="9"/>
        <v>55.336883333333326</v>
      </c>
      <c r="L67" s="42">
        <f t="shared" si="12"/>
        <v>98.746278888060985</v>
      </c>
      <c r="M67" s="42"/>
      <c r="N67" s="42"/>
      <c r="O67" s="42"/>
      <c r="P67" s="1">
        <v>61</v>
      </c>
      <c r="Q67" s="42">
        <f t="shared" si="13"/>
        <v>98.746278888060985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54.865064043617934</v>
      </c>
      <c r="E68" s="8">
        <f t="shared" si="17"/>
        <v>0.79984110286367138</v>
      </c>
      <c r="F68" s="39">
        <v>0.81130000000000002</v>
      </c>
      <c r="G68" s="5">
        <f t="shared" si="14"/>
        <v>54.090143391265045</v>
      </c>
      <c r="H68" s="5">
        <v>0.78845662396903204</v>
      </c>
      <c r="I68" s="5">
        <f t="shared" si="11"/>
        <v>55.6572574816201</v>
      </c>
      <c r="J68" s="5">
        <v>0.78554595443833475</v>
      </c>
      <c r="K68" s="5">
        <f t="shared" si="9"/>
        <v>55.863483333333328</v>
      </c>
      <c r="L68" s="42">
        <f t="shared" si="12"/>
        <v>98.94511098939212</v>
      </c>
      <c r="M68" s="42"/>
      <c r="N68" s="42"/>
      <c r="O68" s="42"/>
      <c r="P68" s="1">
        <v>62</v>
      </c>
      <c r="Q68" s="42">
        <f t="shared" si="13"/>
        <v>98.94511098939212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55.396872890077525</v>
      </c>
      <c r="E69" s="8">
        <f t="shared" si="17"/>
        <v>0.79216264463898189</v>
      </c>
      <c r="F69" s="39">
        <v>0.80330000000000001</v>
      </c>
      <c r="G69" s="5">
        <f t="shared" si="14"/>
        <v>54.628822772729158</v>
      </c>
      <c r="H69" s="5">
        <v>0.78012530126194513</v>
      </c>
      <c r="I69" s="5">
        <f t="shared" si="11"/>
        <v>56.251647347351557</v>
      </c>
      <c r="J69" s="5">
        <v>0.77881619937694702</v>
      </c>
      <c r="K69" s="5">
        <f t="shared" si="9"/>
        <v>56.346200000000003</v>
      </c>
      <c r="L69" s="42">
        <f t="shared" si="12"/>
        <v>97.501096315771534</v>
      </c>
      <c r="M69" s="42"/>
      <c r="N69" s="42"/>
      <c r="O69" s="42"/>
      <c r="P69" s="1">
        <v>63</v>
      </c>
      <c r="Q69" s="42">
        <f t="shared" si="13"/>
        <v>97.501096315771534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55.939092327551634</v>
      </c>
      <c r="E70" s="8">
        <f t="shared" si="17"/>
        <v>0.78448418641429241</v>
      </c>
      <c r="F70" s="39">
        <v>0.79520000000000002</v>
      </c>
      <c r="G70" s="5">
        <f t="shared" si="14"/>
        <v>55.185278336686785</v>
      </c>
      <c r="H70" s="5">
        <v>0.77167601923403806</v>
      </c>
      <c r="I70" s="5">
        <f t="shared" si="11"/>
        <v>56.867561307518301</v>
      </c>
      <c r="J70" s="5">
        <v>0.77160493827160492</v>
      </c>
      <c r="K70" s="5">
        <f t="shared" si="9"/>
        <v>56.872799999999998</v>
      </c>
      <c r="L70" s="42">
        <f t="shared" si="12"/>
        <v>91.106013562787666</v>
      </c>
      <c r="M70" s="42"/>
      <c r="N70" s="42"/>
      <c r="O70" s="42"/>
      <c r="P70" s="1">
        <v>64</v>
      </c>
      <c r="Q70" s="42">
        <f t="shared" si="13"/>
        <v>91.106013562787666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56.492031071406146</v>
      </c>
      <c r="E71" s="8">
        <f t="shared" si="17"/>
        <v>0.77680572818960303</v>
      </c>
      <c r="F71" s="39">
        <v>0.7873</v>
      </c>
      <c r="G71" s="5">
        <f t="shared" si="14"/>
        <v>55.739023667386427</v>
      </c>
      <c r="H71" s="5">
        <v>0.76310294230246312</v>
      </c>
      <c r="I71" s="5">
        <f t="shared" si="11"/>
        <v>57.506439695969298</v>
      </c>
      <c r="J71" s="5">
        <v>0.76511094108645761</v>
      </c>
      <c r="K71" s="5">
        <f t="shared" si="9"/>
        <v>57.355516666666659</v>
      </c>
      <c r="L71" s="42">
        <f t="shared" si="12"/>
        <v>93.918588647391772</v>
      </c>
      <c r="M71" s="42"/>
      <c r="N71" s="42"/>
      <c r="O71" s="42"/>
      <c r="P71" s="1">
        <v>65</v>
      </c>
      <c r="Q71" s="42">
        <f t="shared" si="13"/>
        <v>93.918588647391772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57.056010165047496</v>
      </c>
      <c r="E72" s="8">
        <f t="shared" si="17"/>
        <v>0.76912726996491343</v>
      </c>
      <c r="F72" s="39">
        <v>0.77859999999999996</v>
      </c>
      <c r="G72" s="5">
        <f t="shared" si="14"/>
        <v>56.361846048463057</v>
      </c>
      <c r="H72" s="5">
        <v>0.75439977654048407</v>
      </c>
      <c r="I72" s="5">
        <f t="shared" si="11"/>
        <v>58.169865233222772</v>
      </c>
      <c r="J72" s="5">
        <v>0.75815011372251706</v>
      </c>
      <c r="K72" s="5">
        <f t="shared" si="9"/>
        <v>57.882116666666668</v>
      </c>
      <c r="L72" s="42">
        <f t="shared" si="12"/>
        <v>90.278497096594151</v>
      </c>
      <c r="M72" s="42"/>
      <c r="N72" s="42"/>
      <c r="O72" s="42"/>
      <c r="P72" s="1">
        <v>66</v>
      </c>
      <c r="Q72" s="42">
        <f t="shared" si="13"/>
        <v>90.278497096594151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57.631363601503097</v>
      </c>
      <c r="E73" s="8">
        <f t="shared" si="17"/>
        <v>0.76144881174022405</v>
      </c>
      <c r="F73" s="39">
        <v>0.76980000000000004</v>
      </c>
      <c r="G73" s="5">
        <f t="shared" si="14"/>
        <v>57.006148783233733</v>
      </c>
      <c r="H73" s="5">
        <v>0.74555972533363402</v>
      </c>
      <c r="I73" s="5">
        <f t="shared" si="11"/>
        <v>58.859581388594691</v>
      </c>
      <c r="J73" s="5">
        <v>0.75131480090157776</v>
      </c>
      <c r="K73" s="5">
        <f t="shared" ref="K73:K104" si="19">E$4/J73</f>
        <v>58.408716666666663</v>
      </c>
      <c r="L73" s="42">
        <f t="shared" si="12"/>
        <v>92.95381226048886</v>
      </c>
      <c r="M73" s="42"/>
      <c r="N73" s="42"/>
      <c r="O73" s="42"/>
      <c r="P73" s="1">
        <v>67</v>
      </c>
      <c r="Q73" s="42">
        <f t="shared" si="13"/>
        <v>92.95381226048886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58.218438982993163</v>
      </c>
      <c r="E74" s="8">
        <f t="shared" si="17"/>
        <v>0.75377035351553456</v>
      </c>
      <c r="F74" s="39">
        <v>0.76129999999999998</v>
      </c>
      <c r="G74" s="5">
        <f t="shared" si="14"/>
        <v>57.642628836639084</v>
      </c>
      <c r="H74" s="5">
        <v>0.73657543863613695</v>
      </c>
      <c r="I74" s="5">
        <f t="shared" si="11"/>
        <v>59.577513763680344</v>
      </c>
      <c r="J74" s="5">
        <v>0.74460163812360391</v>
      </c>
      <c r="K74" s="5">
        <f t="shared" si="19"/>
        <v>58.935316666666665</v>
      </c>
      <c r="L74" s="42">
        <f t="shared" si="12"/>
        <v>94.766856727606879</v>
      </c>
      <c r="M74" s="42"/>
      <c r="N74" s="42"/>
      <c r="O74" s="42"/>
      <c r="P74" s="1">
        <v>68</v>
      </c>
      <c r="Q74" s="42">
        <f t="shared" si="13"/>
        <v>94.766856727606879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58.81759822123054</v>
      </c>
      <c r="E75" s="8">
        <f t="shared" si="17"/>
        <v>0.74609189529084508</v>
      </c>
      <c r="F75" s="39">
        <v>0.75249999999999995</v>
      </c>
      <c r="G75" s="5">
        <f t="shared" si="14"/>
        <v>58.316722037652276</v>
      </c>
      <c r="H75" s="5">
        <v>0.72743895479044052</v>
      </c>
      <c r="I75" s="5">
        <f t="shared" ref="I75:I106" si="21">E$4/H75</f>
        <v>60.325795098470053</v>
      </c>
      <c r="J75" s="5">
        <v>0.73800738007380073</v>
      </c>
      <c r="K75" s="5">
        <f t="shared" si="19"/>
        <v>59.461916666666667</v>
      </c>
      <c r="L75" s="42">
        <f t="shared" ref="L75:L93" si="22">100*(+D75/C75)</f>
        <v>97.730708758621788</v>
      </c>
      <c r="M75" s="42"/>
      <c r="N75" s="42"/>
      <c r="O75" s="42"/>
      <c r="P75" s="1">
        <v>69</v>
      </c>
      <c r="Q75" s="42">
        <f t="shared" ref="Q75:Q93" si="23">MAX(L75,O75)</f>
        <v>97.730708758621788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59.429218281413476</v>
      </c>
      <c r="E76" s="8">
        <f t="shared" si="17"/>
        <v>0.73841343706615559</v>
      </c>
      <c r="F76" s="39">
        <v>0.74399999999999999</v>
      </c>
      <c r="G76" s="5">
        <f t="shared" si="14"/>
        <v>58.982974910394262</v>
      </c>
      <c r="H76" s="5">
        <v>0.7181416336517088</v>
      </c>
      <c r="I76" s="5">
        <f t="shared" si="21"/>
        <v>61.106794644656809</v>
      </c>
      <c r="J76" s="5">
        <v>0.73152889539136801</v>
      </c>
      <c r="K76" s="5">
        <f t="shared" si="19"/>
        <v>59.988516666666662</v>
      </c>
      <c r="L76" s="42">
        <f t="shared" si="22"/>
        <v>95.673547005226965</v>
      </c>
      <c r="M76" s="42"/>
      <c r="N76" s="42"/>
      <c r="O76" s="42"/>
      <c r="P76" s="1">
        <v>70</v>
      </c>
      <c r="Q76" s="42">
        <f t="shared" si="23"/>
        <v>95.673547005226965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60.076408497837406</v>
      </c>
      <c r="E77" s="8">
        <f t="shared" si="17"/>
        <v>0.7304586680629056</v>
      </c>
      <c r="F77" s="39">
        <v>0.73460000000000003</v>
      </c>
      <c r="G77" s="5">
        <f t="shared" si="14"/>
        <v>59.737725746437967</v>
      </c>
      <c r="H77" s="5">
        <v>0.70867407948534955</v>
      </c>
      <c r="I77" s="5">
        <f t="shared" si="21"/>
        <v>61.923152833813411</v>
      </c>
      <c r="J77" s="5">
        <v>0.72516316171138506</v>
      </c>
      <c r="K77" s="5">
        <f t="shared" si="19"/>
        <v>60.515116666666664</v>
      </c>
      <c r="L77" s="42">
        <f t="shared" si="22"/>
        <v>96.405041718915328</v>
      </c>
      <c r="M77" s="42"/>
      <c r="N77" s="42"/>
      <c r="O77" s="42"/>
      <c r="P77" s="1">
        <v>71</v>
      </c>
      <c r="Q77" s="42">
        <f t="shared" si="23"/>
        <v>96.405041718915328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60.796050741609577</v>
      </c>
      <c r="E78" s="8">
        <f t="shared" si="17"/>
        <v>0.72181223612439405</v>
      </c>
      <c r="F78" s="39">
        <v>0.72529999999999994</v>
      </c>
      <c r="G78" s="5">
        <f t="shared" ref="G78:G106" si="24">E$4/F78</f>
        <v>60.503699618548652</v>
      </c>
      <c r="H78" s="5">
        <v>0.69902605176375965</v>
      </c>
      <c r="I78" s="5">
        <f t="shared" si="21"/>
        <v>62.777822403912332</v>
      </c>
      <c r="J78" s="5">
        <v>0.71839080459770122</v>
      </c>
      <c r="K78" s="5">
        <f t="shared" si="19"/>
        <v>61.085599999999992</v>
      </c>
      <c r="L78" s="42">
        <f t="shared" si="22"/>
        <v>92.889305945927532</v>
      </c>
      <c r="M78" s="42"/>
      <c r="N78" s="42"/>
      <c r="O78" s="42"/>
      <c r="P78" s="1">
        <v>72</v>
      </c>
      <c r="Q78" s="42">
        <f t="shared" si="23"/>
        <v>92.889305945927532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61.593234641295297</v>
      </c>
      <c r="E79" s="8">
        <f t="shared" si="17"/>
        <v>0.71247002351637612</v>
      </c>
      <c r="F79" s="39">
        <v>0.71579999999999999</v>
      </c>
      <c r="G79" s="5">
        <f t="shared" si="24"/>
        <v>61.306696470149951</v>
      </c>
      <c r="H79" s="5">
        <v>0.68918636155814184</v>
      </c>
      <c r="I79" s="5">
        <f t="shared" si="21"/>
        <v>63.674117453688474</v>
      </c>
      <c r="J79" s="5">
        <v>0.71225071225071235</v>
      </c>
      <c r="K79" s="5">
        <f t="shared" si="19"/>
        <v>61.612199999999994</v>
      </c>
      <c r="L79" s="42">
        <f t="shared" si="22"/>
        <v>98.680749759084591</v>
      </c>
      <c r="M79" s="42"/>
      <c r="N79" s="42"/>
      <c r="O79" s="42"/>
      <c r="P79" s="1">
        <v>73</v>
      </c>
      <c r="Q79" s="42">
        <f t="shared" si="23"/>
        <v>98.680749759084591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62.473422970776895</v>
      </c>
      <c r="E80" s="8">
        <f t="shared" si="17"/>
        <v>0.70243203023885181</v>
      </c>
      <c r="F80" s="39">
        <v>0.70650000000000002</v>
      </c>
      <c r="G80" s="5">
        <f t="shared" si="24"/>
        <v>62.113706062750644</v>
      </c>
      <c r="H80" s="5">
        <v>0.67914275067516072</v>
      </c>
      <c r="I80" s="5">
        <f t="shared" si="21"/>
        <v>64.615772294863348</v>
      </c>
      <c r="J80" s="5">
        <v>0.7057163020465772</v>
      </c>
      <c r="K80" s="5">
        <f t="shared" si="19"/>
        <v>62.182683333333337</v>
      </c>
      <c r="L80" s="42">
        <f t="shared" si="22"/>
        <v>83.372005743919345</v>
      </c>
      <c r="M80" s="42"/>
      <c r="N80" s="42"/>
      <c r="O80" s="42"/>
      <c r="P80" s="1">
        <v>74</v>
      </c>
      <c r="Q80" s="42">
        <f t="shared" si="23"/>
        <v>83.372005743919345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63.442885585097336</v>
      </c>
      <c r="E81" s="8">
        <f t="shared" si="17"/>
        <v>0.69169825629182102</v>
      </c>
      <c r="F81" s="39">
        <v>0.69710000000000005</v>
      </c>
      <c r="G81" s="5">
        <f t="shared" si="24"/>
        <v>62.951274326973646</v>
      </c>
      <c r="H81" s="5">
        <v>0.66888174998954864</v>
      </c>
      <c r="I81" s="5">
        <f t="shared" si="21"/>
        <v>65.607012501116998</v>
      </c>
      <c r="J81" s="5">
        <v>0.6983240223463687</v>
      </c>
      <c r="K81" s="5">
        <f t="shared" si="19"/>
        <v>62.840933333333332</v>
      </c>
      <c r="L81" s="42">
        <f t="shared" si="22"/>
        <v>81.284927078920362</v>
      </c>
      <c r="M81" s="42"/>
      <c r="N81" s="42"/>
      <c r="O81" s="42"/>
      <c r="P81" s="1">
        <v>75</v>
      </c>
      <c r="Q81" s="42">
        <f t="shared" si="23"/>
        <v>81.284927078920362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64.508823094848765</v>
      </c>
      <c r="E82" s="8">
        <f t="shared" si="17"/>
        <v>0.68026870167528375</v>
      </c>
      <c r="F82" s="39">
        <v>0.68679999999999997</v>
      </c>
      <c r="G82" s="5">
        <f t="shared" si="24"/>
        <v>63.895360124247723</v>
      </c>
      <c r="H82" s="5">
        <v>0.65838851252202357</v>
      </c>
      <c r="I82" s="5">
        <f t="shared" si="21"/>
        <v>66.652641257718486</v>
      </c>
      <c r="J82" s="5">
        <v>0.68870523415977969</v>
      </c>
      <c r="K82" s="5">
        <f t="shared" si="19"/>
        <v>63.718599999999995</v>
      </c>
      <c r="L82" s="42">
        <f t="shared" si="22"/>
        <v>97.078740549057599</v>
      </c>
      <c r="M82" s="42"/>
      <c r="N82" s="42"/>
      <c r="O82" s="42"/>
      <c r="P82" s="1">
        <v>76</v>
      </c>
      <c r="Q82" s="42">
        <f t="shared" si="23"/>
        <v>97.078740549057599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65.679516614055899</v>
      </c>
      <c r="E83" s="8">
        <f t="shared" si="17"/>
        <v>0.6681433663892401</v>
      </c>
      <c r="F83" s="39">
        <v>0.6764</v>
      </c>
      <c r="G83" s="5">
        <f t="shared" si="24"/>
        <v>64.877784348511724</v>
      </c>
      <c r="H83" s="5">
        <v>0.64764661563735693</v>
      </c>
      <c r="I83" s="5">
        <f t="shared" si="21"/>
        <v>67.758145065186838</v>
      </c>
      <c r="J83" s="5">
        <v>0.6770480704129993</v>
      </c>
      <c r="K83" s="5">
        <f t="shared" si="19"/>
        <v>64.81568333333334</v>
      </c>
      <c r="L83" s="42">
        <f t="shared" si="22"/>
        <v>94.27681810630034</v>
      </c>
      <c r="M83" s="42"/>
      <c r="N83" s="42"/>
      <c r="O83" s="42"/>
      <c r="P83" s="1">
        <v>77</v>
      </c>
      <c r="Q83" s="42">
        <f t="shared" si="23"/>
        <v>94.27681810630034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66.964509909882494</v>
      </c>
      <c r="E84" s="8">
        <f t="shared" si="17"/>
        <v>0.65532225043368997</v>
      </c>
      <c r="F84" s="39">
        <v>0.66600000000000004</v>
      </c>
      <c r="G84" s="5">
        <f t="shared" si="24"/>
        <v>65.890890890890887</v>
      </c>
      <c r="H84" s="5">
        <v>0.63663782519257339</v>
      </c>
      <c r="I84" s="5">
        <f t="shared" si="21"/>
        <v>68.929824143042836</v>
      </c>
      <c r="J84" s="5">
        <v>0.66401062416998669</v>
      </c>
      <c r="K84" s="5">
        <f t="shared" si="19"/>
        <v>66.088300000000004</v>
      </c>
      <c r="L84" s="42">
        <f t="shared" si="22"/>
        <v>95.754780614703279</v>
      </c>
      <c r="M84" s="42"/>
      <c r="N84" s="42"/>
      <c r="O84" s="42"/>
      <c r="P84" s="1">
        <v>78</v>
      </c>
      <c r="Q84" s="42">
        <f t="shared" si="23"/>
        <v>95.754780614703279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68.374832140178725</v>
      </c>
      <c r="E85" s="8">
        <f t="shared" si="17"/>
        <v>0.64180535380863346</v>
      </c>
      <c r="F85" s="39">
        <v>0.65569999999999995</v>
      </c>
      <c r="G85" s="5">
        <f t="shared" si="24"/>
        <v>66.925931574398859</v>
      </c>
      <c r="H85" s="5">
        <v>0.62534181241197795</v>
      </c>
      <c r="I85" s="5">
        <f t="shared" si="21"/>
        <v>70.174954660512611</v>
      </c>
      <c r="J85" s="5">
        <v>0.64935064935064934</v>
      </c>
      <c r="K85" s="5">
        <f t="shared" si="19"/>
        <v>67.580333333333328</v>
      </c>
      <c r="L85" s="42">
        <f t="shared" si="22"/>
        <v>95.428935296830034</v>
      </c>
      <c r="M85" s="42"/>
      <c r="N85" s="42"/>
      <c r="O85" s="42"/>
      <c r="P85" s="1">
        <v>79</v>
      </c>
      <c r="Q85" s="42">
        <f t="shared" si="23"/>
        <v>95.428935296830034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69.92327185377772</v>
      </c>
      <c r="E86" s="8">
        <f t="shared" si="17"/>
        <v>0.62759267651407047</v>
      </c>
      <c r="F86" s="39">
        <v>0.64539999999999997</v>
      </c>
      <c r="G86" s="5">
        <f t="shared" si="24"/>
        <v>67.99400888337982</v>
      </c>
      <c r="H86" s="5">
        <v>0.61373581150580225</v>
      </c>
      <c r="I86" s="5">
        <f t="shared" si="21"/>
        <v>71.501992405601158</v>
      </c>
      <c r="J86" s="5">
        <v>0.63291139240506322</v>
      </c>
      <c r="K86" s="5">
        <f t="shared" si="19"/>
        <v>69.335666666666668</v>
      </c>
      <c r="L86" s="42">
        <f t="shared" si="22"/>
        <v>96.534659715293685</v>
      </c>
      <c r="M86" s="42"/>
      <c r="N86" s="42"/>
      <c r="O86" s="42"/>
      <c r="P86" s="1">
        <v>80</v>
      </c>
      <c r="Q86" s="42">
        <f t="shared" si="23"/>
        <v>96.534659715293685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71.624716297065859</v>
      </c>
      <c r="E87" s="8">
        <f t="shared" si="17"/>
        <v>0.61268421855000121</v>
      </c>
      <c r="F87" s="39">
        <v>0.63370000000000004</v>
      </c>
      <c r="G87" s="5">
        <f t="shared" si="24"/>
        <v>69.249381936773446</v>
      </c>
      <c r="H87" s="5">
        <v>0.60179420229424629</v>
      </c>
      <c r="I87" s="5">
        <f t="shared" si="21"/>
        <v>72.920831018369711</v>
      </c>
      <c r="J87" s="5">
        <v>0.61538461538461542</v>
      </c>
      <c r="K87" s="5">
        <f t="shared" si="19"/>
        <v>71.310416666666669</v>
      </c>
      <c r="L87" s="42">
        <f t="shared" si="22"/>
        <v>95.563330616498817</v>
      </c>
      <c r="M87" s="42"/>
      <c r="N87" s="42"/>
      <c r="O87" s="42"/>
      <c r="P87" s="1">
        <v>81</v>
      </c>
      <c r="Q87" s="42">
        <f t="shared" si="23"/>
        <v>95.563330616498817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73.496574679117174</v>
      </c>
      <c r="E88" s="8">
        <f t="shared" si="17"/>
        <v>0.59707997991642525</v>
      </c>
      <c r="F88" s="39">
        <v>0.62190000000000001</v>
      </c>
      <c r="G88" s="5">
        <f t="shared" si="24"/>
        <v>70.563327437422956</v>
      </c>
      <c r="H88" s="5">
        <v>0.58948799692192377</v>
      </c>
      <c r="I88" s="5">
        <f t="shared" si="21"/>
        <v>74.443132960255284</v>
      </c>
      <c r="J88" s="5">
        <v>0.59630292188431722</v>
      </c>
      <c r="K88" s="5">
        <f t="shared" si="19"/>
        <v>73.592349999999996</v>
      </c>
      <c r="L88" s="42">
        <f t="shared" si="22"/>
        <v>98.763594193662485</v>
      </c>
      <c r="M88" s="42"/>
      <c r="N88" s="42"/>
      <c r="O88" s="42"/>
      <c r="P88" s="1">
        <v>82</v>
      </c>
      <c r="Q88" s="42">
        <f t="shared" si="23"/>
        <v>98.763594193662485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75.559310426257753</v>
      </c>
      <c r="E89" s="8">
        <f t="shared" si="17"/>
        <v>0.58077996061334303</v>
      </c>
      <c r="F89" s="39">
        <v>0.61029999999999995</v>
      </c>
      <c r="G89" s="5">
        <f t="shared" si="24"/>
        <v>71.904527827844234</v>
      </c>
      <c r="H89" s="5">
        <v>0.57678420250768925</v>
      </c>
      <c r="I89" s="5">
        <f t="shared" si="21"/>
        <v>76.082758755426056</v>
      </c>
      <c r="J89" s="5">
        <v>0.57636887608069165</v>
      </c>
      <c r="K89" s="5">
        <f t="shared" si="19"/>
        <v>76.137583333333325</v>
      </c>
      <c r="L89" s="42">
        <f t="shared" si="22"/>
        <v>86.833147396580443</v>
      </c>
      <c r="M89" s="42"/>
      <c r="N89" s="42"/>
      <c r="O89" s="42"/>
      <c r="P89" s="1">
        <v>83</v>
      </c>
      <c r="Q89" s="42">
        <f t="shared" si="23"/>
        <v>86.833147396580443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77.837116394789902</v>
      </c>
      <c r="E90" s="8">
        <f t="shared" si="17"/>
        <v>0.56378416064075443</v>
      </c>
      <c r="F90" s="39">
        <v>0.59860000000000002</v>
      </c>
      <c r="G90" s="5">
        <f t="shared" si="24"/>
        <v>73.309945428221397</v>
      </c>
      <c r="H90" s="5">
        <v>0.56364502128858951</v>
      </c>
      <c r="I90" s="5">
        <f t="shared" si="21"/>
        <v>77.85633098117053</v>
      </c>
      <c r="J90" s="5">
        <v>0.55555555555555558</v>
      </c>
      <c r="K90" s="5">
        <f t="shared" si="19"/>
        <v>78.989999999999995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80.358779702593779</v>
      </c>
      <c r="E91" s="8">
        <f t="shared" si="17"/>
        <v>0.54609257999865934</v>
      </c>
      <c r="F91" s="39">
        <v>0.58689999999999998</v>
      </c>
      <c r="G91" s="5">
        <f t="shared" si="24"/>
        <v>74.771397739535416</v>
      </c>
      <c r="H91" s="5">
        <v>0.55002683494772731</v>
      </c>
      <c r="I91" s="5">
        <f t="shared" si="21"/>
        <v>79.78398606225069</v>
      </c>
      <c r="J91" s="5">
        <v>0.53361792956243326</v>
      </c>
      <c r="K91" s="5">
        <f t="shared" si="19"/>
        <v>82.237366666666674</v>
      </c>
      <c r="L91" s="42">
        <f t="shared" si="22"/>
        <v>84.945855922403581</v>
      </c>
      <c r="M91" s="42"/>
      <c r="N91" s="42"/>
      <c r="O91" s="42"/>
      <c r="P91" s="1">
        <v>85</v>
      </c>
      <c r="Q91" s="42">
        <f t="shared" si="23"/>
        <v>84.945855922403581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83.158801124832578</v>
      </c>
      <c r="E92" s="8">
        <f t="shared" si="17"/>
        <v>0.52770521868705789</v>
      </c>
      <c r="F92" s="39">
        <v>0.57279999999999998</v>
      </c>
      <c r="G92" s="5">
        <f t="shared" si="24"/>
        <v>76.61196461824953</v>
      </c>
      <c r="H92" s="5">
        <v>0.53587889790744503</v>
      </c>
      <c r="I92" s="5">
        <f t="shared" si="21"/>
        <v>81.890392595591052</v>
      </c>
      <c r="J92" s="5">
        <v>0.5112474437627812</v>
      </c>
      <c r="K92" s="5">
        <f t="shared" si="19"/>
        <v>85.835799999999992</v>
      </c>
      <c r="L92" s="42">
        <f t="shared" si="22"/>
        <v>87.382277889491334</v>
      </c>
      <c r="M92" s="42"/>
      <c r="N92" s="42"/>
      <c r="O92" s="42"/>
      <c r="P92" s="1">
        <v>86</v>
      </c>
      <c r="Q92" s="42">
        <f t="shared" si="23"/>
        <v>87.382277889491334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86.278860755593286</v>
      </c>
      <c r="E93" s="8">
        <f t="shared" si="17"/>
        <v>0.50862207670594983</v>
      </c>
      <c r="F93" s="39">
        <v>0.55889999999999995</v>
      </c>
      <c r="G93" s="5">
        <f t="shared" si="24"/>
        <v>78.517325699290282</v>
      </c>
      <c r="H93" s="5">
        <v>0.5211416313953996</v>
      </c>
      <c r="I93" s="5">
        <f t="shared" si="21"/>
        <v>84.20615565836124</v>
      </c>
      <c r="J93" s="5">
        <v>0.48851978505129456</v>
      </c>
      <c r="K93" s="5">
        <f t="shared" si="19"/>
        <v>89.829183333333333</v>
      </c>
      <c r="L93" s="42">
        <f t="shared" si="22"/>
        <v>77.682047499033573</v>
      </c>
      <c r="M93" s="42"/>
      <c r="N93" s="42"/>
      <c r="O93" s="42"/>
      <c r="P93" s="1">
        <v>87</v>
      </c>
      <c r="Q93" s="42">
        <f t="shared" si="23"/>
        <v>77.682047499033573</v>
      </c>
    </row>
    <row r="94" spans="1:18">
      <c r="A94" s="1">
        <v>88</v>
      </c>
      <c r="B94" s="128"/>
      <c r="C94" s="5"/>
      <c r="D94" s="29">
        <f t="shared" si="18"/>
        <v>89.769761464974664</v>
      </c>
      <c r="E94" s="8">
        <f t="shared" si="17"/>
        <v>0.48884315405533552</v>
      </c>
      <c r="F94" s="39">
        <v>0.54490000000000005</v>
      </c>
      <c r="G94" s="5">
        <f t="shared" si="24"/>
        <v>80.534654676699077</v>
      </c>
      <c r="H94" s="5">
        <v>0.50574435926864458</v>
      </c>
      <c r="I94" s="5">
        <f t="shared" si="21"/>
        <v>86.769792938062409</v>
      </c>
      <c r="J94" s="5">
        <v>0.46511627906976744</v>
      </c>
      <c r="K94" s="5">
        <f t="shared" si="19"/>
        <v>94.349166666666662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93.694042082570022</v>
      </c>
      <c r="E95" s="8">
        <f t="shared" si="17"/>
        <v>0.46836845073521471</v>
      </c>
      <c r="F95" s="39">
        <v>0.53090000000000004</v>
      </c>
      <c r="G95" s="5">
        <f t="shared" si="24"/>
        <v>82.658378853519181</v>
      </c>
      <c r="H95" s="5">
        <v>0.48960224612161968</v>
      </c>
      <c r="I95" s="5">
        <f t="shared" si="21"/>
        <v>89.63058009017486</v>
      </c>
      <c r="J95" s="5">
        <v>0.44189129474149363</v>
      </c>
      <c r="K95" s="5">
        <f t="shared" si="19"/>
        <v>99.307983333333326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98.129545741648514</v>
      </c>
      <c r="E96" s="8">
        <f t="shared" si="17"/>
        <v>0.44719796674558743</v>
      </c>
      <c r="F96" s="39">
        <v>0.51680000000000004</v>
      </c>
      <c r="G96" s="5">
        <f t="shared" si="24"/>
        <v>84.913570691434458</v>
      </c>
      <c r="H96" s="5">
        <v>0.47261206689023794</v>
      </c>
      <c r="I96" s="5">
        <f t="shared" si="21"/>
        <v>92.852756854227849</v>
      </c>
      <c r="J96" s="5">
        <v>0.41841004184100417</v>
      </c>
      <c r="K96" s="5">
        <f t="shared" si="19"/>
        <v>104.88116666666667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103.17437688764973</v>
      </c>
      <c r="E97" s="8">
        <f t="shared" si="17"/>
        <v>0.42533170208645377</v>
      </c>
      <c r="F97" s="39">
        <v>0.498</v>
      </c>
      <c r="G97" s="5">
        <f t="shared" si="24"/>
        <v>88.11914323962516</v>
      </c>
      <c r="H97" s="5">
        <v>0.45464621524587873</v>
      </c>
      <c r="I97" s="5">
        <f t="shared" si="21"/>
        <v>96.521936973786623</v>
      </c>
      <c r="J97" s="5">
        <v>0.39494470774091628</v>
      </c>
      <c r="K97" s="5">
        <f t="shared" si="19"/>
        <v>111.1126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108.95392092488356</v>
      </c>
      <c r="E98" s="8">
        <f t="shared" ref="E98:E106" si="25">1-IF(A98&lt;I$3,0,IF(A98&lt;I$4,G$3*(A98-I$3)^2,G$2+G$4*(A98-I$4)+(A98&gt;I$5)*G$5*(A98-I$5)^2))</f>
        <v>0.40276965675781373</v>
      </c>
      <c r="F98" s="39">
        <v>0.47910000000000003</v>
      </c>
      <c r="G98" s="5">
        <f t="shared" si="24"/>
        <v>91.595352396855205</v>
      </c>
      <c r="H98" s="5">
        <v>0.43554396756179392</v>
      </c>
      <c r="I98" s="5">
        <f t="shared" si="21"/>
        <v>100.75523162218352</v>
      </c>
      <c r="J98" s="5">
        <v>0.37188545927854222</v>
      </c>
      <c r="K98" s="5">
        <f t="shared" si="19"/>
        <v>118.00228333333332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115.63100218902861</v>
      </c>
      <c r="E99" s="8">
        <f t="shared" si="25"/>
        <v>0.37951183075966721</v>
      </c>
      <c r="F99" s="39">
        <v>0.46029999999999999</v>
      </c>
      <c r="G99" s="5">
        <f t="shared" si="24"/>
        <v>95.336374828010719</v>
      </c>
      <c r="H99" s="5">
        <v>0.415098298647122</v>
      </c>
      <c r="I99" s="5">
        <f t="shared" si="21"/>
        <v>105.71793109332607</v>
      </c>
      <c r="J99" s="5">
        <v>0.34904013961605584</v>
      </c>
      <c r="K99" s="5">
        <f t="shared" si="19"/>
        <v>125.72575000000001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123.42094869383995</v>
      </c>
      <c r="E100" s="8">
        <f t="shared" si="25"/>
        <v>0.35555822409201421</v>
      </c>
      <c r="F100" s="39">
        <v>0.44140000000000001</v>
      </c>
      <c r="G100" s="5">
        <f t="shared" si="24"/>
        <v>99.418516840356432</v>
      </c>
      <c r="H100" s="5">
        <v>0.39303513835886311</v>
      </c>
      <c r="I100" s="5">
        <f t="shared" si="21"/>
        <v>111.65244287462509</v>
      </c>
      <c r="J100" s="5">
        <v>0.32679738562091504</v>
      </c>
      <c r="K100" s="5">
        <f t="shared" si="19"/>
        <v>134.28299999999999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132.61457071889302</v>
      </c>
      <c r="E101" s="8">
        <f t="shared" si="25"/>
        <v>0.33090883675485494</v>
      </c>
      <c r="F101" s="39">
        <v>0.42249999999999999</v>
      </c>
      <c r="G101" s="5">
        <f t="shared" si="24"/>
        <v>103.86587771203156</v>
      </c>
      <c r="H101" s="5">
        <v>0.36897901487376766</v>
      </c>
      <c r="I101" s="5">
        <f t="shared" si="21"/>
        <v>118.93178626526056</v>
      </c>
      <c r="J101" s="5">
        <v>0.30497102775236351</v>
      </c>
      <c r="K101" s="5">
        <f t="shared" si="19"/>
        <v>143.89345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143.61436853115217</v>
      </c>
      <c r="E102" s="8">
        <f t="shared" si="25"/>
        <v>0.30556366874818908</v>
      </c>
      <c r="F102" s="39">
        <v>0.39140000000000003</v>
      </c>
      <c r="G102" s="5">
        <f t="shared" si="24"/>
        <v>112.11888945665133</v>
      </c>
      <c r="H102" s="5">
        <v>0.34239232231341965</v>
      </c>
      <c r="I102" s="5">
        <f t="shared" si="21"/>
        <v>128.16681471368781</v>
      </c>
      <c r="J102" s="5">
        <v>0.28376844494892167</v>
      </c>
      <c r="K102" s="5">
        <f t="shared" si="19"/>
        <v>154.64486666666667</v>
      </c>
      <c r="P102" s="1">
        <v>96</v>
      </c>
    </row>
    <row r="103" spans="1:17">
      <c r="A103" s="1">
        <v>97</v>
      </c>
      <c r="C103" s="29"/>
      <c r="D103" s="29">
        <f t="shared" si="18"/>
        <v>156.99379757762495</v>
      </c>
      <c r="E103" s="8">
        <f t="shared" si="25"/>
        <v>0.27952272007201684</v>
      </c>
      <c r="F103" s="39">
        <v>0.36030000000000001</v>
      </c>
      <c r="G103" s="5">
        <f t="shared" si="24"/>
        <v>121.79665093903229</v>
      </c>
      <c r="H103" s="5">
        <v>0.31245837701536483</v>
      </c>
      <c r="I103" s="5">
        <f t="shared" si="21"/>
        <v>140.44537308460582</v>
      </c>
      <c r="J103" s="5">
        <v>0.2632964718272775</v>
      </c>
      <c r="K103" s="5">
        <f t="shared" si="19"/>
        <v>166.66890000000001</v>
      </c>
      <c r="P103" s="1">
        <v>97</v>
      </c>
    </row>
    <row r="104" spans="1:17">
      <c r="A104" s="1">
        <v>98</v>
      </c>
      <c r="C104" s="29"/>
      <c r="D104" s="29">
        <f t="shared" si="18"/>
        <v>173.59875524447355</v>
      </c>
      <c r="E104" s="8">
        <f t="shared" si="25"/>
        <v>0.25278599072633812</v>
      </c>
      <c r="F104" s="39">
        <v>0.3291</v>
      </c>
      <c r="G104" s="5">
        <f t="shared" si="24"/>
        <v>133.34346196698064</v>
      </c>
      <c r="H104" s="5">
        <v>0.27782798983034585</v>
      </c>
      <c r="I104" s="5">
        <f t="shared" si="21"/>
        <v>157.95144816089427</v>
      </c>
      <c r="J104" s="5">
        <v>0.24360535931790497</v>
      </c>
      <c r="K104" s="5">
        <f t="shared" si="19"/>
        <v>180.14108333333334</v>
      </c>
      <c r="P104" s="1">
        <v>98</v>
      </c>
    </row>
    <row r="105" spans="1:17">
      <c r="A105" s="1">
        <v>99</v>
      </c>
      <c r="C105" s="29"/>
      <c r="D105" s="29">
        <f>E$4/E105</f>
        <v>194.73110952113851</v>
      </c>
      <c r="E105" s="8">
        <f t="shared" si="25"/>
        <v>0.22535348071115313</v>
      </c>
      <c r="F105" s="39">
        <v>0.29799999999999999</v>
      </c>
      <c r="G105" s="5">
        <f t="shared" si="24"/>
        <v>147.25950782997762</v>
      </c>
      <c r="H105" s="5">
        <v>0.23812209656320596</v>
      </c>
      <c r="I105" s="5">
        <f t="shared" si="21"/>
        <v>184.28921115132698</v>
      </c>
      <c r="J105" s="5">
        <v>0.2247191011235955</v>
      </c>
      <c r="K105" s="5">
        <f>E$4/J105</f>
        <v>195.28083333333333</v>
      </c>
      <c r="P105" s="1">
        <v>99</v>
      </c>
    </row>
    <row r="106" spans="1:17">
      <c r="A106" s="1">
        <v>100</v>
      </c>
      <c r="D106" s="29">
        <f>E$4/E106</f>
        <v>222.50369401315086</v>
      </c>
      <c r="E106" s="8">
        <f t="shared" si="25"/>
        <v>0.19722519002646155</v>
      </c>
      <c r="F106" s="1">
        <v>0.2949</v>
      </c>
      <c r="G106" s="5">
        <f t="shared" si="24"/>
        <v>148.80750536905165</v>
      </c>
      <c r="H106" s="5">
        <v>0.18208425431519329</v>
      </c>
      <c r="I106" s="5">
        <f t="shared" si="21"/>
        <v>241.00564597623017</v>
      </c>
      <c r="J106" s="5">
        <v>0.20669698222405952</v>
      </c>
      <c r="K106" s="5">
        <f>E$4/J106</f>
        <v>212.30756666666667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3.8024521448620785E-2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3.9590926837412377E-4</v>
      </c>
      <c r="H3" s="26">
        <v>18.399999999999999</v>
      </c>
      <c r="I3" s="152">
        <f>Parameters!Z$25</f>
        <v>31.206975889800447</v>
      </c>
    </row>
    <row r="4" spans="1:26" ht="15.75">
      <c r="A4" s="26"/>
      <c r="B4" s="26"/>
      <c r="C4" s="26"/>
      <c r="D4" s="35">
        <f>Parameters!F25</f>
        <v>3.8171296296296293E-2</v>
      </c>
      <c r="E4" s="36">
        <f>D4*1440</f>
        <v>54.966666666666661</v>
      </c>
      <c r="F4" s="33">
        <v>1.2E-2</v>
      </c>
      <c r="G4" s="243">
        <f>Parameters!AC$25</f>
        <v>7.7599640378031732E-3</v>
      </c>
      <c r="H4" s="26">
        <v>16</v>
      </c>
      <c r="I4" s="152">
        <f>Parameters!AA$25</f>
        <v>41.00715570078458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Parameters!AD$25</f>
        <v>3.4235958314907041E-4</v>
      </c>
      <c r="H5" s="26">
        <v>16</v>
      </c>
      <c r="I5" s="152">
        <f>Parameters!AB$25</f>
        <v>70.021467102353739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111.81177108760508</v>
      </c>
      <c r="E9" s="5">
        <f t="shared" ref="E9:E33" si="1">1-IF(A9&gt;=H$3,0,IF(A9&gt;=H$4,F$3*(A9-H$3)^2,F$2+F$4*(H$4-A9)+(A9&lt;H$5)*F$5*(H$5-A9)^2))</f>
        <v>0.49160000000000004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99.289499036608859</v>
      </c>
      <c r="E10" s="5">
        <f t="shared" si="1"/>
        <v>0.55359999999999998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89.873555700893817</v>
      </c>
      <c r="E11" s="5">
        <f t="shared" si="1"/>
        <v>0.61160000000000003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7.8015239323692531E-2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82.582131410256409</v>
      </c>
      <c r="E12" s="5">
        <f t="shared" si="1"/>
        <v>0.66559999999999997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88.623285362464415</v>
      </c>
      <c r="O12" s="42"/>
      <c r="P12" s="42"/>
      <c r="Q12" s="42"/>
      <c r="R12" s="1">
        <v>6</v>
      </c>
      <c r="S12" s="42">
        <f t="shared" ref="S12:S43" si="8">MAX(N12,Q12)</f>
        <v>88.623285362464415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7.1685877960292022E-2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76.811999254704673</v>
      </c>
      <c r="E13" s="5">
        <f t="shared" si="1"/>
        <v>0.71560000000000001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91.352229044247395</v>
      </c>
      <c r="O13" s="42"/>
      <c r="P13" s="42"/>
      <c r="Q13" s="42"/>
      <c r="R13" s="1">
        <v>7</v>
      </c>
      <c r="S13" s="42">
        <f t="shared" si="8"/>
        <v>91.352229044247395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6.667708268637558E-2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72.172619047619037</v>
      </c>
      <c r="E14" s="5">
        <f t="shared" si="1"/>
        <v>0.76160000000000005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87.979625007256033</v>
      </c>
      <c r="O14" s="42"/>
      <c r="P14" s="42"/>
      <c r="Q14" s="42"/>
      <c r="R14" s="1">
        <v>8</v>
      </c>
      <c r="S14" s="42">
        <f t="shared" si="8"/>
        <v>87.979625007256033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6.2649842923280422E-2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68.400530944084949</v>
      </c>
      <c r="E15" s="5">
        <f t="shared" si="1"/>
        <v>0.80359999999999998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79.953864341420172</v>
      </c>
      <c r="O15" s="42"/>
      <c r="P15" s="42"/>
      <c r="Q15" s="42"/>
      <c r="R15" s="1">
        <v>9</v>
      </c>
      <c r="S15" s="42">
        <f t="shared" si="8"/>
        <v>79.953864341420172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5.9375460888962624E-2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65.312103929024076</v>
      </c>
      <c r="E16" s="5">
        <f t="shared" si="1"/>
        <v>0.84160000000000001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81.301374185507157</v>
      </c>
      <c r="O16" s="42"/>
      <c r="P16" s="42"/>
      <c r="Q16" s="42"/>
      <c r="R16" s="1">
        <v>10</v>
      </c>
      <c r="S16" s="42">
        <f t="shared" si="8"/>
        <v>81.301374185507157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5.6694534660611168E-2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62.776001218212265</v>
      </c>
      <c r="E17" s="5">
        <f t="shared" si="1"/>
        <v>0.87560000000000004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81.757327395110408</v>
      </c>
      <c r="O17" s="42"/>
      <c r="P17" s="42"/>
      <c r="Q17" s="42"/>
      <c r="R17" s="1">
        <v>11</v>
      </c>
      <c r="S17" s="42">
        <f t="shared" si="8"/>
        <v>81.757327395110408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5.4493056613031478E-2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60.696407538280326</v>
      </c>
      <c r="E18" s="5">
        <f t="shared" si="1"/>
        <v>0.90559999999999996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77.402432567413797</v>
      </c>
      <c r="O18" s="42"/>
      <c r="P18" s="42"/>
      <c r="Q18" s="42"/>
      <c r="R18" s="1">
        <v>12</v>
      </c>
      <c r="S18" s="42">
        <f t="shared" si="8"/>
        <v>77.402432567413797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5.2687853765868327E-2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59.002433090024326</v>
      </c>
      <c r="E19" s="5">
        <f t="shared" si="1"/>
        <v>0.93159999999999998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79.750979621569257</v>
      </c>
      <c r="O19" s="42"/>
      <c r="P19" s="42"/>
      <c r="Q19" s="42"/>
      <c r="R19" s="1">
        <v>13</v>
      </c>
      <c r="S19" s="42">
        <f t="shared" si="8"/>
        <v>79.750979621569257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5.1217389835090561E-2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57.641219239373598</v>
      </c>
      <c r="E20" s="5">
        <f t="shared" si="1"/>
        <v>0.9536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82.758390867729517</v>
      </c>
      <c r="O20" s="42"/>
      <c r="P20" s="42"/>
      <c r="Q20" s="42"/>
      <c r="R20" s="1">
        <v>14</v>
      </c>
      <c r="S20" s="42">
        <f t="shared" si="8"/>
        <v>82.758390867729517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5.0035780589734027E-2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56.573349801015503</v>
      </c>
      <c r="E21" s="5">
        <f t="shared" si="1"/>
        <v>0.97160000000000002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78.248063348569161</v>
      </c>
      <c r="O21" s="42"/>
      <c r="P21" s="42"/>
      <c r="Q21" s="42"/>
      <c r="R21" s="1">
        <v>15</v>
      </c>
      <c r="S21" s="42">
        <f t="shared" si="8"/>
        <v>78.248063348569161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4.9108810591159284E-2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55.769751082251076</v>
      </c>
      <c r="E22" s="5">
        <f t="shared" si="1"/>
        <v>0.98560000000000003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81.893907609766629</v>
      </c>
      <c r="O22" s="42"/>
      <c r="P22" s="42"/>
      <c r="Q22" s="42"/>
      <c r="R22" s="1">
        <v>16</v>
      </c>
      <c r="S22" s="42">
        <f t="shared" si="8"/>
        <v>81.893907609766629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4.8411242258898493E-2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55.237329581616585</v>
      </c>
      <c r="E23" s="5">
        <f t="shared" si="1"/>
        <v>0.99509999999999998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83.714063523541171</v>
      </c>
      <c r="O23" s="14"/>
      <c r="P23" s="29"/>
      <c r="Q23" s="42"/>
      <c r="R23" s="1">
        <v>17</v>
      </c>
      <c r="S23" s="42">
        <f t="shared" si="8"/>
        <v>83.714063523541171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4.7949070817375504E-2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54.98866213151927</v>
      </c>
      <c r="E24" s="5">
        <f t="shared" si="1"/>
        <v>0.99960000000000004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85.01210326954795</v>
      </c>
      <c r="O24" s="14"/>
      <c r="P24" s="29"/>
      <c r="Q24" s="42"/>
      <c r="R24" s="1">
        <v>18</v>
      </c>
      <c r="S24" s="42">
        <f t="shared" si="8"/>
        <v>85.01210326954795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4.773321365583269E-2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54.980355801384491</v>
      </c>
      <c r="E38" s="5">
        <f t="shared" si="13"/>
        <v>0.99975101771317598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92.559521551152329</v>
      </c>
      <c r="O38" s="14">
        <v>4.0185185185185185E-2</v>
      </c>
      <c r="P38" s="29">
        <f t="shared" si="12"/>
        <v>57.866666666666667</v>
      </c>
      <c r="Q38" s="42">
        <f t="shared" si="11"/>
        <v>95.012135601470902</v>
      </c>
      <c r="R38" s="1">
        <v>32</v>
      </c>
      <c r="S38" s="42">
        <f t="shared" si="8"/>
        <v>95.012135601470902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55.036718654020525</v>
      </c>
      <c r="E39" s="5">
        <f t="shared" si="13"/>
        <v>0.99872717725425764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92.941264262348199</v>
      </c>
      <c r="O39" s="14">
        <v>4.0763888888888891E-2</v>
      </c>
      <c r="P39" s="29">
        <f t="shared" si="12"/>
        <v>58.7</v>
      </c>
      <c r="Q39" s="42">
        <f t="shared" si="11"/>
        <v>93.759316276014516</v>
      </c>
      <c r="R39" s="1">
        <v>33</v>
      </c>
      <c r="S39" s="42">
        <f t="shared" si="8"/>
        <v>93.759316276014516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55.136956149009748</v>
      </c>
      <c r="E40" s="5">
        <f t="shared" si="13"/>
        <v>0.99691151825859092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90.760421644460479</v>
      </c>
      <c r="O40" s="14">
        <v>4.0821759259259259E-2</v>
      </c>
      <c r="P40" s="29">
        <f t="shared" si="12"/>
        <v>58.783333333333331</v>
      </c>
      <c r="Q40" s="42">
        <f t="shared" si="11"/>
        <v>93.796920015327046</v>
      </c>
      <c r="R40" s="1">
        <v>34</v>
      </c>
      <c r="S40" s="42">
        <f t="shared" si="8"/>
        <v>93.796920015327046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55.281548113314038</v>
      </c>
      <c r="E41" s="5">
        <f t="shared" si="13"/>
        <v>0.99430404072617606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92.033653906738124</v>
      </c>
      <c r="O41" s="14">
        <v>4.0960648148148149E-2</v>
      </c>
      <c r="P41" s="29">
        <f t="shared" si="12"/>
        <v>58.983333333333334</v>
      </c>
      <c r="Q41" s="42">
        <f t="shared" si="11"/>
        <v>93.724014885528177</v>
      </c>
      <c r="R41" s="1">
        <v>35</v>
      </c>
      <c r="S41" s="42">
        <f t="shared" si="8"/>
        <v>93.724014885528177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55.471191315864139</v>
      </c>
      <c r="E42" s="5">
        <f t="shared" si="13"/>
        <v>0.99090474465701284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93.072468650778745</v>
      </c>
      <c r="O42" s="42"/>
      <c r="P42" s="42"/>
      <c r="Q42" s="42"/>
      <c r="R42" s="1">
        <v>36</v>
      </c>
      <c r="S42" s="42">
        <f t="shared" si="8"/>
        <v>93.072468650778745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55.706807925436237</v>
      </c>
      <c r="E43" s="5">
        <f t="shared" si="13"/>
        <v>0.98671363005110146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90.140465898764148</v>
      </c>
      <c r="O43" s="42"/>
      <c r="P43" s="42"/>
      <c r="Q43" s="42"/>
      <c r="R43" s="1">
        <v>37</v>
      </c>
      <c r="S43" s="42">
        <f t="shared" si="8"/>
        <v>90.140465898764148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55.989556850734765</v>
      </c>
      <c r="E44" s="5">
        <f t="shared" si="13"/>
        <v>0.98173069690844184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89.583290961175621</v>
      </c>
      <c r="O44" s="42"/>
      <c r="P44" s="42"/>
      <c r="Q44" s="42"/>
      <c r="R44" s="1">
        <v>38</v>
      </c>
      <c r="S44" s="42">
        <f t="shared" ref="S44:S75" si="19">MAX(N44,Q44)</f>
        <v>89.583290961175621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56.320848226163811</v>
      </c>
      <c r="E45" s="5">
        <f t="shared" si="13"/>
        <v>0.97595594522903395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88.25413668241913</v>
      </c>
      <c r="O45" s="42"/>
      <c r="P45" s="42"/>
      <c r="Q45" s="42"/>
      <c r="R45" s="1">
        <v>39</v>
      </c>
      <c r="S45" s="42">
        <f t="shared" si="19"/>
        <v>88.25413668241913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56.702361386967397</v>
      </c>
      <c r="E46" s="5">
        <f t="shared" si="13"/>
        <v>0.96938937501287781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89.861111548284299</v>
      </c>
      <c r="O46" s="14">
        <v>4.2789351851851849E-2</v>
      </c>
      <c r="P46" s="29">
        <f>O46*1440</f>
        <v>61.61666666666666</v>
      </c>
      <c r="Q46" s="42">
        <f>100*$D46/+P46</f>
        <v>92.024389592048806</v>
      </c>
      <c r="R46" s="1">
        <v>40</v>
      </c>
      <c r="S46" s="42">
        <f t="shared" si="19"/>
        <v>92.024389592048806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57.1360667709437</v>
      </c>
      <c r="E47" s="5">
        <f t="shared" si="13"/>
        <v>0.96203098625997341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88.309222211659502</v>
      </c>
      <c r="O47" s="14">
        <v>4.3703703703703703E-2</v>
      </c>
      <c r="P47" s="29">
        <f>O47*1440</f>
        <v>62.93333333333333</v>
      </c>
      <c r="Q47" s="42">
        <f>100*$D47/+P47</f>
        <v>90.788241691118174</v>
      </c>
      <c r="R47" s="1">
        <v>41</v>
      </c>
      <c r="S47" s="42">
        <f t="shared" si="19"/>
        <v>90.788241691118174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57.600685988533783</v>
      </c>
      <c r="E48" s="5">
        <f t="shared" si="13"/>
        <v>0.9542710424943297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88.29946753479885</v>
      </c>
      <c r="O48" s="14">
        <v>4.3831018518518519E-2</v>
      </c>
      <c r="P48" s="29">
        <f>O48*1440</f>
        <v>63.116666666666667</v>
      </c>
      <c r="Q48" s="42">
        <f>100*$D48/+P48</f>
        <v>91.260659078743785</v>
      </c>
      <c r="R48" s="1">
        <v>42</v>
      </c>
      <c r="S48" s="42">
        <f t="shared" si="19"/>
        <v>91.260659078743785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58.072924784251526</v>
      </c>
      <c r="E49" s="5">
        <f t="shared" si="13"/>
        <v>0.94651107845652649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87.613162862838607</v>
      </c>
      <c r="O49" s="14"/>
      <c r="P49" s="29"/>
      <c r="Q49" s="42"/>
      <c r="R49" s="1">
        <v>43</v>
      </c>
      <c r="S49" s="42">
        <f t="shared" si="19"/>
        <v>87.613162862838607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58.552970880574819</v>
      </c>
      <c r="E50" s="5">
        <f t="shared" si="13"/>
        <v>0.93875111441872328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92.769428382215196</v>
      </c>
      <c r="O50" s="14">
        <v>4.3831018518518519E-2</v>
      </c>
      <c r="P50" s="29">
        <f>O50*1440</f>
        <v>63.116666666666667</v>
      </c>
      <c r="Q50" s="42">
        <f>100*$D50/+P50</f>
        <v>92.769428382215196</v>
      </c>
      <c r="R50" s="1">
        <v>44</v>
      </c>
      <c r="S50" s="42">
        <f t="shared" si="19"/>
        <v>92.769428382215196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59.041019502899402</v>
      </c>
      <c r="E51" s="5">
        <f t="shared" si="13"/>
        <v>0.93099115038092017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88.939522223800253</v>
      </c>
      <c r="O51" s="14">
        <v>4.3252314814814813E-2</v>
      </c>
      <c r="P51" s="29">
        <f>O51*1440</f>
        <v>62.283333333333331</v>
      </c>
      <c r="Q51" s="42">
        <f>100*$D51/+P51</f>
        <v>94.794251275728229</v>
      </c>
      <c r="R51" s="1">
        <v>45</v>
      </c>
      <c r="S51" s="42">
        <f t="shared" si="19"/>
        <v>94.794251275728229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59.537272440273064</v>
      </c>
      <c r="E52" s="5">
        <f t="shared" si="13"/>
        <v>0.92323118634311696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90.528037162097917</v>
      </c>
      <c r="O52" s="14">
        <v>4.6180555555555558E-2</v>
      </c>
      <c r="P52" s="29">
        <f>O52*1440</f>
        <v>66.5</v>
      </c>
      <c r="Q52" s="42">
        <f>100*$D52/+P52</f>
        <v>89.529732992891823</v>
      </c>
      <c r="R52" s="1">
        <v>46</v>
      </c>
      <c r="S52" s="42">
        <f t="shared" si="19"/>
        <v>90.528037162097917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60.041938323578485</v>
      </c>
      <c r="E53" s="5">
        <f t="shared" si="13"/>
        <v>0.91547122230531386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90.107961466100789</v>
      </c>
      <c r="O53" s="14">
        <v>4.6412037037037036E-2</v>
      </c>
      <c r="P53" s="29">
        <f>O53*1440</f>
        <v>66.833333333333329</v>
      </c>
      <c r="Q53" s="42">
        <f>100*$D53/+P53</f>
        <v>89.838311706102488</v>
      </c>
      <c r="R53" s="1">
        <v>47</v>
      </c>
      <c r="S53" s="42">
        <f t="shared" si="19"/>
        <v>90.107961466100789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60.55523291798535</v>
      </c>
      <c r="E54" s="5">
        <f t="shared" si="13"/>
        <v>0.90771125826751065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87.067193268131348</v>
      </c>
      <c r="O54" s="14"/>
      <c r="P54" s="29"/>
      <c r="Q54" s="42"/>
      <c r="R54" s="1">
        <v>48</v>
      </c>
      <c r="S54" s="42">
        <f t="shared" si="19"/>
        <v>87.067193268131348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61.077379430532531</v>
      </c>
      <c r="E55" s="5">
        <f t="shared" si="13"/>
        <v>0.89995129422970743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92.424786023504467</v>
      </c>
      <c r="O55" s="14"/>
      <c r="P55" s="29"/>
      <c r="Q55" s="42"/>
      <c r="R55" s="1">
        <v>49</v>
      </c>
      <c r="S55" s="42">
        <f t="shared" si="19"/>
        <v>92.424786023504467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61.608608833761821</v>
      </c>
      <c r="E56" s="5">
        <f t="shared" si="13"/>
        <v>0.89219133019190422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93.582696962676167</v>
      </c>
      <c r="O56" s="14"/>
      <c r="P56" s="29"/>
      <c r="Q56" s="42"/>
      <c r="R56" s="1">
        <v>50</v>
      </c>
      <c r="S56" s="42">
        <f t="shared" si="19"/>
        <v>93.582696962676167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62.149160206388935</v>
      </c>
      <c r="E57" s="5">
        <f t="shared" si="13"/>
        <v>0.88443136615410112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94.141621115459131</v>
      </c>
      <c r="O57" s="14"/>
      <c r="P57" s="29"/>
      <c r="Q57" s="42"/>
      <c r="R57" s="1">
        <v>51</v>
      </c>
      <c r="S57" s="42">
        <f t="shared" si="19"/>
        <v>94.141621115459131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62.699281092067451</v>
      </c>
      <c r="E58" s="5">
        <f t="shared" si="13"/>
        <v>0.8766714021162979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93.256243567775087</v>
      </c>
      <c r="O58" s="42"/>
      <c r="P58" s="42"/>
      <c r="Q58" s="42"/>
      <c r="R58" s="1">
        <v>52</v>
      </c>
      <c r="S58" s="42">
        <f t="shared" si="19"/>
        <v>93.256243567775087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63.259227877376773</v>
      </c>
      <c r="E59" s="5">
        <f t="shared" si="13"/>
        <v>0.8689114380784948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88.868032606944652</v>
      </c>
      <c r="O59" s="14"/>
      <c r="P59" s="29"/>
      <c r="Q59" s="42"/>
      <c r="R59" s="1">
        <v>53</v>
      </c>
      <c r="S59" s="42">
        <f t="shared" si="19"/>
        <v>88.868032606944652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63.829266190246742</v>
      </c>
      <c r="E60" s="5">
        <f t="shared" si="13"/>
        <v>0.86115147404069159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89.167775818738178</v>
      </c>
      <c r="O60" s="42"/>
      <c r="P60" s="42"/>
      <c r="Q60" s="42"/>
      <c r="R60" s="1">
        <v>54</v>
      </c>
      <c r="S60" s="42">
        <f t="shared" si="19"/>
        <v>89.167775818738178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64.409671320119671</v>
      </c>
      <c r="E61" s="5">
        <f t="shared" si="13"/>
        <v>0.85339151000288838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92.831618525274578</v>
      </c>
      <c r="O61" s="42"/>
      <c r="P61" s="42"/>
      <c r="Q61" s="42"/>
      <c r="R61" s="1">
        <v>55</v>
      </c>
      <c r="S61" s="42">
        <f t="shared" si="19"/>
        <v>92.831618525274578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65.000728661246214</v>
      </c>
      <c r="E62" s="5">
        <f t="shared" si="13"/>
        <v>0.84563154596508516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95.425586485803095</v>
      </c>
      <c r="O62" s="42"/>
      <c r="P62" s="42"/>
      <c r="Q62" s="42"/>
      <c r="R62" s="1">
        <v>56</v>
      </c>
      <c r="S62" s="42">
        <f t="shared" si="19"/>
        <v>95.425586485803095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65.60273418061476</v>
      </c>
      <c r="E63" s="5">
        <f t="shared" si="13"/>
        <v>0.83787158192728206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92.095555705121328</v>
      </c>
      <c r="O63" s="42"/>
      <c r="P63" s="42"/>
      <c r="Q63" s="42"/>
      <c r="R63" s="1">
        <v>57</v>
      </c>
      <c r="S63" s="42">
        <f t="shared" si="19"/>
        <v>92.095555705121328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66.215994912126305</v>
      </c>
      <c r="E64" s="5">
        <f t="shared" si="13"/>
        <v>0.83011161788947885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87.221947194897425</v>
      </c>
      <c r="O64" s="42"/>
      <c r="P64" s="42"/>
      <c r="Q64" s="42"/>
      <c r="R64" s="1">
        <v>58</v>
      </c>
      <c r="S64" s="42">
        <f t="shared" si="19"/>
        <v>87.221947194897425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66.840829478748489</v>
      </c>
      <c r="E65" s="5">
        <f t="shared" si="13"/>
        <v>0.82235165385167575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87.202647721785368</v>
      </c>
      <c r="O65" s="42"/>
      <c r="P65" s="42"/>
      <c r="Q65" s="42"/>
      <c r="R65" s="1">
        <v>59</v>
      </c>
      <c r="S65" s="42">
        <f t="shared" si="19"/>
        <v>87.202647721785368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67.47756864451452</v>
      </c>
      <c r="E66" s="5">
        <f t="shared" ref="E66:E97" si="21">1-IF(A66&lt;I$3,0,IF(A66&lt;I$4,G$3*(A66-I$3)^2,G$2+G$4*(A66-I$4)+(A66&gt;I$5)*G$5*(A66-I$5)^2))</f>
        <v>0.81459168981387253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89.671187567461146</v>
      </c>
      <c r="O66" s="42"/>
      <c r="P66" s="42"/>
      <c r="Q66" s="42"/>
      <c r="R66" s="1">
        <v>60</v>
      </c>
      <c r="S66" s="42">
        <f t="shared" si="19"/>
        <v>89.671187567461146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68.126555898376125</v>
      </c>
      <c r="E67" s="5">
        <f t="shared" si="21"/>
        <v>0.80683172577606932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91.118888852041181</v>
      </c>
      <c r="O67" s="42"/>
      <c r="P67" s="42"/>
      <c r="Q67" s="42"/>
      <c r="R67" s="1">
        <v>61</v>
      </c>
      <c r="S67" s="42">
        <f t="shared" si="19"/>
        <v>91.118888852041181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68.788148072076211</v>
      </c>
      <c r="E68" s="5">
        <f t="shared" si="21"/>
        <v>0.79907176173826622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89.43204516412942</v>
      </c>
      <c r="O68" s="42"/>
      <c r="P68" s="42"/>
      <c r="Q68" s="42"/>
      <c r="R68" s="1">
        <v>62</v>
      </c>
      <c r="S68" s="42">
        <f t="shared" si="19"/>
        <v>89.43204516412942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69.462715994376353</v>
      </c>
      <c r="E69" s="5">
        <f t="shared" si="21"/>
        <v>0.791311797700463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85.96870791383212</v>
      </c>
      <c r="O69" s="42"/>
      <c r="P69" s="42"/>
      <c r="Q69" s="42"/>
      <c r="R69" s="1">
        <v>63</v>
      </c>
      <c r="S69" s="42">
        <f t="shared" si="19"/>
        <v>85.96870791383212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70.150645184159302</v>
      </c>
      <c r="E70" s="5">
        <f t="shared" si="21"/>
        <v>0.7835518336626599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88.948408940185075</v>
      </c>
      <c r="O70" s="42"/>
      <c r="P70" s="42"/>
      <c r="Q70" s="42"/>
      <c r="R70" s="1">
        <v>64</v>
      </c>
      <c r="S70" s="42">
        <f t="shared" si="19"/>
        <v>88.948408940185075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70.852336585128739</v>
      </c>
      <c r="E71" s="5">
        <f t="shared" si="21"/>
        <v>0.77579186962485669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82.965265322164797</v>
      </c>
      <c r="O71" s="42"/>
      <c r="P71" s="42"/>
      <c r="Q71" s="42"/>
      <c r="R71" s="1">
        <v>65</v>
      </c>
      <c r="S71" s="42">
        <f t="shared" si="19"/>
        <v>82.965265322164797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71.568207345048123</v>
      </c>
      <c r="E72" s="5">
        <f t="shared" si="21"/>
        <v>0.76803190558705348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88.483256556828522</v>
      </c>
      <c r="O72" s="42"/>
      <c r="P72" s="42"/>
      <c r="Q72" s="42"/>
      <c r="R72" s="1">
        <v>66</v>
      </c>
      <c r="S72" s="42">
        <f t="shared" si="19"/>
        <v>88.483256556828522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72.29869164270076</v>
      </c>
      <c r="E73" s="5">
        <f t="shared" si="21"/>
        <v>0.76027194154925026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85.358549755254728</v>
      </c>
      <c r="O73" s="42"/>
      <c r="P73" s="42"/>
      <c r="Q73" s="42"/>
      <c r="R73" s="1">
        <v>67</v>
      </c>
      <c r="S73" s="42">
        <f t="shared" si="19"/>
        <v>85.358549755254728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73.044241566016154</v>
      </c>
      <c r="E74" s="5">
        <f t="shared" si="21"/>
        <v>0.75251197751144716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84.951628105465588</v>
      </c>
      <c r="O74" s="42"/>
      <c r="P74" s="42"/>
      <c r="Q74" s="42"/>
      <c r="R74" s="1">
        <v>68</v>
      </c>
      <c r="S74" s="42">
        <f t="shared" si="19"/>
        <v>84.951628105465588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73.805328045094143</v>
      </c>
      <c r="E75" s="5">
        <f t="shared" si="21"/>
        <v>0.74475201347364395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86.795760147111892</v>
      </c>
      <c r="O75" s="42"/>
      <c r="P75" s="42"/>
      <c r="Q75" s="42"/>
      <c r="R75" s="1">
        <v>69</v>
      </c>
      <c r="S75" s="42">
        <f t="shared" si="19"/>
        <v>86.795760147111892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74.58244184417326</v>
      </c>
      <c r="E76" s="5">
        <f t="shared" si="21"/>
        <v>0.73699204943584085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93.014893175023801</v>
      </c>
      <c r="O76" s="42"/>
      <c r="P76" s="42"/>
      <c r="Q76" s="42"/>
      <c r="R76" s="1">
        <v>70</v>
      </c>
      <c r="S76" s="42">
        <f t="shared" ref="S76:S89" si="27">MAX(N76,Q76)</f>
        <v>93.014893175023801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75.409994366530995</v>
      </c>
      <c r="E77" s="5">
        <f t="shared" si="21"/>
        <v>0.7289042669795287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86.084468454944059</v>
      </c>
      <c r="O77" s="42"/>
      <c r="P77" s="42"/>
      <c r="Q77" s="42"/>
      <c r="R77" s="1">
        <v>71</v>
      </c>
      <c r="S77" s="42">
        <f t="shared" si="27"/>
        <v>86.084468454944059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76.328607163888776</v>
      </c>
      <c r="E78" s="5">
        <f t="shared" si="21"/>
        <v>0.72013192312870478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91.686014611277812</v>
      </c>
      <c r="O78" s="42"/>
      <c r="P78" s="42"/>
      <c r="Q78" s="42"/>
      <c r="R78" s="1">
        <v>72</v>
      </c>
      <c r="S78" s="42">
        <f t="shared" si="27"/>
        <v>91.686014611277812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77.344324038754337</v>
      </c>
      <c r="E79" s="5">
        <f t="shared" si="21"/>
        <v>0.71067486011158276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83.73618625632011</v>
      </c>
      <c r="O79" s="42"/>
      <c r="P79" s="42"/>
      <c r="Q79" s="42"/>
      <c r="R79" s="1">
        <v>73</v>
      </c>
      <c r="S79" s="42">
        <f t="shared" si="27"/>
        <v>83.73618625632011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78.464056014644498</v>
      </c>
      <c r="E80" s="5">
        <f t="shared" si="21"/>
        <v>0.70053307792816255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80.682833948220562</v>
      </c>
      <c r="O80" s="42"/>
      <c r="P80" s="42"/>
      <c r="Q80" s="42"/>
      <c r="R80" s="1">
        <v>74</v>
      </c>
      <c r="S80" s="42">
        <f t="shared" si="27"/>
        <v>80.682833948220562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79.695726462911281</v>
      </c>
      <c r="E81" s="5">
        <f t="shared" si="21"/>
        <v>0.68970657657844425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95.04558910305461</v>
      </c>
      <c r="O81" s="42"/>
      <c r="P81" s="42"/>
      <c r="Q81" s="42"/>
      <c r="R81" s="1">
        <v>75</v>
      </c>
      <c r="S81" s="42">
        <f t="shared" si="27"/>
        <v>95.04558910305461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81.04842679224565</v>
      </c>
      <c r="E82" s="5">
        <f t="shared" si="21"/>
        <v>0.67819535606242787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83.483358069265918</v>
      </c>
      <c r="O82" s="42"/>
      <c r="P82" s="42"/>
      <c r="Q82" s="42"/>
      <c r="R82" s="1">
        <v>76</v>
      </c>
      <c r="S82" s="42">
        <f t="shared" si="27"/>
        <v>83.483358069265918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82.532604856360607</v>
      </c>
      <c r="E83" s="5">
        <f t="shared" si="21"/>
        <v>0.66599941638011317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89.482404976177023</v>
      </c>
      <c r="O83" s="42"/>
      <c r="P83" s="42"/>
      <c r="Q83" s="42"/>
      <c r="R83" s="1">
        <v>77</v>
      </c>
      <c r="S83" s="42">
        <f t="shared" si="27"/>
        <v>89.482404976177023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84.160294024346058</v>
      </c>
      <c r="E84" s="5">
        <f t="shared" si="21"/>
        <v>0.6531187575315005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81.248875968797478</v>
      </c>
      <c r="O84" s="42"/>
      <c r="P84" s="42"/>
      <c r="Q84" s="42"/>
      <c r="R84" s="1">
        <v>78</v>
      </c>
      <c r="S84" s="42">
        <f t="shared" si="27"/>
        <v>81.248875968797478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85.945393187060574</v>
      </c>
      <c r="E85" s="5">
        <f t="shared" si="21"/>
        <v>0.63955337951658953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78.013972635758449</v>
      </c>
      <c r="O85" s="42"/>
      <c r="P85" s="42"/>
      <c r="Q85" s="42"/>
      <c r="R85" s="1">
        <v>79</v>
      </c>
      <c r="S85" s="42">
        <f t="shared" si="27"/>
        <v>78.013972635758449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87.904011092629077</v>
      </c>
      <c r="E86" s="5">
        <f t="shared" si="21"/>
        <v>0.62530328233538057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89.866087332726934</v>
      </c>
      <c r="O86" s="42"/>
      <c r="P86" s="42"/>
      <c r="Q86" s="42"/>
      <c r="R86" s="1">
        <v>80</v>
      </c>
      <c r="S86" s="42">
        <f t="shared" si="27"/>
        <v>89.866087332726934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90.054892625725387</v>
      </c>
      <c r="E87" s="5">
        <f t="shared" si="21"/>
        <v>0.61036846598787342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95.871070928735321</v>
      </c>
      <c r="O87" s="42"/>
      <c r="P87" s="42"/>
      <c r="Q87" s="42"/>
      <c r="R87" s="1">
        <v>81</v>
      </c>
      <c r="S87" s="42">
        <f t="shared" si="27"/>
        <v>95.871070928735321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92.419950419840717</v>
      </c>
      <c r="E88" s="5">
        <f t="shared" si="21"/>
        <v>0.59474893047406807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73.582763073121583</v>
      </c>
      <c r="O88" s="42"/>
      <c r="P88" s="42"/>
      <c r="Q88" s="42"/>
      <c r="R88" s="1">
        <v>82</v>
      </c>
      <c r="S88" s="42">
        <f t="shared" si="27"/>
        <v>73.582763073121583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95.024933181760602</v>
      </c>
      <c r="E89" s="5">
        <f t="shared" si="21"/>
        <v>0.57844467579396464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75.516503190803135</v>
      </c>
      <c r="O89" s="42"/>
      <c r="P89" s="42"/>
      <c r="Q89" s="42"/>
      <c r="R89" s="1">
        <v>83</v>
      </c>
      <c r="S89" s="42">
        <f t="shared" si="27"/>
        <v>75.516503190803135</v>
      </c>
    </row>
    <row r="90" spans="1:19">
      <c r="A90" s="1">
        <v>84</v>
      </c>
      <c r="B90" s="50" t="s">
        <v>129</v>
      </c>
      <c r="C90" s="29"/>
      <c r="D90" s="29">
        <f t="shared" si="22"/>
        <v>97.900273300279451</v>
      </c>
      <c r="E90" s="5">
        <f t="shared" si="21"/>
        <v>0.561455701947563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101.08217220046134</v>
      </c>
      <c r="E91" s="5">
        <f t="shared" si="21"/>
        <v>0.54378200893486328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79.083717981844842</v>
      </c>
      <c r="O91" s="42"/>
      <c r="P91" s="42"/>
      <c r="Q91" s="42"/>
      <c r="R91" s="1">
        <v>85</v>
      </c>
      <c r="S91" s="42">
        <f>MAX(N91,Q91)</f>
        <v>79.083717981844842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104.61400478784844</v>
      </c>
      <c r="E92" s="5">
        <f t="shared" si="21"/>
        <v>0.52542359675586547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59.260199086772161</v>
      </c>
      <c r="O92" s="42"/>
      <c r="P92" s="42"/>
      <c r="Q92" s="42"/>
      <c r="R92" s="1">
        <v>86</v>
      </c>
      <c r="S92" s="42">
        <f>MAX(N92,Q92)</f>
        <v>59.260199086772161</v>
      </c>
    </row>
    <row r="93" spans="1:19">
      <c r="A93" s="1">
        <v>87</v>
      </c>
      <c r="B93" s="50" t="s">
        <v>106</v>
      </c>
      <c r="C93" s="29"/>
      <c r="D93" s="29">
        <f t="shared" si="22"/>
        <v>108.54815780087429</v>
      </c>
      <c r="E93" s="5">
        <f t="shared" si="21"/>
        <v>0.50638046541056947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112.94846669646941</v>
      </c>
      <c r="E94" s="5">
        <f t="shared" si="21"/>
        <v>0.48665261489897527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67.191235393497578</v>
      </c>
      <c r="O94" s="42"/>
      <c r="P94" s="42"/>
      <c r="Q94" s="42"/>
      <c r="R94" s="1">
        <v>88</v>
      </c>
      <c r="S94" s="42">
        <f>MAX(N94,Q94)</f>
        <v>67.191235393497578</v>
      </c>
    </row>
    <row r="95" spans="1:19">
      <c r="A95" s="1">
        <v>89</v>
      </c>
      <c r="B95" s="14"/>
      <c r="C95" s="29"/>
      <c r="D95" s="29">
        <f t="shared" si="22"/>
        <v>117.8934911963695</v>
      </c>
      <c r="E95" s="5">
        <f t="shared" si="21"/>
        <v>0.46624004522108298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123.48098644590229</v>
      </c>
      <c r="E96" s="5">
        <f t="shared" si="21"/>
        <v>0.4451427563768926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129.83411163827338</v>
      </c>
      <c r="E97" s="5">
        <f t="shared" si="21"/>
        <v>0.42336074836640403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137.11021806600652</v>
      </c>
      <c r="E98" s="5">
        <f t="shared" ref="E98:E106" si="30">1-IF(A98&lt;I$3,0,IF(A98&lt;I$4,G$3*(A98-I$3)^2,G$2+G$4*(A98-I$4)+(A98&gt;I$5)*G$5*(A98-I$5)^2))</f>
        <v>0.40089402118961726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145.5135595689691</v>
      </c>
      <c r="E99" s="5">
        <f t="shared" si="30"/>
        <v>0.3777425748465324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155.31413169266054</v>
      </c>
      <c r="E100" s="5">
        <f t="shared" si="30"/>
        <v>0.35390640933714945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166.87638815688578</v>
      </c>
      <c r="E101" s="5">
        <f t="shared" si="30"/>
        <v>0.32938552466146831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180.70445451685742</v>
      </c>
      <c r="E102" s="5">
        <f t="shared" si="30"/>
        <v>0.30417992081948908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197.51606635313547</v>
      </c>
      <c r="E103" s="5">
        <f t="shared" si="30"/>
        <v>0.27828959781121165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218.36904317132183</v>
      </c>
      <c r="E104" s="5">
        <f t="shared" si="30"/>
        <v>0.25171455563663603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244.88969745167256</v>
      </c>
      <c r="E105" s="5">
        <f t="shared" si="30"/>
        <v>0.22445479429576243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279.71390206928697</v>
      </c>
      <c r="E106" s="5">
        <f t="shared" si="30"/>
        <v>0.19651031378859052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Parameters!F26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362</v>
      </c>
      <c r="F6" s="140" t="s">
        <v>969</v>
      </c>
      <c r="G6" s="140" t="s">
        <v>555</v>
      </c>
      <c r="H6" s="140" t="s">
        <v>1270</v>
      </c>
      <c r="I6" s="189" t="s">
        <v>84</v>
      </c>
      <c r="J6" s="232" t="s">
        <v>556</v>
      </c>
      <c r="K6" s="212" t="s">
        <v>558</v>
      </c>
      <c r="L6" s="168" t="s">
        <v>971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118.01600216978571</v>
      </c>
      <c r="E9" s="5">
        <f t="shared" ref="E9:E33" si="1">1-IF(A9&gt;=H$3,0,IF(A9&gt;=H$4,F$3*(A9-H$3)^2,F$2+F$4*(H$4-A9)+(A9&lt;H$5)*F$5*(H$5-A9)^2))</f>
        <v>0.49160000000000004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104.79889210019267</v>
      </c>
      <c r="E10" s="5">
        <f t="shared" si="1"/>
        <v>0.55359999999999998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94.860475256158693</v>
      </c>
      <c r="E11" s="5">
        <f t="shared" si="1"/>
        <v>0.61160000000000003</v>
      </c>
      <c r="F11" s="29">
        <v>182.95000000000002</v>
      </c>
      <c r="G11" s="29">
        <v>96.405768383971818</v>
      </c>
      <c r="H11" s="283">
        <f>((G11-D11)/G11)</f>
        <v>1.6029052552731286E-2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51.845768950350902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87.164463141025635</v>
      </c>
      <c r="E12" s="5">
        <f t="shared" si="1"/>
        <v>0.66559999999999997</v>
      </c>
      <c r="F12" s="29">
        <v>139.80000000000001</v>
      </c>
      <c r="G12" s="29">
        <v>88.513240347685468</v>
      </c>
      <c r="H12" s="283">
        <f t="shared" ref="H12:H75" si="4">((G12-D12)/G12)</f>
        <v>1.5238140659654448E-2</v>
      </c>
      <c r="I12" s="170">
        <v>6</v>
      </c>
      <c r="J12" s="165">
        <f t="shared" si="2"/>
        <v>69.777879659192322</v>
      </c>
      <c r="K12" s="166">
        <f t="shared" si="3"/>
        <v>68.7145945140131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81.074156884665541</v>
      </c>
      <c r="E13" s="5">
        <f t="shared" si="1"/>
        <v>0.71560000000000001</v>
      </c>
      <c r="F13" s="29">
        <v>103.88333333333334</v>
      </c>
      <c r="G13" s="29">
        <v>82.276399849680573</v>
      </c>
      <c r="H13" s="283">
        <f t="shared" si="4"/>
        <v>1.4612245640445326E-2</v>
      </c>
      <c r="I13" s="170">
        <v>7</v>
      </c>
      <c r="J13" s="165">
        <f t="shared" si="2"/>
        <v>79.417374372278545</v>
      </c>
      <c r="K13" s="166">
        <f t="shared" si="3"/>
        <v>78.256908189831606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76.177345938375339</v>
      </c>
      <c r="E14" s="5">
        <f t="shared" si="1"/>
        <v>0.76160000000000005</v>
      </c>
      <c r="F14" s="29">
        <v>115.7</v>
      </c>
      <c r="G14" s="29">
        <v>77.267513675666137</v>
      </c>
      <c r="H14" s="283">
        <f t="shared" si="4"/>
        <v>1.4109005006513169E-2</v>
      </c>
      <c r="I14" s="170">
        <v>8</v>
      </c>
      <c r="J14" s="165">
        <f t="shared" si="2"/>
        <v>78.550505261605707</v>
      </c>
      <c r="K14" s="166">
        <f t="shared" si="3"/>
        <v>77.442235789605576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72.195951551352238</v>
      </c>
      <c r="E15" s="5">
        <f t="shared" si="1"/>
        <v>0.80359999999999998</v>
      </c>
      <c r="F15" s="29">
        <v>101.11666666666667</v>
      </c>
      <c r="G15" s="29">
        <v>73.198762955533269</v>
      </c>
      <c r="H15" s="283">
        <f t="shared" si="4"/>
        <v>1.3699840867395783E-2</v>
      </c>
      <c r="I15" s="170">
        <v>9</v>
      </c>
      <c r="J15" s="165">
        <f t="shared" si="2"/>
        <v>82.523971764975499</v>
      </c>
      <c r="K15" s="166">
        <f t="shared" si="3"/>
        <v>81.393406484049862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68.936153358681864</v>
      </c>
      <c r="E16" s="5">
        <f t="shared" si="1"/>
        <v>0.84160000000000001</v>
      </c>
      <c r="F16" s="29">
        <v>94.883333333333326</v>
      </c>
      <c r="G16" s="29">
        <v>69.869953725865642</v>
      </c>
      <c r="H16" s="283">
        <f t="shared" si="4"/>
        <v>1.3364834487332547E-2</v>
      </c>
      <c r="I16" s="170">
        <v>10</v>
      </c>
      <c r="J16" s="165">
        <f t="shared" si="2"/>
        <v>81.544392599726478</v>
      </c>
      <c r="K16" s="166">
        <f t="shared" si="3"/>
        <v>80.454565289261069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66.259326937718882</v>
      </c>
      <c r="E17" s="5">
        <f t="shared" si="1"/>
        <v>0.87560000000000004</v>
      </c>
      <c r="F17" s="29">
        <v>84.166666666666657</v>
      </c>
      <c r="G17" s="29">
        <v>67.138147807421035</v>
      </c>
      <c r="H17" s="283">
        <f t="shared" si="4"/>
        <v>1.3089739565395244E-2</v>
      </c>
      <c r="I17" s="170">
        <v>11</v>
      </c>
      <c r="J17" s="165">
        <f t="shared" si="2"/>
        <v>79.958095840517302</v>
      </c>
      <c r="K17" s="166">
        <f t="shared" si="3"/>
        <v>78.911465189820035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64.064340400471139</v>
      </c>
      <c r="E18" s="5">
        <f t="shared" si="1"/>
        <v>0.90559999999999996</v>
      </c>
      <c r="F18" s="29">
        <v>79.433333333333337</v>
      </c>
      <c r="G18" s="29">
        <v>64.899214465688459</v>
      </c>
      <c r="H18" s="283">
        <f t="shared" si="4"/>
        <v>1.2864162873014584E-2</v>
      </c>
      <c r="I18" s="170">
        <v>12</v>
      </c>
      <c r="J18" s="165">
        <f t="shared" si="2"/>
        <v>81.70274586532328</v>
      </c>
      <c r="K18" s="166">
        <f t="shared" si="3"/>
        <v>80.651708435339245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62.276370402175459</v>
      </c>
      <c r="E19" s="5">
        <f t="shared" si="1"/>
        <v>0.93159999999999998</v>
      </c>
      <c r="F19" s="29">
        <v>78.883333333333326</v>
      </c>
      <c r="G19" s="29">
        <v>63.076202823393835</v>
      </c>
      <c r="H19" s="283">
        <f t="shared" si="4"/>
        <v>1.2680414885750424E-2</v>
      </c>
      <c r="I19" s="170">
        <v>13</v>
      </c>
      <c r="J19" s="165">
        <f t="shared" si="2"/>
        <v>79.961381141002121</v>
      </c>
      <c r="K19" s="166">
        <f t="shared" si="3"/>
        <v>78.947437653296589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60.83962527964205</v>
      </c>
      <c r="E20" s="5">
        <f t="shared" si="1"/>
        <v>0.9536</v>
      </c>
      <c r="F20" s="29">
        <v>76.233333333333348</v>
      </c>
      <c r="G20" s="29">
        <v>61.61179119178275</v>
      </c>
      <c r="H20" s="283">
        <f t="shared" si="4"/>
        <v>1.2532761947094389E-2</v>
      </c>
      <c r="I20" s="170">
        <v>14</v>
      </c>
      <c r="J20" s="165">
        <f t="shared" si="2"/>
        <v>84.05428539124523</v>
      </c>
      <c r="K20" s="166">
        <f t="shared" si="3"/>
        <v>83.000853041803609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59.712501715383553</v>
      </c>
      <c r="E21" s="5">
        <f t="shared" si="1"/>
        <v>0.97160000000000002</v>
      </c>
      <c r="F21" s="29">
        <v>62.733333333333334</v>
      </c>
      <c r="G21" s="29">
        <v>60.463269814968243</v>
      </c>
      <c r="H21" s="283">
        <f t="shared" si="4"/>
        <v>1.241692852341952E-2</v>
      </c>
      <c r="I21" s="170">
        <v>15</v>
      </c>
      <c r="J21" s="165">
        <f t="shared" si="2"/>
        <v>96.381407781564675</v>
      </c>
      <c r="K21" s="166">
        <f t="shared" si="3"/>
        <v>95.184646730154441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58.864312770562762</v>
      </c>
      <c r="E22" s="5">
        <f t="shared" si="1"/>
        <v>0.98560000000000003</v>
      </c>
      <c r="F22" s="29">
        <v>60.749999999999993</v>
      </c>
      <c r="G22" s="29">
        <v>59.599156118143455</v>
      </c>
      <c r="H22" s="283">
        <f t="shared" si="4"/>
        <v>1.2329760947017643E-2</v>
      </c>
      <c r="I22" s="170">
        <v>16</v>
      </c>
      <c r="J22" s="165">
        <f t="shared" si="2"/>
        <v>98.105606778836972</v>
      </c>
      <c r="K22" s="166">
        <f t="shared" si="3"/>
        <v>96.895988099691806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58.302348172712954</v>
      </c>
      <c r="E23" s="5">
        <f t="shared" si="1"/>
        <v>0.99509999999999998</v>
      </c>
      <c r="F23" s="29">
        <v>59.95000000000001</v>
      </c>
      <c r="G23" s="29">
        <v>58.877907758504769</v>
      </c>
      <c r="H23" s="283">
        <f t="shared" si="4"/>
        <v>9.7754761964801151E-3</v>
      </c>
      <c r="I23" s="170">
        <v>17</v>
      </c>
      <c r="J23" s="165">
        <f t="shared" si="2"/>
        <v>98.211689338623458</v>
      </c>
      <c r="K23" s="166">
        <f t="shared" si="3"/>
        <v>97.25162330727764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58.03988261971454</v>
      </c>
      <c r="E24" s="5">
        <f t="shared" si="1"/>
        <v>0.99960000000000004</v>
      </c>
      <c r="F24" s="29">
        <v>59.25</v>
      </c>
      <c r="G24" s="29">
        <v>58.423395089966455</v>
      </c>
      <c r="H24" s="283">
        <f t="shared" si="4"/>
        <v>6.5643646635280724E-3</v>
      </c>
      <c r="I24" s="170">
        <v>18</v>
      </c>
      <c r="J24" s="165">
        <f t="shared" si="2"/>
        <v>98.577157069684688</v>
      </c>
      <c r="K24" s="166">
        <f t="shared" si="3"/>
        <v>97.930060663185387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Parameters!F27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1259</v>
      </c>
      <c r="E6" s="140" t="s">
        <v>363</v>
      </c>
      <c r="F6" s="140" t="s">
        <v>555</v>
      </c>
      <c r="G6" s="140" t="s">
        <v>1260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141.37510170870627</v>
      </c>
      <c r="E9" s="5">
        <f t="shared" ref="E9:E33" si="1">1-IF(A9&gt;=H$3,0,IF(A9&gt;=H$4,F$3*(A9-H$3)^2,F$2+F$4*(H$4-A9)+(A9&lt;H$5)*F$5*(H$5-A9)^2))</f>
        <v>0.49160000000000004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125.54190751445087</v>
      </c>
      <c r="E10" s="5">
        <f t="shared" si="1"/>
        <v>0.55359999999999998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113.63636363636363</v>
      </c>
      <c r="E11" s="5">
        <f t="shared" si="1"/>
        <v>0.61160000000000003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9.864267676767674E-2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104.41706730769231</v>
      </c>
      <c r="E12" s="5">
        <f t="shared" si="1"/>
        <v>0.66559999999999997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9.0639815371260701E-2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97.121296813862486</v>
      </c>
      <c r="E13" s="5">
        <f t="shared" si="1"/>
        <v>0.71560000000000001</v>
      </c>
      <c r="F13" s="39">
        <v>98.764562194663668</v>
      </c>
      <c r="G13" s="144">
        <v>0.70960000000000001</v>
      </c>
      <c r="H13" s="42">
        <f t="shared" ref="H13:H44" si="4">100*(+D13/C13)</f>
        <v>62.437349285671807</v>
      </c>
      <c r="I13" s="42"/>
      <c r="J13" s="42"/>
      <c r="K13" s="1">
        <v>7</v>
      </c>
      <c r="L13" s="42">
        <f t="shared" ref="L13:L44" si="5">MAX(H13,J13)</f>
        <v>62.437349285671807</v>
      </c>
      <c r="M13" s="41">
        <f t="shared" si="2"/>
        <v>8.4306681262033417E-2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91.255252100840323</v>
      </c>
      <c r="E14" s="5">
        <f t="shared" si="1"/>
        <v>0.76160000000000005</v>
      </c>
      <c r="F14" s="39">
        <v>92.751896947238407</v>
      </c>
      <c r="G14" s="144">
        <v>0.75560000000000005</v>
      </c>
      <c r="H14" s="42">
        <f t="shared" si="4"/>
        <v>80.200895357410573</v>
      </c>
      <c r="I14" s="42"/>
      <c r="J14" s="42"/>
      <c r="K14" s="1">
        <v>8</v>
      </c>
      <c r="L14" s="42">
        <f t="shared" si="5"/>
        <v>80.200895357410573</v>
      </c>
      <c r="M14" s="41">
        <f t="shared" si="2"/>
        <v>7.9214628559757236E-2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86.48581383773022</v>
      </c>
      <c r="E15" s="5">
        <f t="shared" si="1"/>
        <v>0.80359999999999998</v>
      </c>
      <c r="F15" s="39">
        <v>87.867769976596477</v>
      </c>
      <c r="G15" s="144">
        <v>0.79759999999999998</v>
      </c>
      <c r="H15" s="42">
        <f t="shared" si="4"/>
        <v>76.660493873006558</v>
      </c>
      <c r="I15" s="42"/>
      <c r="J15" s="42"/>
      <c r="K15" s="1">
        <v>9</v>
      </c>
      <c r="L15" s="42">
        <f t="shared" si="5"/>
        <v>76.660493873006558</v>
      </c>
      <c r="M15" s="41">
        <f t="shared" si="2"/>
        <v>7.5074491178585251E-2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82.580798479087449</v>
      </c>
      <c r="E16" s="5">
        <f t="shared" si="1"/>
        <v>0.84160000000000001</v>
      </c>
      <c r="F16" s="39">
        <v>83.871868517632052</v>
      </c>
      <c r="G16" s="144">
        <v>0.83560000000000001</v>
      </c>
      <c r="H16" s="42">
        <f t="shared" si="4"/>
        <v>82.183577852798933</v>
      </c>
      <c r="I16" s="42"/>
      <c r="J16" s="42"/>
      <c r="K16" s="1">
        <v>10</v>
      </c>
      <c r="L16" s="42">
        <f t="shared" si="5"/>
        <v>82.183577852798933</v>
      </c>
      <c r="M16" s="41">
        <f t="shared" si="2"/>
        <v>7.1684720901985632E-2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79.374143444495203</v>
      </c>
      <c r="E17" s="5">
        <f t="shared" si="1"/>
        <v>0.87560000000000004</v>
      </c>
      <c r="F17" s="39">
        <v>80.592609628948196</v>
      </c>
      <c r="G17" s="144">
        <v>0.86959999999999993</v>
      </c>
      <c r="H17" s="42">
        <f t="shared" si="4"/>
        <v>75.690537296085708</v>
      </c>
      <c r="I17" s="42"/>
      <c r="J17" s="42"/>
      <c r="K17" s="1">
        <v>11</v>
      </c>
      <c r="L17" s="42">
        <f t="shared" si="5"/>
        <v>75.690537296085708</v>
      </c>
      <c r="M17" s="41">
        <f t="shared" si="2"/>
        <v>6.890116618445763E-2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76.744699646643113</v>
      </c>
      <c r="E18" s="5">
        <f t="shared" si="1"/>
        <v>0.90559999999999996</v>
      </c>
      <c r="F18" s="39">
        <v>77.904994812509273</v>
      </c>
      <c r="G18" s="144">
        <v>0.89959999999999996</v>
      </c>
      <c r="H18" s="42">
        <f t="shared" si="4"/>
        <v>79.432154196974054</v>
      </c>
      <c r="I18" s="42"/>
      <c r="J18" s="42"/>
      <c r="K18" s="1">
        <v>12</v>
      </c>
      <c r="L18" s="42">
        <f t="shared" si="5"/>
        <v>79.432154196974054</v>
      </c>
      <c r="M18" s="41">
        <f t="shared" si="2"/>
        <v>6.6618662887711025E-2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74.602833834263635</v>
      </c>
      <c r="E19" s="5">
        <f t="shared" si="1"/>
        <v>0.93159999999999998</v>
      </c>
      <c r="F19" s="39">
        <v>75.716652261596096</v>
      </c>
      <c r="G19" s="144">
        <v>0.92559999999999998</v>
      </c>
      <c r="H19" s="42">
        <f t="shared" si="4"/>
        <v>75.141346819805563</v>
      </c>
      <c r="I19" s="42"/>
      <c r="J19" s="42"/>
      <c r="K19" s="1">
        <v>13</v>
      </c>
      <c r="L19" s="42">
        <f t="shared" si="5"/>
        <v>75.141346819805563</v>
      </c>
      <c r="M19" s="41">
        <f t="shared" si="2"/>
        <v>6.4759404370020521E-2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72.881711409395976</v>
      </c>
      <c r="E20" s="5">
        <f t="shared" si="1"/>
        <v>0.9536</v>
      </c>
      <c r="F20" s="39">
        <v>73.958773040664141</v>
      </c>
      <c r="G20" s="144">
        <v>0.9476</v>
      </c>
      <c r="H20" s="42">
        <f t="shared" si="4"/>
        <v>81.736498776892702</v>
      </c>
      <c r="I20" s="42"/>
      <c r="J20" s="42"/>
      <c r="K20" s="1">
        <v>14</v>
      </c>
      <c r="L20" s="42">
        <f t="shared" si="5"/>
        <v>81.736498776892702</v>
      </c>
      <c r="M20" s="41">
        <f t="shared" si="2"/>
        <v>6.326537448732289E-2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71.531494442157268</v>
      </c>
      <c r="E21" s="5">
        <f t="shared" si="1"/>
        <v>0.97160000000000002</v>
      </c>
      <c r="F21" s="39">
        <v>72.580088373377535</v>
      </c>
      <c r="G21" s="144">
        <v>0.96560000000000001</v>
      </c>
      <c r="H21" s="42">
        <f t="shared" si="4"/>
        <v>83.678878271191977</v>
      </c>
      <c r="I21" s="42"/>
      <c r="J21" s="42"/>
      <c r="K21" s="1">
        <v>15</v>
      </c>
      <c r="L21" s="42">
        <f t="shared" si="5"/>
        <v>83.678878271191977</v>
      </c>
      <c r="M21" s="41">
        <f t="shared" si="2"/>
        <v>6.2093311147705957E-2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70.515422077922082</v>
      </c>
      <c r="E22" s="5">
        <f t="shared" si="1"/>
        <v>0.98560000000000003</v>
      </c>
      <c r="F22" s="39">
        <v>71.542806587722893</v>
      </c>
      <c r="G22" s="144">
        <v>0.97960000000000003</v>
      </c>
      <c r="H22" s="42">
        <f t="shared" si="4"/>
        <v>85.455975048986559</v>
      </c>
      <c r="I22" s="42"/>
      <c r="J22" s="42"/>
      <c r="K22" s="1">
        <v>16</v>
      </c>
      <c r="L22" s="42">
        <f t="shared" si="5"/>
        <v>85.455975048986559</v>
      </c>
      <c r="M22" s="41">
        <f t="shared" si="2"/>
        <v>6.1211303887085122E-2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69.842226911868153</v>
      </c>
      <c r="E23" s="5">
        <f t="shared" si="1"/>
        <v>0.99509999999999998</v>
      </c>
      <c r="F23" s="39">
        <v>70.677020303885982</v>
      </c>
      <c r="G23" s="144">
        <v>0.99160000000000004</v>
      </c>
      <c r="H23" s="42">
        <f t="shared" si="4"/>
        <v>84.164161773691276</v>
      </c>
      <c r="I23" s="29"/>
      <c r="J23" s="42"/>
      <c r="K23" s="1">
        <v>17</v>
      </c>
      <c r="L23" s="42">
        <f t="shared" si="5"/>
        <v>84.164161773691276</v>
      </c>
      <c r="M23" s="41">
        <f t="shared" si="2"/>
        <v>6.0626933083218884E-2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69.527811124449784</v>
      </c>
      <c r="E24" s="5">
        <f t="shared" si="1"/>
        <v>0.99960000000000004</v>
      </c>
      <c r="F24" s="39">
        <v>70.131423452272045</v>
      </c>
      <c r="G24" s="144">
        <v>0.99931428571428571</v>
      </c>
      <c r="H24" s="42">
        <f t="shared" si="4"/>
        <v>86.927873879287077</v>
      </c>
      <c r="I24" s="29"/>
      <c r="J24" s="42"/>
      <c r="K24" s="1">
        <v>18</v>
      </c>
      <c r="L24" s="42">
        <f t="shared" si="5"/>
        <v>86.927873879287077</v>
      </c>
      <c r="M24" s="41">
        <f t="shared" si="2"/>
        <v>6.035400271219598E-2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4"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Parameters!F28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171.88771358828311</v>
      </c>
      <c r="E9" s="5">
        <f t="shared" ref="E9:E33" si="1">1-IF(A9&gt;=H$3,0,IF(A9&gt;=H$4,F$3*(A9-H$3)^2,F$2+F$4*(H$4-A9)+(A9&lt;H$5)*F$5*(H$5-A9)^2))</f>
        <v>0.49160000000000004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152.63728323699419</v>
      </c>
      <c r="E10" s="5">
        <f t="shared" si="1"/>
        <v>0.55359999999999998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138.16219751471547</v>
      </c>
      <c r="E11" s="5">
        <f t="shared" si="1"/>
        <v>0.61160000000000003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0.11993246312041271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126.95312499999999</v>
      </c>
      <c r="E12" s="5">
        <f t="shared" si="1"/>
        <v>0.66559999999999997</v>
      </c>
      <c r="F12" s="42"/>
      <c r="G12" s="42"/>
      <c r="H12" s="42"/>
      <c r="I12" s="42"/>
      <c r="J12" s="1">
        <v>6</v>
      </c>
      <c r="K12" s="42"/>
      <c r="L12" s="41">
        <f t="shared" si="2"/>
        <v>0.11020236545138888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118.08272778088315</v>
      </c>
      <c r="E13" s="5">
        <f t="shared" si="1"/>
        <v>0.71560000000000001</v>
      </c>
      <c r="F13" s="42">
        <f t="shared" ref="F13:F44" si="4">100*(+D13/C13)</f>
        <v>88.286151611875255</v>
      </c>
      <c r="G13" s="42"/>
      <c r="H13" s="42"/>
      <c r="I13" s="42"/>
      <c r="J13" s="1">
        <v>7</v>
      </c>
      <c r="K13" s="42">
        <f t="shared" ref="K13:K44" si="5">MAX(F13,I13)</f>
        <v>88.286151611875255</v>
      </c>
      <c r="L13" s="41">
        <f t="shared" si="2"/>
        <v>0.10250236786534997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110.95063025210081</v>
      </c>
      <c r="E14" s="5">
        <f t="shared" si="1"/>
        <v>0.76160000000000005</v>
      </c>
      <c r="F14" s="42">
        <f t="shared" si="4"/>
        <v>85.248275260930313</v>
      </c>
      <c r="G14" s="42"/>
      <c r="H14" s="42"/>
      <c r="I14" s="42"/>
      <c r="J14" s="1">
        <v>8</v>
      </c>
      <c r="K14" s="42">
        <f t="shared" si="5"/>
        <v>85.248275260930313</v>
      </c>
      <c r="L14" s="41">
        <f t="shared" si="2"/>
        <v>9.6311310982726411E-2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105.15181682429068</v>
      </c>
      <c r="E15" s="5">
        <f t="shared" si="1"/>
        <v>0.80359999999999998</v>
      </c>
      <c r="F15" s="42">
        <f t="shared" si="4"/>
        <v>71.767819468290753</v>
      </c>
      <c r="G15" s="42"/>
      <c r="H15" s="42"/>
      <c r="I15" s="42"/>
      <c r="J15" s="1">
        <v>9</v>
      </c>
      <c r="K15" s="42">
        <f t="shared" si="5"/>
        <v>71.767819468290753</v>
      </c>
      <c r="L15" s="41">
        <f t="shared" si="2"/>
        <v>9.1277618771085658E-2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100.40399239543724</v>
      </c>
      <c r="E16" s="5">
        <f t="shared" si="1"/>
        <v>0.84160000000000001</v>
      </c>
      <c r="F16" s="42">
        <f t="shared" si="4"/>
        <v>76.800606115836743</v>
      </c>
      <c r="G16" s="42"/>
      <c r="H16" s="42"/>
      <c r="I16" s="42"/>
      <c r="J16" s="1">
        <v>10</v>
      </c>
      <c r="K16" s="42">
        <f t="shared" si="5"/>
        <v>76.800606115836743</v>
      </c>
      <c r="L16" s="41">
        <f t="shared" si="2"/>
        <v>8.7156243398817043E-2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96.505253540429393</v>
      </c>
      <c r="E17" s="5">
        <f t="shared" si="1"/>
        <v>0.87560000000000004</v>
      </c>
      <c r="F17" s="42">
        <f t="shared" si="4"/>
        <v>82.062290425535195</v>
      </c>
      <c r="G17" s="42"/>
      <c r="H17" s="42"/>
      <c r="I17" s="42"/>
      <c r="J17" s="1">
        <v>11</v>
      </c>
      <c r="K17" s="42">
        <f t="shared" si="5"/>
        <v>82.062290425535195</v>
      </c>
      <c r="L17" s="41">
        <f t="shared" si="2"/>
        <v>8.3771921476067185E-2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93.308303886925785</v>
      </c>
      <c r="E18" s="5">
        <f t="shared" si="1"/>
        <v>0.90559999999999996</v>
      </c>
      <c r="F18" s="42">
        <f t="shared" si="4"/>
        <v>73.500042447361778</v>
      </c>
      <c r="G18" s="42"/>
      <c r="H18" s="42"/>
      <c r="I18" s="42"/>
      <c r="J18" s="1">
        <v>12</v>
      </c>
      <c r="K18" s="42">
        <f t="shared" si="5"/>
        <v>73.500042447361778</v>
      </c>
      <c r="L18" s="41">
        <f t="shared" si="2"/>
        <v>8.0996791568511944E-2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90.704164877629864</v>
      </c>
      <c r="E19" s="5">
        <f t="shared" si="1"/>
        <v>0.93159999999999998</v>
      </c>
      <c r="F19" s="42">
        <f t="shared" si="4"/>
        <v>72.543986838946836</v>
      </c>
      <c r="G19" s="42"/>
      <c r="H19" s="42"/>
      <c r="I19" s="42"/>
      <c r="J19" s="1">
        <v>13</v>
      </c>
      <c r="K19" s="42">
        <f t="shared" si="5"/>
        <v>72.543986838946836</v>
      </c>
      <c r="L19" s="41">
        <f t="shared" si="2"/>
        <v>7.8736254234053712E-2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88.611577181208034</v>
      </c>
      <c r="E20" s="5">
        <f t="shared" si="1"/>
        <v>0.9536</v>
      </c>
      <c r="F20" s="42">
        <f t="shared" si="4"/>
        <v>70.794868586850626</v>
      </c>
      <c r="G20" s="42"/>
      <c r="H20" s="42"/>
      <c r="I20" s="42"/>
      <c r="J20" s="1">
        <v>14</v>
      </c>
      <c r="K20" s="42">
        <f t="shared" si="5"/>
        <v>70.794868586850626</v>
      </c>
      <c r="L20" s="41">
        <f t="shared" si="2"/>
        <v>7.6919771858687536E-2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86.969946480032917</v>
      </c>
      <c r="E21" s="5">
        <f t="shared" si="1"/>
        <v>0.97160000000000002</v>
      </c>
      <c r="F21" s="42">
        <f t="shared" si="4"/>
        <v>73.755431643844176</v>
      </c>
      <c r="G21" s="42"/>
      <c r="H21" s="42"/>
      <c r="I21" s="42"/>
      <c r="J21" s="1">
        <v>15</v>
      </c>
      <c r="K21" s="42">
        <f t="shared" si="5"/>
        <v>73.755431643844176</v>
      </c>
      <c r="L21" s="41">
        <f t="shared" si="2"/>
        <v>7.5494745208361899E-2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85.734577922077904</v>
      </c>
      <c r="E22" s="5">
        <f t="shared" si="1"/>
        <v>0.98560000000000003</v>
      </c>
      <c r="F22" s="42">
        <f t="shared" si="4"/>
        <v>76.017063326801747</v>
      </c>
      <c r="G22" s="42"/>
      <c r="H22" s="42"/>
      <c r="I22" s="42"/>
      <c r="J22" s="1">
        <v>16</v>
      </c>
      <c r="K22" s="42">
        <f t="shared" si="5"/>
        <v>76.017063326801747</v>
      </c>
      <c r="L22" s="41">
        <f t="shared" si="2"/>
        <v>7.4422376668470389E-2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84.916088835292925</v>
      </c>
      <c r="E23" s="5">
        <f t="shared" si="1"/>
        <v>0.99509999999999998</v>
      </c>
      <c r="F23" s="42">
        <f t="shared" si="4"/>
        <v>82.084184471041979</v>
      </c>
      <c r="G23" s="14"/>
      <c r="H23" s="29"/>
      <c r="I23" s="42"/>
      <c r="J23" s="1">
        <v>17</v>
      </c>
      <c r="K23" s="42">
        <f t="shared" si="5"/>
        <v>82.084184471041979</v>
      </c>
      <c r="L23" s="41">
        <f t="shared" si="2"/>
        <v>7.3711882669525108E-2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84.533813525410153</v>
      </c>
      <c r="E24" s="5">
        <f t="shared" si="1"/>
        <v>0.99960000000000004</v>
      </c>
      <c r="F24" s="42">
        <f t="shared" si="4"/>
        <v>80.419039345562226</v>
      </c>
      <c r="G24" s="14"/>
      <c r="H24" s="29"/>
      <c r="I24" s="42"/>
      <c r="J24" s="1">
        <v>18</v>
      </c>
      <c r="K24" s="42">
        <f t="shared" si="5"/>
        <v>80.419039345562226</v>
      </c>
      <c r="L24" s="41">
        <f t="shared" si="2"/>
        <v>7.3380046463029633E-2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16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363</v>
      </c>
      <c r="F6" s="140" t="s">
        <v>969</v>
      </c>
      <c r="G6" s="140" t="s">
        <v>555</v>
      </c>
      <c r="H6" s="140" t="s">
        <v>1270</v>
      </c>
      <c r="I6" s="189" t="s">
        <v>84</v>
      </c>
      <c r="J6" s="186" t="s">
        <v>556</v>
      </c>
      <c r="K6" s="167" t="s">
        <v>558</v>
      </c>
      <c r="L6" s="168" t="s">
        <v>971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247.45728234336855</v>
      </c>
      <c r="E9" s="5">
        <f t="shared" ref="E9:E33" si="1">1-IF(A9&gt;=H$3,0,IF(A9&gt;=H$4,F$3*(A9-H$3)^2,F$2+F$4*(H$4-A9)+(A9&lt;H$5)*F$5*(H$5-A9)^2))</f>
        <v>0.49160000000000004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219.74349710982659</v>
      </c>
      <c r="E10" s="5">
        <f t="shared" si="1"/>
        <v>0.55359999999999998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52.740548928315519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198.90451275343358</v>
      </c>
      <c r="E11" s="5">
        <f t="shared" si="1"/>
        <v>0.61160000000000003</v>
      </c>
      <c r="F11" s="29">
        <v>325.14999999999998</v>
      </c>
      <c r="G11" s="39">
        <v>203.02179656538971</v>
      </c>
      <c r="H11" s="283">
        <f>((G11-D11)/G11)</f>
        <v>2.0280008755759502E-2</v>
      </c>
      <c r="I11" s="190">
        <v>5</v>
      </c>
      <c r="J11" s="188">
        <f t="shared" si="2"/>
        <v>62.439426900012215</v>
      </c>
      <c r="K11" s="166">
        <f t="shared" si="3"/>
        <v>61.173154775775359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182.76742788461539</v>
      </c>
      <c r="E12" s="5">
        <f t="shared" si="1"/>
        <v>0.66559999999999997</v>
      </c>
      <c r="F12" s="29">
        <v>247.45</v>
      </c>
      <c r="G12" s="39">
        <v>186.40084899939362</v>
      </c>
      <c r="H12" s="283">
        <f t="shared" ref="H12:H75" si="5">((G12-D12)/G12)</f>
        <v>1.9492513764194547E-2</v>
      </c>
      <c r="I12" s="190">
        <v>6</v>
      </c>
      <c r="J12" s="188">
        <f t="shared" si="2"/>
        <v>46.703348811807807</v>
      </c>
      <c r="K12" s="166">
        <f t="shared" si="3"/>
        <v>45.792983142259672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169.99720514253772</v>
      </c>
      <c r="E13" s="5">
        <f t="shared" si="1"/>
        <v>0.71560000000000001</v>
      </c>
      <c r="F13" s="29">
        <v>244.13333333333333</v>
      </c>
      <c r="G13" s="39">
        <v>173.2666290868095</v>
      </c>
      <c r="H13" s="283">
        <f t="shared" si="5"/>
        <v>1.8869322739774329E-2</v>
      </c>
      <c r="I13" s="190">
        <v>7</v>
      </c>
      <c r="J13" s="188">
        <f t="shared" si="2"/>
        <v>70.972130974935624</v>
      </c>
      <c r="K13" s="166">
        <f t="shared" si="3"/>
        <v>69.632934930040037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159.72951680672267</v>
      </c>
      <c r="E14" s="5">
        <f t="shared" si="1"/>
        <v>0.76160000000000005</v>
      </c>
      <c r="F14" s="29">
        <v>214.5</v>
      </c>
      <c r="G14" s="39">
        <v>162.71836950767604</v>
      </c>
      <c r="H14" s="283">
        <f t="shared" si="5"/>
        <v>1.8368256208543054E-2</v>
      </c>
      <c r="I14" s="190">
        <v>8</v>
      </c>
      <c r="J14" s="188">
        <f t="shared" si="2"/>
        <v>83.302919543178859</v>
      </c>
      <c r="K14" s="166">
        <f t="shared" si="3"/>
        <v>81.772790174090105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151.38128422100547</v>
      </c>
      <c r="E15" s="5">
        <f t="shared" si="1"/>
        <v>0.80359999999999998</v>
      </c>
      <c r="F15" s="29">
        <v>176.95</v>
      </c>
      <c r="G15" s="39">
        <v>154.14994984954868</v>
      </c>
      <c r="H15" s="283">
        <f t="shared" si="5"/>
        <v>1.796085974238356E-2</v>
      </c>
      <c r="I15" s="190">
        <v>9</v>
      </c>
      <c r="J15" s="188">
        <f t="shared" si="2"/>
        <v>87.114975896891039</v>
      </c>
      <c r="K15" s="166">
        <f t="shared" si="3"/>
        <v>85.550316033345851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144.54610266159693</v>
      </c>
      <c r="E16" s="5">
        <f t="shared" si="1"/>
        <v>0.84160000000000001</v>
      </c>
      <c r="F16" s="29">
        <v>182.38333333333333</v>
      </c>
      <c r="G16" s="39">
        <v>147.13977979894688</v>
      </c>
      <c r="H16" s="283">
        <f t="shared" si="5"/>
        <v>1.7627300658557232E-2</v>
      </c>
      <c r="I16" s="190">
        <v>10</v>
      </c>
      <c r="J16" s="188">
        <f t="shared" si="2"/>
        <v>80.676110645497701</v>
      </c>
      <c r="K16" s="166">
        <f t="shared" si="3"/>
        <v>79.254008587186476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138.93330287802647</v>
      </c>
      <c r="E17" s="5">
        <f t="shared" si="1"/>
        <v>0.87560000000000004</v>
      </c>
      <c r="F17" s="29">
        <v>167.2833333333333</v>
      </c>
      <c r="G17" s="39">
        <v>141.38684452621899</v>
      </c>
      <c r="H17" s="283">
        <f t="shared" si="5"/>
        <v>1.7353394203076213E-2</v>
      </c>
      <c r="I17" s="190">
        <v>11</v>
      </c>
      <c r="J17" s="188">
        <f t="shared" si="2"/>
        <v>83.152427676662811</v>
      </c>
      <c r="K17" s="166">
        <f t="shared" si="3"/>
        <v>81.7094508202469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134.33083038869259</v>
      </c>
      <c r="E18" s="5">
        <f t="shared" si="1"/>
        <v>0.90559999999999996</v>
      </c>
      <c r="F18" s="29">
        <v>166.7</v>
      </c>
      <c r="G18" s="39">
        <v>136.67185415740332</v>
      </c>
      <c r="H18" s="283">
        <f t="shared" si="5"/>
        <v>1.7128792048248635E-2</v>
      </c>
      <c r="I18" s="190">
        <v>12</v>
      </c>
      <c r="J18" s="188">
        <f t="shared" si="2"/>
        <v>74.963993504380639</v>
      </c>
      <c r="K18" s="166">
        <f t="shared" si="3"/>
        <v>73.679950848537857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130.58179476170028</v>
      </c>
      <c r="E19" s="5">
        <f t="shared" si="1"/>
        <v>0.93159999999999998</v>
      </c>
      <c r="F19" s="29">
        <v>163.03333333333336</v>
      </c>
      <c r="G19" s="39">
        <v>132.83275713050998</v>
      </c>
      <c r="H19" s="283">
        <f t="shared" si="5"/>
        <v>1.6945837889957325E-2</v>
      </c>
      <c r="I19" s="190">
        <v>13</v>
      </c>
      <c r="J19" s="188">
        <f t="shared" si="2"/>
        <v>81.475827313745626</v>
      </c>
      <c r="K19" s="166">
        <f t="shared" si="3"/>
        <v>80.095151152136737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127.56921140939596</v>
      </c>
      <c r="E20" s="5">
        <f t="shared" si="1"/>
        <v>0.9536</v>
      </c>
      <c r="F20" s="29">
        <v>161.71666666666664</v>
      </c>
      <c r="G20" s="39">
        <v>129.74883917264671</v>
      </c>
      <c r="H20" s="283">
        <f t="shared" si="5"/>
        <v>1.6798822842264416E-2</v>
      </c>
      <c r="I20" s="190">
        <v>14</v>
      </c>
      <c r="J20" s="188">
        <f t="shared" si="2"/>
        <v>80.232199838800412</v>
      </c>
      <c r="K20" s="166">
        <f t="shared" si="3"/>
        <v>78.884393327463243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125.20584602717166</v>
      </c>
      <c r="E21" s="5">
        <f t="shared" si="1"/>
        <v>0.97160000000000002</v>
      </c>
      <c r="F21" s="29">
        <v>149.18333333333334</v>
      </c>
      <c r="G21" s="39">
        <v>127.33015741507873</v>
      </c>
      <c r="H21" s="283">
        <f t="shared" si="5"/>
        <v>1.6683489842725229E-2</v>
      </c>
      <c r="I21" s="190">
        <v>15</v>
      </c>
      <c r="J21" s="188">
        <f t="shared" si="2"/>
        <v>85.351462908107735</v>
      </c>
      <c r="K21" s="166">
        <f t="shared" si="3"/>
        <v>83.927502643618581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123.42735389610388</v>
      </c>
      <c r="E22" s="5">
        <f t="shared" si="1"/>
        <v>0.98560000000000003</v>
      </c>
      <c r="F22" s="29">
        <v>135.11666666666665</v>
      </c>
      <c r="G22" s="39">
        <v>125.5104124132299</v>
      </c>
      <c r="H22" s="283">
        <f t="shared" si="5"/>
        <v>1.6596698848122395E-2</v>
      </c>
      <c r="I22" s="190">
        <v>16</v>
      </c>
      <c r="J22" s="188">
        <f t="shared" si="2"/>
        <v>92.890400207151785</v>
      </c>
      <c r="K22" s="166">
        <f t="shared" si="3"/>
        <v>91.348726209032122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122.24902019897497</v>
      </c>
      <c r="E23" s="5">
        <f t="shared" si="1"/>
        <v>0.99509999999999998</v>
      </c>
      <c r="F23" s="29">
        <v>130.76666666666668</v>
      </c>
      <c r="G23" s="39">
        <v>123.99152884227513</v>
      </c>
      <c r="H23" s="283">
        <f t="shared" si="5"/>
        <v>1.4053449131325203E-2</v>
      </c>
      <c r="I23" s="190">
        <v>17</v>
      </c>
      <c r="J23" s="188">
        <f t="shared" si="2"/>
        <v>94.818910661948848</v>
      </c>
      <c r="K23" s="166">
        <f t="shared" si="3"/>
        <v>93.486377924273484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121.69867947178871</v>
      </c>
      <c r="E24" s="5">
        <f t="shared" si="1"/>
        <v>0.99960000000000004</v>
      </c>
      <c r="F24" s="29">
        <v>124.53333333333333</v>
      </c>
      <c r="G24" s="39">
        <v>123.03436642268986</v>
      </c>
      <c r="H24" s="283">
        <f t="shared" si="5"/>
        <v>1.0856210258460135E-2</v>
      </c>
      <c r="I24" s="190">
        <v>18</v>
      </c>
      <c r="J24" s="188">
        <f t="shared" si="2"/>
        <v>98.796332780532538</v>
      </c>
      <c r="K24" s="166">
        <f t="shared" si="3"/>
        <v>97.723779019102281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Parameters!F34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X113"/>
  <sheetViews>
    <sheetView tabSelected="1" zoomScale="87" zoomScaleNormal="87" workbookViewId="0">
      <selection activeCell="I2" sqref="I2:I3"/>
    </sheetView>
  </sheetViews>
  <sheetFormatPr defaultColWidth="7.6640625" defaultRowHeight="15"/>
  <cols>
    <col min="1" max="16384" width="7.6640625" style="1"/>
  </cols>
  <sheetData>
    <row r="1" spans="1:258" ht="30.75" thickBot="1">
      <c r="A1" s="58" t="s">
        <v>1272</v>
      </c>
      <c r="B1" s="258"/>
    </row>
    <row r="2" spans="1:258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61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</row>
    <row r="3" spans="1:258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11.265408000000001</v>
      </c>
      <c r="J3" s="60">
        <f>Parameters!$B22</f>
        <v>12</v>
      </c>
      <c r="K3" s="60">
        <f>Parameters!$B23</f>
        <v>15</v>
      </c>
      <c r="L3" s="60">
        <f>Parameters!$B24</f>
        <v>16.093440000000001</v>
      </c>
      <c r="M3" s="60">
        <f>Parameters!$B25</f>
        <v>20</v>
      </c>
      <c r="N3" s="60">
        <f>Parameters!$B26</f>
        <v>21.0975</v>
      </c>
      <c r="O3" s="60">
        <f>Parameters!$B27</f>
        <v>25</v>
      </c>
      <c r="P3" s="60">
        <f>Parameters!$B28</f>
        <v>30</v>
      </c>
      <c r="Q3" s="60">
        <f>Parameters!$B29</f>
        <v>42.195</v>
      </c>
      <c r="R3" s="60">
        <f>Parameters!$B31</f>
        <v>50</v>
      </c>
      <c r="S3" s="60">
        <f>Parameters!$B33</f>
        <v>80.467359999999999</v>
      </c>
      <c r="T3" s="60">
        <f>Parameters!$B34</f>
        <v>100</v>
      </c>
      <c r="U3" s="60">
        <f>Parameters!$B35</f>
        <v>150</v>
      </c>
      <c r="V3" s="60">
        <f>Parameters!$B36</f>
        <v>160.93440000000001</v>
      </c>
      <c r="W3" s="60">
        <f>Parameters!$B37</f>
        <v>200</v>
      </c>
      <c r="X3" s="6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</row>
    <row r="4" spans="1:258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939</v>
      </c>
      <c r="E4" s="66">
        <f>'4MI'!E5</f>
        <v>1011.0000000000003</v>
      </c>
      <c r="F4" s="66">
        <f>'8K'!E5</f>
        <v>1271</v>
      </c>
      <c r="G4" s="66">
        <f>'5MI'!E5</f>
        <v>1279</v>
      </c>
      <c r="H4" s="66">
        <f>'10K'!E5</f>
        <v>1603</v>
      </c>
      <c r="I4" s="66">
        <f>'7MI'!E5</f>
        <v>1819.0000000000002</v>
      </c>
      <c r="J4" s="66">
        <f>'12K'!E5</f>
        <v>1941</v>
      </c>
      <c r="K4" s="66">
        <f>'15K'!E5</f>
        <v>2449.0000000000005</v>
      </c>
      <c r="L4" s="66">
        <f>'10MI'!E$5</f>
        <v>2633</v>
      </c>
      <c r="M4" s="66">
        <f>'20K'!E$5</f>
        <v>3297.9999999999995</v>
      </c>
      <c r="N4" s="66">
        <f>H.Marathon!E$5</f>
        <v>3480.9999999999995</v>
      </c>
      <c r="O4" s="66">
        <f>'25K'!E5</f>
        <v>4170</v>
      </c>
      <c r="P4" s="66">
        <f>'30K'!E$5</f>
        <v>5069.9999999999991</v>
      </c>
      <c r="Q4" s="66">
        <f>Marathon!E$5</f>
        <v>7298.9999999999991</v>
      </c>
      <c r="R4" s="66">
        <f>Parameters!$G31</f>
        <v>8970</v>
      </c>
      <c r="S4" s="66">
        <f>Parameters!$G33</f>
        <v>16080</v>
      </c>
      <c r="T4" s="66">
        <f>Parameters!$G34</f>
        <v>21360</v>
      </c>
      <c r="U4" s="66">
        <f>Parameters!$G35</f>
        <v>36300</v>
      </c>
      <c r="V4" s="66">
        <f>Parameters!$G36</f>
        <v>39850</v>
      </c>
      <c r="W4" s="66">
        <f>Parameters!$G37</f>
        <v>52800.000000000007</v>
      </c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</row>
    <row r="5" spans="1:258" ht="15.75" thickBot="1">
      <c r="A5" s="65" t="s">
        <v>191</v>
      </c>
      <c r="B5" s="269">
        <f t="shared" ref="B5:W5" si="0">B4/86400</f>
        <v>2.627314814814815E-3</v>
      </c>
      <c r="C5" s="267">
        <f t="shared" si="0"/>
        <v>8.9236111111111113E-3</v>
      </c>
      <c r="D5" s="67">
        <f t="shared" si="0"/>
        <v>1.0868055555555556E-2</v>
      </c>
      <c r="E5" s="67">
        <f t="shared" si="0"/>
        <v>1.1701388888888893E-2</v>
      </c>
      <c r="F5" s="67">
        <f t="shared" si="0"/>
        <v>1.4710648148148148E-2</v>
      </c>
      <c r="G5" s="67">
        <f t="shared" si="0"/>
        <v>1.480324074074074E-2</v>
      </c>
      <c r="H5" s="67">
        <f t="shared" si="0"/>
        <v>1.8553240740740742E-2</v>
      </c>
      <c r="I5" s="67">
        <f t="shared" si="0"/>
        <v>2.1053240740740744E-2</v>
      </c>
      <c r="J5" s="67">
        <f t="shared" si="0"/>
        <v>2.2465277777777778E-2</v>
      </c>
      <c r="K5" s="67">
        <f t="shared" si="0"/>
        <v>2.8344907407407412E-2</v>
      </c>
      <c r="L5" s="67">
        <f t="shared" si="0"/>
        <v>3.0474537037037036E-2</v>
      </c>
      <c r="M5" s="67">
        <f t="shared" si="0"/>
        <v>3.8171296296296293E-2</v>
      </c>
      <c r="N5" s="67">
        <f t="shared" si="0"/>
        <v>4.0289351851851847E-2</v>
      </c>
      <c r="O5" s="67">
        <f t="shared" si="0"/>
        <v>4.8263888888888891E-2</v>
      </c>
      <c r="P5" s="67">
        <f t="shared" si="0"/>
        <v>5.8680555555555548E-2</v>
      </c>
      <c r="Q5" s="67">
        <f t="shared" si="0"/>
        <v>8.4479166666666661E-2</v>
      </c>
      <c r="R5" s="67">
        <f t="shared" si="0"/>
        <v>0.10381944444444445</v>
      </c>
      <c r="S5" s="67">
        <f t="shared" si="0"/>
        <v>0.18611111111111112</v>
      </c>
      <c r="T5" s="67">
        <f t="shared" si="0"/>
        <v>0.24722222222222223</v>
      </c>
      <c r="U5" s="68">
        <f t="shared" si="0"/>
        <v>0.4201388888888889</v>
      </c>
      <c r="V5" s="68">
        <f t="shared" si="0"/>
        <v>0.46122685185185186</v>
      </c>
      <c r="W5" s="68">
        <f t="shared" si="0"/>
        <v>0.61111111111111116</v>
      </c>
      <c r="X5" s="6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</row>
    <row r="6" spans="1:258">
      <c r="A6" s="276">
        <v>5</v>
      </c>
      <c r="B6" s="275">
        <f>ROUND(+'1 Mile'!E11,4)</f>
        <v>0.60799999999999998</v>
      </c>
      <c r="C6" s="70">
        <f>ROUND(+'5K'!E11,4)</f>
        <v>0.60799999999999998</v>
      </c>
      <c r="D6" s="70">
        <f>ROUND(+'6K'!E11,4)</f>
        <v>0.60799999999999998</v>
      </c>
      <c r="E6" s="70">
        <f>ROUND(+'4MI'!E11,4)</f>
        <v>0.60799999999999998</v>
      </c>
      <c r="F6" s="70">
        <f>ROUND(+'8K'!$E11,4)</f>
        <v>0.60799999999999998</v>
      </c>
      <c r="G6" s="70">
        <f>ROUND(+'5MI'!$E11,4)</f>
        <v>0.60799999999999998</v>
      </c>
      <c r="H6" s="70">
        <f>ROUND(+'10K'!$E11,4)</f>
        <v>0.60799999999999998</v>
      </c>
      <c r="I6" s="70">
        <f>ROUND(+'7MI'!$E11,4)</f>
        <v>0.60799999999999998</v>
      </c>
      <c r="J6" s="70">
        <f>ROUND(+'12K'!$E11,4)</f>
        <v>0.60799999999999998</v>
      </c>
      <c r="K6" s="70">
        <f>ROUND(+'15K'!$E11,4)</f>
        <v>0.60799999999999998</v>
      </c>
      <c r="L6" s="70">
        <f>ROUND(+'10MI'!$E11,4)</f>
        <v>0.60799999999999998</v>
      </c>
      <c r="M6" s="70">
        <f>ROUND(+'20K'!$E11,4)</f>
        <v>0.61160000000000003</v>
      </c>
      <c r="N6" s="70">
        <f>ROUND(+H.Marathon!$E11,4)</f>
        <v>0.61160000000000003</v>
      </c>
      <c r="O6" s="70">
        <f>ROUND(+'25K'!$E11,4)</f>
        <v>0.61160000000000003</v>
      </c>
      <c r="P6" s="70">
        <f>ROUND(+'30K'!$E11,4)</f>
        <v>0.61160000000000003</v>
      </c>
      <c r="Q6" s="70">
        <f>ROUND(+Marathon!$E11,4)</f>
        <v>0.61160000000000003</v>
      </c>
      <c r="R6" s="70">
        <f>ROUND(+Marathon!$E11,4)</f>
        <v>0.61160000000000003</v>
      </c>
      <c r="S6" s="70">
        <f>ROUND(+Marathon!$E11,4)</f>
        <v>0.61160000000000003</v>
      </c>
      <c r="T6" s="70">
        <f>ROUND(+Marathon!$E11,4)</f>
        <v>0.61160000000000003</v>
      </c>
      <c r="U6" s="70">
        <f>ROUND(+Marathon!$E11,4)</f>
        <v>0.61160000000000003</v>
      </c>
      <c r="V6" s="70">
        <f>ROUND(+Marathon!$E11,4)</f>
        <v>0.61160000000000003</v>
      </c>
      <c r="W6" s="70">
        <f>ROUND(+Marathon!$E11,4)</f>
        <v>0.61160000000000003</v>
      </c>
      <c r="X6" s="7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</row>
    <row r="7" spans="1:258">
      <c r="A7" s="277">
        <v>6</v>
      </c>
      <c r="B7" s="272">
        <f>ROUND(+'1 Mile'!E12,4)</f>
        <v>0.66200000000000003</v>
      </c>
      <c r="C7" s="72">
        <f>ROUND(+'5K'!E12,4)</f>
        <v>0.66200000000000003</v>
      </c>
      <c r="D7" s="72">
        <f>ROUND(+'6K'!E12,4)</f>
        <v>0.66200000000000003</v>
      </c>
      <c r="E7" s="72">
        <f>ROUND(+'4MI'!E12,4)</f>
        <v>0.66200000000000003</v>
      </c>
      <c r="F7" s="72">
        <f>ROUND(+'8K'!$E12,4)</f>
        <v>0.66200000000000003</v>
      </c>
      <c r="G7" s="72">
        <f>ROUND(+'5MI'!$E12,4)</f>
        <v>0.66200000000000003</v>
      </c>
      <c r="H7" s="72">
        <f>ROUND(+'10K'!$E12,4)</f>
        <v>0.66200000000000003</v>
      </c>
      <c r="I7" s="72">
        <f>ROUND(+'7MI'!$E12,4)</f>
        <v>0.66200000000000003</v>
      </c>
      <c r="J7" s="73">
        <f>ROUND(+'12K'!$E12,4)</f>
        <v>0.66200000000000003</v>
      </c>
      <c r="K7" s="72">
        <f>ROUND(+'15K'!$E12,4)</f>
        <v>0.66200000000000003</v>
      </c>
      <c r="L7" s="72">
        <f>ROUND(+'10MI'!$E12,4)</f>
        <v>0.66200000000000003</v>
      </c>
      <c r="M7" s="72">
        <f>ROUND(+'20K'!$E12,4)</f>
        <v>0.66559999999999997</v>
      </c>
      <c r="N7" s="72">
        <f>ROUND(+H.Marathon!$E12,4)</f>
        <v>0.66559999999999997</v>
      </c>
      <c r="O7" s="72">
        <f>ROUND(+'25K'!$E12,4)</f>
        <v>0.66559999999999997</v>
      </c>
      <c r="P7" s="72">
        <f>ROUND(+'30K'!$E12,4)</f>
        <v>0.66559999999999997</v>
      </c>
      <c r="Q7" s="72">
        <f>ROUND(+Marathon!$E12,4)</f>
        <v>0.66559999999999997</v>
      </c>
      <c r="R7" s="72">
        <f>ROUND(+Marathon!$E12,4)</f>
        <v>0.66559999999999997</v>
      </c>
      <c r="S7" s="72">
        <f>ROUND(+Marathon!$E12,4)</f>
        <v>0.66559999999999997</v>
      </c>
      <c r="T7" s="72">
        <f>ROUND(+Marathon!$E12,4)</f>
        <v>0.66559999999999997</v>
      </c>
      <c r="U7" s="72">
        <f>ROUND(+Marathon!$E12,4)</f>
        <v>0.66559999999999997</v>
      </c>
      <c r="V7" s="72">
        <f>ROUND(+Marathon!$E12,4)</f>
        <v>0.66559999999999997</v>
      </c>
      <c r="W7" s="72">
        <f>ROUND(+Marathon!$E12,4)</f>
        <v>0.66559999999999997</v>
      </c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</row>
    <row r="8" spans="1:258">
      <c r="A8" s="277">
        <v>7</v>
      </c>
      <c r="B8" s="272">
        <f>ROUND(+'1 Mile'!E13,4)</f>
        <v>0.71199999999999997</v>
      </c>
      <c r="C8" s="72">
        <f>ROUND(+'5K'!E13,4)</f>
        <v>0.71199999999999997</v>
      </c>
      <c r="D8" s="72">
        <f>ROUND(+'6K'!E13,4)</f>
        <v>0.71199999999999997</v>
      </c>
      <c r="E8" s="72">
        <f>ROUND(+'4MI'!E13,4)</f>
        <v>0.71199999999999997</v>
      </c>
      <c r="F8" s="72">
        <f>ROUND(+'8K'!$E13,4)</f>
        <v>0.71199999999999997</v>
      </c>
      <c r="G8" s="72">
        <f>ROUND(+'5MI'!$E13,4)</f>
        <v>0.71199999999999997</v>
      </c>
      <c r="H8" s="72">
        <f>ROUND(+'10K'!$E13,4)</f>
        <v>0.71199999999999997</v>
      </c>
      <c r="I8" s="72">
        <f>ROUND(+'7MI'!$E13,4)</f>
        <v>0.71199999999999997</v>
      </c>
      <c r="J8" s="73">
        <f>ROUND(+'12K'!$E13,4)</f>
        <v>0.71199999999999997</v>
      </c>
      <c r="K8" s="72">
        <f>ROUND(+'15K'!$E13,4)</f>
        <v>0.71199999999999997</v>
      </c>
      <c r="L8" s="72">
        <f>ROUND(+'10MI'!$E13,4)</f>
        <v>0.71199999999999997</v>
      </c>
      <c r="M8" s="72">
        <f>ROUND(+'20K'!$E13,4)</f>
        <v>0.71560000000000001</v>
      </c>
      <c r="N8" s="72">
        <f>ROUND(+H.Marathon!$E13,4)</f>
        <v>0.71560000000000001</v>
      </c>
      <c r="O8" s="72">
        <f>ROUND(+'25K'!$E13,4)</f>
        <v>0.71560000000000001</v>
      </c>
      <c r="P8" s="72">
        <f>ROUND(+'30K'!$E13,4)</f>
        <v>0.71560000000000001</v>
      </c>
      <c r="Q8" s="72">
        <f>ROUND(+Marathon!$E13,4)</f>
        <v>0.71560000000000001</v>
      </c>
      <c r="R8" s="72">
        <f>ROUND(+Marathon!$E13,4)</f>
        <v>0.71560000000000001</v>
      </c>
      <c r="S8" s="72">
        <f>ROUND(+Marathon!$E13,4)</f>
        <v>0.71560000000000001</v>
      </c>
      <c r="T8" s="72">
        <f>ROUND(+Marathon!$E13,4)</f>
        <v>0.71560000000000001</v>
      </c>
      <c r="U8" s="72">
        <f>ROUND(+Marathon!$E13,4)</f>
        <v>0.71560000000000001</v>
      </c>
      <c r="V8" s="72">
        <f>ROUND(+Marathon!$E13,4)</f>
        <v>0.71560000000000001</v>
      </c>
      <c r="W8" s="72">
        <f>ROUND(+Marathon!$E13,4)</f>
        <v>0.71560000000000001</v>
      </c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</row>
    <row r="9" spans="1:258">
      <c r="A9" s="277">
        <v>8</v>
      </c>
      <c r="B9" s="272">
        <f>ROUND(+'1 Mile'!E14,4)</f>
        <v>0.75800000000000001</v>
      </c>
      <c r="C9" s="72">
        <f>ROUND(+'5K'!E14,4)</f>
        <v>0.75800000000000001</v>
      </c>
      <c r="D9" s="72">
        <f>ROUND(+'6K'!E14,4)</f>
        <v>0.75800000000000001</v>
      </c>
      <c r="E9" s="72">
        <f>ROUND(+'4MI'!E14,4)</f>
        <v>0.75800000000000001</v>
      </c>
      <c r="F9" s="72">
        <f>ROUND(+'8K'!$E14,4)</f>
        <v>0.75800000000000001</v>
      </c>
      <c r="G9" s="72">
        <f>ROUND(+'5MI'!$E14,4)</f>
        <v>0.75800000000000001</v>
      </c>
      <c r="H9" s="72">
        <f>ROUND(+'10K'!$E14,4)</f>
        <v>0.75800000000000001</v>
      </c>
      <c r="I9" s="72">
        <f>ROUND(+'7MI'!$E14,4)</f>
        <v>0.75800000000000001</v>
      </c>
      <c r="J9" s="73">
        <f>ROUND(+'12K'!$E14,4)</f>
        <v>0.75800000000000001</v>
      </c>
      <c r="K9" s="72">
        <f>ROUND(+'15K'!$E14,4)</f>
        <v>0.75800000000000001</v>
      </c>
      <c r="L9" s="72">
        <f>ROUND(+'10MI'!$E14,4)</f>
        <v>0.75800000000000001</v>
      </c>
      <c r="M9" s="72">
        <f>ROUND(+'20K'!$E14,4)</f>
        <v>0.76160000000000005</v>
      </c>
      <c r="N9" s="72">
        <f>ROUND(+H.Marathon!$E14,4)</f>
        <v>0.76160000000000005</v>
      </c>
      <c r="O9" s="72">
        <f>ROUND(+'25K'!$E14,4)</f>
        <v>0.76160000000000005</v>
      </c>
      <c r="P9" s="72">
        <f>ROUND(+'30K'!$E14,4)</f>
        <v>0.76160000000000005</v>
      </c>
      <c r="Q9" s="72">
        <f>ROUND(+Marathon!$E14,4)</f>
        <v>0.76160000000000005</v>
      </c>
      <c r="R9" s="72">
        <f>ROUND(+Marathon!$E14,4)</f>
        <v>0.76160000000000005</v>
      </c>
      <c r="S9" s="72">
        <f>ROUND(+Marathon!$E14,4)</f>
        <v>0.76160000000000005</v>
      </c>
      <c r="T9" s="72">
        <f>ROUND(+Marathon!$E14,4)</f>
        <v>0.76160000000000005</v>
      </c>
      <c r="U9" s="72">
        <f>ROUND(+Marathon!$E14,4)</f>
        <v>0.76160000000000005</v>
      </c>
      <c r="V9" s="72">
        <f>ROUND(+Marathon!$E14,4)</f>
        <v>0.76160000000000005</v>
      </c>
      <c r="W9" s="72">
        <f>ROUND(+Marathon!$E14,4)</f>
        <v>0.76160000000000005</v>
      </c>
      <c r="X9" s="6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</row>
    <row r="10" spans="1:258">
      <c r="A10" s="277">
        <v>9</v>
      </c>
      <c r="B10" s="272">
        <f>ROUND(+'1 Mile'!E15,4)</f>
        <v>0.8</v>
      </c>
      <c r="C10" s="72">
        <f>ROUND(+'5K'!E15,4)</f>
        <v>0.8</v>
      </c>
      <c r="D10" s="72">
        <f>ROUND(+'6K'!E15,4)</f>
        <v>0.8</v>
      </c>
      <c r="E10" s="72">
        <f>ROUND(+'4MI'!E15,4)</f>
        <v>0.8</v>
      </c>
      <c r="F10" s="72">
        <f>ROUND(+'8K'!$E15,4)</f>
        <v>0.8</v>
      </c>
      <c r="G10" s="72">
        <f>ROUND(+'5MI'!$E15,4)</f>
        <v>0.8</v>
      </c>
      <c r="H10" s="72">
        <f>ROUND(+'10K'!$E15,4)</f>
        <v>0.8</v>
      </c>
      <c r="I10" s="72">
        <f>ROUND(+'7MI'!$E15,4)</f>
        <v>0.8</v>
      </c>
      <c r="J10" s="73">
        <f>ROUND(+'12K'!$E15,4)</f>
        <v>0.8</v>
      </c>
      <c r="K10" s="72">
        <f>ROUND(+'15K'!$E15,4)</f>
        <v>0.8</v>
      </c>
      <c r="L10" s="72">
        <f>ROUND(+'10MI'!$E15,4)</f>
        <v>0.8</v>
      </c>
      <c r="M10" s="72">
        <f>ROUND(+'20K'!$E15,4)</f>
        <v>0.80359999999999998</v>
      </c>
      <c r="N10" s="72">
        <f>ROUND(+H.Marathon!$E15,4)</f>
        <v>0.80359999999999998</v>
      </c>
      <c r="O10" s="72">
        <f>ROUND(+'25K'!$E15,4)</f>
        <v>0.80359999999999998</v>
      </c>
      <c r="P10" s="72">
        <f>ROUND(+'30K'!$E15,4)</f>
        <v>0.80359999999999998</v>
      </c>
      <c r="Q10" s="72">
        <f>ROUND(+Marathon!$E15,4)</f>
        <v>0.80359999999999998</v>
      </c>
      <c r="R10" s="72">
        <f>ROUND(+Marathon!$E15,4)</f>
        <v>0.80359999999999998</v>
      </c>
      <c r="S10" s="72">
        <f>ROUND(+Marathon!$E15,4)</f>
        <v>0.80359999999999998</v>
      </c>
      <c r="T10" s="72">
        <f>ROUND(+Marathon!$E15,4)</f>
        <v>0.80359999999999998</v>
      </c>
      <c r="U10" s="72">
        <f>ROUND(+Marathon!$E15,4)</f>
        <v>0.80359999999999998</v>
      </c>
      <c r="V10" s="72">
        <f>ROUND(+Marathon!$E15,4)</f>
        <v>0.80359999999999998</v>
      </c>
      <c r="W10" s="72">
        <f>ROUND(+Marathon!$E15,4)</f>
        <v>0.80359999999999998</v>
      </c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</row>
    <row r="11" spans="1:258">
      <c r="A11" s="278">
        <v>10</v>
      </c>
      <c r="B11" s="261">
        <f>ROUND(+'1 Mile'!E16,4)</f>
        <v>0.83799999999999997</v>
      </c>
      <c r="C11" s="75">
        <f>ROUND(+'5K'!E16,4)</f>
        <v>0.83799999999999997</v>
      </c>
      <c r="D11" s="75">
        <f>ROUND(+'6K'!E16,4)</f>
        <v>0.83799999999999997</v>
      </c>
      <c r="E11" s="75">
        <f>ROUND(+'4MI'!E16,4)</f>
        <v>0.83799999999999997</v>
      </c>
      <c r="F11" s="75">
        <f>ROUND(+'8K'!$E16,4)</f>
        <v>0.83799999999999997</v>
      </c>
      <c r="G11" s="75">
        <f>ROUND(+'5MI'!$E16,4)</f>
        <v>0.83799999999999997</v>
      </c>
      <c r="H11" s="75">
        <f>ROUND(+'10K'!$E16,4)</f>
        <v>0.83799999999999997</v>
      </c>
      <c r="I11" s="75">
        <f>ROUND(+'7MI'!$E16,4)</f>
        <v>0.83799999999999997</v>
      </c>
      <c r="J11" s="75">
        <f>ROUND(+'12K'!$E16,4)</f>
        <v>0.83799999999999997</v>
      </c>
      <c r="K11" s="75">
        <f>ROUND(+'15K'!$E16,4)</f>
        <v>0.83799999999999997</v>
      </c>
      <c r="L11" s="75">
        <f>ROUND(+'10MI'!$E16,4)</f>
        <v>0.83799999999999997</v>
      </c>
      <c r="M11" s="75">
        <f>ROUND(+'20K'!$E16,4)</f>
        <v>0.84160000000000001</v>
      </c>
      <c r="N11" s="75">
        <f>ROUND(+H.Marathon!$E16,4)</f>
        <v>0.84160000000000001</v>
      </c>
      <c r="O11" s="75">
        <f>ROUND(+'25K'!$E16,4)</f>
        <v>0.84160000000000001</v>
      </c>
      <c r="P11" s="75">
        <f>ROUND(+'30K'!$E16,4)</f>
        <v>0.84160000000000001</v>
      </c>
      <c r="Q11" s="75">
        <f>ROUND(+Marathon!$E16,4)</f>
        <v>0.84160000000000001</v>
      </c>
      <c r="R11" s="75">
        <f>ROUND(+Marathon!$E16,4)</f>
        <v>0.84160000000000001</v>
      </c>
      <c r="S11" s="75">
        <f>ROUND(+Marathon!$E16,4)</f>
        <v>0.84160000000000001</v>
      </c>
      <c r="T11" s="75">
        <f>ROUND(+Marathon!$E16,4)</f>
        <v>0.84160000000000001</v>
      </c>
      <c r="U11" s="75">
        <f>ROUND(+Marathon!$E16,4)</f>
        <v>0.84160000000000001</v>
      </c>
      <c r="V11" s="75">
        <f>ROUND(+Marathon!$E16,4)</f>
        <v>0.84160000000000001</v>
      </c>
      <c r="W11" s="75">
        <f>ROUND(+Marathon!$E16,4)</f>
        <v>0.84160000000000001</v>
      </c>
      <c r="X11" s="6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</row>
    <row r="12" spans="1:258">
      <c r="A12" s="277">
        <v>11</v>
      </c>
      <c r="B12" s="272">
        <f>ROUND(+'1 Mile'!E17,4)</f>
        <v>0.872</v>
      </c>
      <c r="C12" s="72">
        <f>ROUND(+'5K'!E17,4)</f>
        <v>0.872</v>
      </c>
      <c r="D12" s="72">
        <f>ROUND(+'6K'!E17,4)</f>
        <v>0.872</v>
      </c>
      <c r="E12" s="72">
        <f>ROUND(+'4MI'!E17,4)</f>
        <v>0.872</v>
      </c>
      <c r="F12" s="72">
        <f>ROUND(+'8K'!$E17,4)</f>
        <v>0.872</v>
      </c>
      <c r="G12" s="72">
        <f>ROUND(+'5MI'!$E17,4)</f>
        <v>0.872</v>
      </c>
      <c r="H12" s="72">
        <f>ROUND(+'10K'!$E17,4)</f>
        <v>0.872</v>
      </c>
      <c r="I12" s="72">
        <f>ROUND(+'7MI'!$E17,4)</f>
        <v>0.872</v>
      </c>
      <c r="J12" s="73">
        <f>ROUND(+'12K'!$E17,4)</f>
        <v>0.872</v>
      </c>
      <c r="K12" s="72">
        <f>ROUND(+'15K'!$E17,4)</f>
        <v>0.872</v>
      </c>
      <c r="L12" s="72">
        <f>ROUND(+'10MI'!$E17,4)</f>
        <v>0.872</v>
      </c>
      <c r="M12" s="72">
        <f>ROUND(+'20K'!$E17,4)</f>
        <v>0.87560000000000004</v>
      </c>
      <c r="N12" s="72">
        <f>ROUND(+H.Marathon!$E17,4)</f>
        <v>0.87560000000000004</v>
      </c>
      <c r="O12" s="72">
        <f>ROUND(+'25K'!$E17,4)</f>
        <v>0.87560000000000004</v>
      </c>
      <c r="P12" s="72">
        <f>ROUND(+'30K'!$E17,4)</f>
        <v>0.87560000000000004</v>
      </c>
      <c r="Q12" s="72">
        <f>ROUND(+Marathon!$E17,4)</f>
        <v>0.87560000000000004</v>
      </c>
      <c r="R12" s="72">
        <f>ROUND(+Marathon!$E17,4)</f>
        <v>0.87560000000000004</v>
      </c>
      <c r="S12" s="72">
        <f>ROUND(+Marathon!$E17,4)</f>
        <v>0.87560000000000004</v>
      </c>
      <c r="T12" s="72">
        <f>ROUND(+Marathon!$E17,4)</f>
        <v>0.87560000000000004</v>
      </c>
      <c r="U12" s="72">
        <f>ROUND(+Marathon!$E17,4)</f>
        <v>0.87560000000000004</v>
      </c>
      <c r="V12" s="72">
        <f>ROUND(+Marathon!$E17,4)</f>
        <v>0.87560000000000004</v>
      </c>
      <c r="W12" s="72">
        <f>ROUND(+Marathon!$E17,4)</f>
        <v>0.87560000000000004</v>
      </c>
      <c r="X12" s="6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</row>
    <row r="13" spans="1:258">
      <c r="A13" s="277">
        <v>12</v>
      </c>
      <c r="B13" s="272">
        <f>ROUND(+'1 Mile'!E18,4)</f>
        <v>0.90200000000000002</v>
      </c>
      <c r="C13" s="72">
        <f>ROUND(+'5K'!E18,4)</f>
        <v>0.90200000000000002</v>
      </c>
      <c r="D13" s="72">
        <f>ROUND(+'6K'!E18,4)</f>
        <v>0.90200000000000002</v>
      </c>
      <c r="E13" s="72">
        <f>ROUND(+'4MI'!E18,4)</f>
        <v>0.90200000000000002</v>
      </c>
      <c r="F13" s="72">
        <f>ROUND(+'8K'!$E18,4)</f>
        <v>0.90200000000000002</v>
      </c>
      <c r="G13" s="72">
        <f>ROUND(+'5MI'!$E18,4)</f>
        <v>0.90200000000000002</v>
      </c>
      <c r="H13" s="72">
        <f>ROUND(+'10K'!$E18,4)</f>
        <v>0.90200000000000002</v>
      </c>
      <c r="I13" s="72">
        <f>ROUND(+'7MI'!$E18,4)</f>
        <v>0.90200000000000002</v>
      </c>
      <c r="J13" s="73">
        <f>ROUND(+'12K'!$E18,4)</f>
        <v>0.90200000000000002</v>
      </c>
      <c r="K13" s="72">
        <f>ROUND(+'15K'!$E18,4)</f>
        <v>0.90200000000000002</v>
      </c>
      <c r="L13" s="72">
        <f>ROUND(+'10MI'!$E18,4)</f>
        <v>0.90200000000000002</v>
      </c>
      <c r="M13" s="72">
        <f>ROUND(+'20K'!$E18,4)</f>
        <v>0.90559999999999996</v>
      </c>
      <c r="N13" s="72">
        <f>ROUND(+H.Marathon!$E18,4)</f>
        <v>0.90559999999999996</v>
      </c>
      <c r="O13" s="72">
        <f>ROUND(+'25K'!$E18,4)</f>
        <v>0.90559999999999996</v>
      </c>
      <c r="P13" s="72">
        <f>ROUND(+'30K'!$E18,4)</f>
        <v>0.90559999999999996</v>
      </c>
      <c r="Q13" s="72">
        <f>ROUND(+Marathon!$E18,4)</f>
        <v>0.90559999999999996</v>
      </c>
      <c r="R13" s="72">
        <f>ROUND(+Marathon!$E18,4)</f>
        <v>0.90559999999999996</v>
      </c>
      <c r="S13" s="72">
        <f>ROUND(+Marathon!$E18,4)</f>
        <v>0.90559999999999996</v>
      </c>
      <c r="T13" s="72">
        <f>ROUND(+Marathon!$E18,4)</f>
        <v>0.90559999999999996</v>
      </c>
      <c r="U13" s="72">
        <f>ROUND(+Marathon!$E18,4)</f>
        <v>0.90559999999999996</v>
      </c>
      <c r="V13" s="72">
        <f>ROUND(+Marathon!$E18,4)</f>
        <v>0.90559999999999996</v>
      </c>
      <c r="W13" s="72">
        <f>ROUND(+Marathon!$E18,4)</f>
        <v>0.90559999999999996</v>
      </c>
      <c r="X13" s="6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</row>
    <row r="14" spans="1:258">
      <c r="A14" s="277">
        <v>13</v>
      </c>
      <c r="B14" s="272">
        <f>ROUND(+'1 Mile'!E19,4)</f>
        <v>0.92800000000000005</v>
      </c>
      <c r="C14" s="72">
        <f>ROUND(+'5K'!E19,4)</f>
        <v>0.92800000000000005</v>
      </c>
      <c r="D14" s="72">
        <f>ROUND(+'6K'!E19,4)</f>
        <v>0.92800000000000005</v>
      </c>
      <c r="E14" s="72">
        <f>ROUND(+'4MI'!E19,4)</f>
        <v>0.92800000000000005</v>
      </c>
      <c r="F14" s="72">
        <f>ROUND(+'8K'!$E19,4)</f>
        <v>0.92800000000000005</v>
      </c>
      <c r="G14" s="72">
        <f>ROUND(+'5MI'!$E19,4)</f>
        <v>0.92800000000000005</v>
      </c>
      <c r="H14" s="72">
        <f>ROUND(+'10K'!$E19,4)</f>
        <v>0.92800000000000005</v>
      </c>
      <c r="I14" s="72">
        <f>ROUND(+'7MI'!$E19,4)</f>
        <v>0.92800000000000005</v>
      </c>
      <c r="J14" s="73">
        <f>ROUND(+'12K'!$E19,4)</f>
        <v>0.92800000000000005</v>
      </c>
      <c r="K14" s="72">
        <f>ROUND(+'15K'!$E19,4)</f>
        <v>0.92800000000000005</v>
      </c>
      <c r="L14" s="72">
        <f>ROUND(+'10MI'!$E19,4)</f>
        <v>0.92800000000000005</v>
      </c>
      <c r="M14" s="72">
        <f>ROUND(+'20K'!$E19,4)</f>
        <v>0.93159999999999998</v>
      </c>
      <c r="N14" s="72">
        <f>ROUND(+H.Marathon!$E19,4)</f>
        <v>0.93159999999999998</v>
      </c>
      <c r="O14" s="72">
        <f>ROUND(+'25K'!$E19,4)</f>
        <v>0.93159999999999998</v>
      </c>
      <c r="P14" s="72">
        <f>ROUND(+'30K'!$E19,4)</f>
        <v>0.93159999999999998</v>
      </c>
      <c r="Q14" s="72">
        <f>ROUND(+Marathon!$E19,4)</f>
        <v>0.93159999999999998</v>
      </c>
      <c r="R14" s="72">
        <f>ROUND(+Marathon!$E19,4)</f>
        <v>0.93159999999999998</v>
      </c>
      <c r="S14" s="72">
        <f>ROUND(+Marathon!$E19,4)</f>
        <v>0.93159999999999998</v>
      </c>
      <c r="T14" s="72">
        <f>ROUND(+Marathon!$E19,4)</f>
        <v>0.93159999999999998</v>
      </c>
      <c r="U14" s="72">
        <f>ROUND(+Marathon!$E19,4)</f>
        <v>0.93159999999999998</v>
      </c>
      <c r="V14" s="72">
        <f>ROUND(+Marathon!$E19,4)</f>
        <v>0.93159999999999998</v>
      </c>
      <c r="W14" s="72">
        <f>ROUND(+Marathon!$E19,4)</f>
        <v>0.93159999999999998</v>
      </c>
      <c r="X14" s="6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</row>
    <row r="15" spans="1:258">
      <c r="A15" s="277">
        <v>14</v>
      </c>
      <c r="B15" s="272">
        <f>ROUND(+'1 Mile'!E20,4)</f>
        <v>0.95</v>
      </c>
      <c r="C15" s="72">
        <f>ROUND(+'5K'!E20,4)</f>
        <v>0.95</v>
      </c>
      <c r="D15" s="72">
        <f>ROUND(+'6K'!E20,4)</f>
        <v>0.95</v>
      </c>
      <c r="E15" s="72">
        <f>ROUND(+'4MI'!E20,4)</f>
        <v>0.95</v>
      </c>
      <c r="F15" s="72">
        <f>ROUND(+'8K'!$E20,4)</f>
        <v>0.95</v>
      </c>
      <c r="G15" s="72">
        <f>ROUND(+'5MI'!$E20,4)</f>
        <v>0.95</v>
      </c>
      <c r="H15" s="72">
        <f>ROUND(+'10K'!$E20,4)</f>
        <v>0.95</v>
      </c>
      <c r="I15" s="72">
        <f>ROUND(+'7MI'!$E20,4)</f>
        <v>0.95</v>
      </c>
      <c r="J15" s="73">
        <f>ROUND(+'12K'!$E20,4)</f>
        <v>0.95</v>
      </c>
      <c r="K15" s="72">
        <f>ROUND(+'15K'!$E20,4)</f>
        <v>0.95</v>
      </c>
      <c r="L15" s="72">
        <f>ROUND(+'10MI'!$E20,4)</f>
        <v>0.95</v>
      </c>
      <c r="M15" s="72">
        <f>ROUND(+'20K'!$E20,4)</f>
        <v>0.9536</v>
      </c>
      <c r="N15" s="72">
        <f>ROUND(+H.Marathon!$E20,4)</f>
        <v>0.9536</v>
      </c>
      <c r="O15" s="72">
        <f>ROUND(+'25K'!$E20,4)</f>
        <v>0.9536</v>
      </c>
      <c r="P15" s="72">
        <f>ROUND(+'30K'!$E20,4)</f>
        <v>0.9536</v>
      </c>
      <c r="Q15" s="72">
        <f>ROUND(+Marathon!$E20,4)</f>
        <v>0.9536</v>
      </c>
      <c r="R15" s="72">
        <f>ROUND(+Marathon!$E20,4)</f>
        <v>0.9536</v>
      </c>
      <c r="S15" s="72">
        <f>ROUND(+Marathon!$E20,4)</f>
        <v>0.9536</v>
      </c>
      <c r="T15" s="72">
        <f>ROUND(+Marathon!$E20,4)</f>
        <v>0.9536</v>
      </c>
      <c r="U15" s="72">
        <f>ROUND(+Marathon!$E20,4)</f>
        <v>0.9536</v>
      </c>
      <c r="V15" s="72">
        <f>ROUND(+Marathon!$E20,4)</f>
        <v>0.9536</v>
      </c>
      <c r="W15" s="72">
        <f>ROUND(+Marathon!$E20,4)</f>
        <v>0.9536</v>
      </c>
      <c r="X15" s="6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</row>
    <row r="16" spans="1:258">
      <c r="A16" s="278">
        <v>15</v>
      </c>
      <c r="B16" s="261">
        <f>ROUND(+'1 Mile'!E21,4)</f>
        <v>0.96799999999999997</v>
      </c>
      <c r="C16" s="75">
        <f>ROUND(+'5K'!E21,4)</f>
        <v>0.96799999999999997</v>
      </c>
      <c r="D16" s="75">
        <f>ROUND(+'6K'!E21,4)</f>
        <v>0.96799999999999997</v>
      </c>
      <c r="E16" s="75">
        <f>ROUND(+'4MI'!E21,4)</f>
        <v>0.96799999999999997</v>
      </c>
      <c r="F16" s="75">
        <f>ROUND(+'8K'!$E21,4)</f>
        <v>0.96799999999999997</v>
      </c>
      <c r="G16" s="75">
        <f>ROUND(+'5MI'!$E21,4)</f>
        <v>0.96799999999999997</v>
      </c>
      <c r="H16" s="75">
        <f>ROUND(+'10K'!$E21,4)</f>
        <v>0.96799999999999997</v>
      </c>
      <c r="I16" s="75">
        <f>ROUND(+'7MI'!$E21,4)</f>
        <v>0.96799999999999997</v>
      </c>
      <c r="J16" s="75">
        <f>ROUND(+'12K'!$E21,4)</f>
        <v>0.96799999999999997</v>
      </c>
      <c r="K16" s="75">
        <f>ROUND(+'15K'!$E21,4)</f>
        <v>0.96799999999999997</v>
      </c>
      <c r="L16" s="75">
        <f>ROUND(+'10MI'!$E21,4)</f>
        <v>0.96799999999999997</v>
      </c>
      <c r="M16" s="75">
        <f>ROUND(+'20K'!$E21,4)</f>
        <v>0.97160000000000002</v>
      </c>
      <c r="N16" s="75">
        <f>ROUND(+H.Marathon!$E21,4)</f>
        <v>0.97160000000000002</v>
      </c>
      <c r="O16" s="75">
        <f>ROUND(+'25K'!$E21,4)</f>
        <v>0.97160000000000002</v>
      </c>
      <c r="P16" s="75">
        <f>ROUND(+'30K'!$E21,4)</f>
        <v>0.97160000000000002</v>
      </c>
      <c r="Q16" s="75">
        <f>ROUND(+Marathon!$E21,4)</f>
        <v>0.97160000000000002</v>
      </c>
      <c r="R16" s="75">
        <f>ROUND(+Marathon!$E21,4)</f>
        <v>0.97160000000000002</v>
      </c>
      <c r="S16" s="75">
        <f>ROUND(+Marathon!$E21,4)</f>
        <v>0.97160000000000002</v>
      </c>
      <c r="T16" s="75">
        <f>ROUND(+Marathon!$E21,4)</f>
        <v>0.97160000000000002</v>
      </c>
      <c r="U16" s="75">
        <f>ROUND(+Marathon!$E21,4)</f>
        <v>0.97160000000000002</v>
      </c>
      <c r="V16" s="75">
        <f>ROUND(+Marathon!$E21,4)</f>
        <v>0.97160000000000002</v>
      </c>
      <c r="W16" s="75">
        <f>ROUND(+Marathon!$E21,4)</f>
        <v>0.97160000000000002</v>
      </c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</row>
    <row r="17" spans="1:258">
      <c r="A17" s="277">
        <v>16</v>
      </c>
      <c r="B17" s="272">
        <f>ROUND(+'1 Mile'!E22,4)</f>
        <v>0.98199999999999998</v>
      </c>
      <c r="C17" s="72">
        <f>ROUND(+'5K'!E22,4)</f>
        <v>0.98199999999999998</v>
      </c>
      <c r="D17" s="72">
        <f>ROUND(+'6K'!E22,4)</f>
        <v>0.98199999999999998</v>
      </c>
      <c r="E17" s="72">
        <f>ROUND(+'4MI'!E22,4)</f>
        <v>0.98199999999999998</v>
      </c>
      <c r="F17" s="72">
        <f>ROUND(+'8K'!$E22,4)</f>
        <v>0.98199999999999998</v>
      </c>
      <c r="G17" s="72">
        <f>ROUND(+'5MI'!$E22,4)</f>
        <v>0.98199999999999998</v>
      </c>
      <c r="H17" s="72">
        <f>ROUND(+'10K'!$E22,4)</f>
        <v>0.98199999999999998</v>
      </c>
      <c r="I17" s="72">
        <f>ROUND(+'7MI'!$E22,4)</f>
        <v>0.98199999999999998</v>
      </c>
      <c r="J17" s="73">
        <f>ROUND(+'12K'!$E22,4)</f>
        <v>0.98199999999999998</v>
      </c>
      <c r="K17" s="72">
        <f>ROUND(+'15K'!$E22,4)</f>
        <v>0.98199999999999998</v>
      </c>
      <c r="L17" s="72">
        <f>ROUND(+'10MI'!$E22,4)</f>
        <v>0.98199999999999998</v>
      </c>
      <c r="M17" s="72">
        <f>ROUND(+'20K'!$E22,4)</f>
        <v>0.98560000000000003</v>
      </c>
      <c r="N17" s="72">
        <f>ROUND(+H.Marathon!$E22,4)</f>
        <v>0.98560000000000003</v>
      </c>
      <c r="O17" s="72">
        <f>ROUND(+'25K'!$E22,4)</f>
        <v>0.98560000000000003</v>
      </c>
      <c r="P17" s="72">
        <f>ROUND(+'30K'!$E22,4)</f>
        <v>0.98560000000000003</v>
      </c>
      <c r="Q17" s="72">
        <f>ROUND(+Marathon!$E22,4)</f>
        <v>0.98560000000000003</v>
      </c>
      <c r="R17" s="72">
        <f>ROUND(+Marathon!$E22,4)</f>
        <v>0.98560000000000003</v>
      </c>
      <c r="S17" s="72">
        <f>ROUND(+Marathon!$E22,4)</f>
        <v>0.98560000000000003</v>
      </c>
      <c r="T17" s="72">
        <f>ROUND(+Marathon!$E22,4)</f>
        <v>0.98560000000000003</v>
      </c>
      <c r="U17" s="72">
        <f>ROUND(+Marathon!$E22,4)</f>
        <v>0.98560000000000003</v>
      </c>
      <c r="V17" s="72">
        <f>ROUND(+Marathon!$E22,4)</f>
        <v>0.98560000000000003</v>
      </c>
      <c r="W17" s="72">
        <f>ROUND(+Marathon!$E22,4)</f>
        <v>0.98560000000000003</v>
      </c>
      <c r="X17" s="6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</row>
    <row r="18" spans="1:258">
      <c r="A18" s="277">
        <v>17</v>
      </c>
      <c r="B18" s="272">
        <f>ROUND(+'1 Mile'!E23,4)</f>
        <v>0.99199999999999999</v>
      </c>
      <c r="C18" s="72">
        <f>ROUND(+'5K'!E23,4)</f>
        <v>0.99199999999999999</v>
      </c>
      <c r="D18" s="72">
        <f>ROUND(+'6K'!E23,4)</f>
        <v>0.99199999999999999</v>
      </c>
      <c r="E18" s="72">
        <f>ROUND(+'4MI'!E23,4)</f>
        <v>0.99199999999999999</v>
      </c>
      <c r="F18" s="72">
        <f>ROUND(+'8K'!$E23,4)</f>
        <v>0.99199999999999999</v>
      </c>
      <c r="G18" s="72">
        <f>ROUND(+'5MI'!$E23,4)</f>
        <v>0.99199999999999999</v>
      </c>
      <c r="H18" s="72">
        <f>ROUND(+'10K'!$E23,4)</f>
        <v>0.99199999999999999</v>
      </c>
      <c r="I18" s="72">
        <f>ROUND(+'7MI'!$E23,4)</f>
        <v>0.99199999999999999</v>
      </c>
      <c r="J18" s="73">
        <f>ROUND(+'12K'!$E23,4)</f>
        <v>0.99199999999999999</v>
      </c>
      <c r="K18" s="72">
        <f>ROUND(+'15K'!$E23,4)</f>
        <v>0.99199999999999999</v>
      </c>
      <c r="L18" s="72">
        <f>ROUND(+'10MI'!$E23,4)</f>
        <v>0.99199999999999999</v>
      </c>
      <c r="M18" s="72">
        <f>ROUND(+'20K'!$E23,4)</f>
        <v>0.99509999999999998</v>
      </c>
      <c r="N18" s="72">
        <f>ROUND(+H.Marathon!$E23,4)</f>
        <v>0.99509999999999998</v>
      </c>
      <c r="O18" s="72">
        <f>ROUND(+'25K'!$E23,4)</f>
        <v>0.99509999999999998</v>
      </c>
      <c r="P18" s="72">
        <f>ROUND(+'30K'!$E23,4)</f>
        <v>0.99509999999999998</v>
      </c>
      <c r="Q18" s="72">
        <f>ROUND(+Marathon!$E23,4)</f>
        <v>0.99509999999999998</v>
      </c>
      <c r="R18" s="72">
        <f>ROUND(+Marathon!$E23,4)</f>
        <v>0.99509999999999998</v>
      </c>
      <c r="S18" s="72">
        <f>ROUND(+Marathon!$E23,4)</f>
        <v>0.99509999999999998</v>
      </c>
      <c r="T18" s="72">
        <f>ROUND(+Marathon!$E23,4)</f>
        <v>0.99509999999999998</v>
      </c>
      <c r="U18" s="72">
        <f>ROUND(+Marathon!$E23,4)</f>
        <v>0.99509999999999998</v>
      </c>
      <c r="V18" s="72">
        <f>ROUND(+Marathon!$E23,4)</f>
        <v>0.99509999999999998</v>
      </c>
      <c r="W18" s="72">
        <f>ROUND(+Marathon!$E23,4)</f>
        <v>0.99509999999999998</v>
      </c>
      <c r="X18" s="6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</row>
    <row r="19" spans="1:258">
      <c r="A19" s="277">
        <v>18</v>
      </c>
      <c r="B19" s="272">
        <f>ROUND(+'1 Mile'!E24,4)</f>
        <v>0.998</v>
      </c>
      <c r="C19" s="72">
        <f>ROUND(+'5K'!E24,4)</f>
        <v>0.998</v>
      </c>
      <c r="D19" s="72">
        <f>ROUND(+'6K'!E24,4)</f>
        <v>0.998</v>
      </c>
      <c r="E19" s="72">
        <f>ROUND(+'4MI'!E24,4)</f>
        <v>0.998</v>
      </c>
      <c r="F19" s="72">
        <f>ROUND(+'8K'!$E24,4)</f>
        <v>0.998</v>
      </c>
      <c r="G19" s="72">
        <f>ROUND(+'5MI'!$E24,4)</f>
        <v>0.998</v>
      </c>
      <c r="H19" s="72">
        <f>ROUND(+'10K'!$E24,4)</f>
        <v>0.998</v>
      </c>
      <c r="I19" s="72">
        <f>ROUND(+'7MI'!$E24,4)</f>
        <v>0.998</v>
      </c>
      <c r="J19" s="73">
        <f>ROUND(+'12K'!$E24,4)</f>
        <v>0.998</v>
      </c>
      <c r="K19" s="72">
        <f>ROUND(+'15K'!$E24,4)</f>
        <v>0.998</v>
      </c>
      <c r="L19" s="72">
        <f>ROUND(+'10MI'!$E24,4)</f>
        <v>0.998</v>
      </c>
      <c r="M19" s="72">
        <f>ROUND(+'20K'!$E24,4)</f>
        <v>0.99960000000000004</v>
      </c>
      <c r="N19" s="72">
        <f>ROUND(+H.Marathon!$E24,4)</f>
        <v>0.99960000000000004</v>
      </c>
      <c r="O19" s="72">
        <f>ROUND(+'25K'!$E24,4)</f>
        <v>0.99960000000000004</v>
      </c>
      <c r="P19" s="72">
        <f>ROUND(+'30K'!$E24,4)</f>
        <v>0.99960000000000004</v>
      </c>
      <c r="Q19" s="72">
        <f>ROUND(+Marathon!$E24,4)</f>
        <v>0.99960000000000004</v>
      </c>
      <c r="R19" s="72">
        <f>ROUND(+Marathon!$E24,4)</f>
        <v>0.99960000000000004</v>
      </c>
      <c r="S19" s="72">
        <f>ROUND(+Marathon!$E24,4)</f>
        <v>0.99960000000000004</v>
      </c>
      <c r="T19" s="72">
        <f>ROUND(+Marathon!$E24,4)</f>
        <v>0.99960000000000004</v>
      </c>
      <c r="U19" s="72">
        <f>ROUND(+Marathon!$E24,4)</f>
        <v>0.99960000000000004</v>
      </c>
      <c r="V19" s="72">
        <f>ROUND(+Marathon!$E24,4)</f>
        <v>0.99960000000000004</v>
      </c>
      <c r="W19" s="72">
        <f>ROUND(+Marathon!$E24,4)</f>
        <v>0.99960000000000004</v>
      </c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  <c r="IX19" s="62"/>
    </row>
    <row r="20" spans="1:258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2">
        <f>ROUND(+'7MI'!$E25,4)</f>
        <v>1</v>
      </c>
      <c r="J20" s="73">
        <f>ROUND(+'12K'!$E25,4)</f>
        <v>1</v>
      </c>
      <c r="K20" s="72">
        <f>ROUND(+'15K'!$E25,4)</f>
        <v>1</v>
      </c>
      <c r="L20" s="72">
        <f>ROUND(+'10MI'!$E25,4)</f>
        <v>1</v>
      </c>
      <c r="M20" s="72">
        <f>ROUND(+'20K'!$E25,4)</f>
        <v>1</v>
      </c>
      <c r="N20" s="72">
        <f>ROUND(+H.Marathon!$E25,4)</f>
        <v>1</v>
      </c>
      <c r="O20" s="72">
        <f>ROUND(+'25K'!$E25,4)</f>
        <v>1</v>
      </c>
      <c r="P20" s="72">
        <f>ROUND(+'30K'!$E25,4)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72">
        <f>ROUND(+Marathon!$E25,4)</f>
        <v>1</v>
      </c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  <c r="IX20" s="62"/>
    </row>
    <row r="21" spans="1:258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ROUND(+'7MI'!$E26,4)</f>
        <v>1</v>
      </c>
      <c r="J21" s="75">
        <f>ROUND(+'12K'!$E26,4)</f>
        <v>1</v>
      </c>
      <c r="K21" s="75">
        <f>ROUND(+'15K'!$E26,4)</f>
        <v>1</v>
      </c>
      <c r="L21" s="75">
        <f>ROUND(+'10MI'!$E26,4)</f>
        <v>1</v>
      </c>
      <c r="M21" s="75">
        <f>ROUND(+'20K'!$E26,4)</f>
        <v>1</v>
      </c>
      <c r="N21" s="75">
        <f>ROUND(+H.Marathon!$E26,4)</f>
        <v>1</v>
      </c>
      <c r="O21" s="75">
        <f>ROUND(+'25K'!$E26,4)</f>
        <v>1</v>
      </c>
      <c r="P21" s="75">
        <f>ROUND(+'30K'!$E26,4)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75">
        <f>ROUND(+Marathon!$E26,4)</f>
        <v>1</v>
      </c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  <c r="IX21" s="62"/>
    </row>
    <row r="22" spans="1:258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2">
        <f>ROUND(+'7MI'!$E27,4)</f>
        <v>1</v>
      </c>
      <c r="J22" s="73">
        <f>ROUND(+'12K'!$E27,4)</f>
        <v>1</v>
      </c>
      <c r="K22" s="72">
        <f>ROUND(+'15K'!$E27,4)</f>
        <v>1</v>
      </c>
      <c r="L22" s="72">
        <f>ROUND(+'10MI'!$E27,4)</f>
        <v>1</v>
      </c>
      <c r="M22" s="72">
        <f>ROUND(+'20K'!$E27,4)</f>
        <v>1</v>
      </c>
      <c r="N22" s="72">
        <f>ROUND(+H.Marathon!$E27,4)</f>
        <v>1</v>
      </c>
      <c r="O22" s="72">
        <f>ROUND(+'25K'!$E27,4)</f>
        <v>1</v>
      </c>
      <c r="P22" s="72">
        <f>ROUND(+'30K'!$E27,4)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72">
        <f>ROUND(+Marathon!$E27,4)</f>
        <v>1</v>
      </c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</row>
    <row r="23" spans="1:258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2">
        <f>ROUND(+'7MI'!$E28,4)</f>
        <v>1</v>
      </c>
      <c r="J23" s="73">
        <f>ROUND(+'12K'!$E28,4)</f>
        <v>1</v>
      </c>
      <c r="K23" s="72">
        <f>ROUND(+'15K'!$E28,4)</f>
        <v>1</v>
      </c>
      <c r="L23" s="72">
        <f>ROUND(+'10MI'!$E28,4)</f>
        <v>1</v>
      </c>
      <c r="M23" s="72">
        <f>ROUND(+'20K'!$E28,4)</f>
        <v>1</v>
      </c>
      <c r="N23" s="72">
        <f>ROUND(+H.Marathon!$E28,4)</f>
        <v>1</v>
      </c>
      <c r="O23" s="72">
        <f>ROUND(+'25K'!$E28,4)</f>
        <v>1</v>
      </c>
      <c r="P23" s="72">
        <f>ROUND(+'30K'!$E28,4)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72">
        <f>ROUND(+Marathon!$E28,4)</f>
        <v>1</v>
      </c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  <c r="IX23" s="62"/>
    </row>
    <row r="24" spans="1:258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2">
        <f>ROUND(+'7MI'!$E29,4)</f>
        <v>1</v>
      </c>
      <c r="J24" s="73">
        <f>ROUND(+'12K'!$E29,4)</f>
        <v>1</v>
      </c>
      <c r="K24" s="72">
        <f>ROUND(+'15K'!$E29,4)</f>
        <v>1</v>
      </c>
      <c r="L24" s="72">
        <f>ROUND(+'10MI'!$E29,4)</f>
        <v>1</v>
      </c>
      <c r="M24" s="72">
        <f>ROUND(+'20K'!$E29,4)</f>
        <v>1</v>
      </c>
      <c r="N24" s="72">
        <f>ROUND(+H.Marathon!$E29,4)</f>
        <v>1</v>
      </c>
      <c r="O24" s="72">
        <f>ROUND(+'25K'!$E29,4)</f>
        <v>1</v>
      </c>
      <c r="P24" s="72">
        <f>ROUND(+'30K'!$E29,4)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72">
        <f>ROUND(+Marathon!$E29,4)</f>
        <v>1</v>
      </c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</row>
    <row r="25" spans="1:258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2">
        <f>ROUND(+'7MI'!$E30,4)</f>
        <v>1</v>
      </c>
      <c r="J25" s="73">
        <f>ROUND(+'12K'!$E30,4)</f>
        <v>1</v>
      </c>
      <c r="K25" s="72">
        <f>ROUND(+'15K'!$E30,4)</f>
        <v>1</v>
      </c>
      <c r="L25" s="72">
        <f>ROUND(+'10MI'!$E30,4)</f>
        <v>1</v>
      </c>
      <c r="M25" s="72">
        <f>ROUND(+'20K'!$E30,4)</f>
        <v>1</v>
      </c>
      <c r="N25" s="72">
        <f>ROUND(+H.Marathon!$E30,4)</f>
        <v>1</v>
      </c>
      <c r="O25" s="72">
        <f>ROUND(+'25K'!$E30,4)</f>
        <v>1</v>
      </c>
      <c r="P25" s="72">
        <f>ROUND(+'30K'!$E30,4)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72">
        <f>ROUND(+Marathon!$E30,4)</f>
        <v>1</v>
      </c>
      <c r="X25" s="6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</row>
    <row r="26" spans="1:258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ROUND(+'7MI'!$E31,4)</f>
        <v>1</v>
      </c>
      <c r="J26" s="75">
        <f>ROUND(+'12K'!$E31,4)</f>
        <v>1</v>
      </c>
      <c r="K26" s="75">
        <f>ROUND(+'15K'!$E31,4)</f>
        <v>1</v>
      </c>
      <c r="L26" s="75">
        <f>ROUND(+'10MI'!$E31,4)</f>
        <v>1</v>
      </c>
      <c r="M26" s="75">
        <f>ROUND(+'20K'!$E31,4)</f>
        <v>1</v>
      </c>
      <c r="N26" s="75">
        <f>ROUND(+H.Marathon!$E31,4)</f>
        <v>1</v>
      </c>
      <c r="O26" s="75">
        <f>ROUND(+'25K'!$E31,4)</f>
        <v>1</v>
      </c>
      <c r="P26" s="75">
        <f>ROUND(+'30K'!$E31,4)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75">
        <f>ROUND(+Marathon!$E31,4)</f>
        <v>1</v>
      </c>
      <c r="X26" s="6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</row>
    <row r="27" spans="1:258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2">
        <f>ROUND(+'7MI'!$E32,4)</f>
        <v>1</v>
      </c>
      <c r="J27" s="73">
        <f>ROUND(+'12K'!$E32,4)</f>
        <v>1</v>
      </c>
      <c r="K27" s="72">
        <f>ROUND(+'15K'!$E32,4)</f>
        <v>1</v>
      </c>
      <c r="L27" s="72">
        <f>ROUND(+'10MI'!$E32,4)</f>
        <v>1</v>
      </c>
      <c r="M27" s="72">
        <f>ROUND(+'20K'!$E32,4)</f>
        <v>1</v>
      </c>
      <c r="N27" s="72">
        <f>ROUND(+H.Marathon!$E32,4)</f>
        <v>1</v>
      </c>
      <c r="O27" s="72">
        <f>ROUND(+'25K'!$E32,4)</f>
        <v>1</v>
      </c>
      <c r="P27" s="72">
        <f>ROUND(+'30K'!$E32,4)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72">
        <f>ROUND(+Marathon!$E32,4)</f>
        <v>1</v>
      </c>
      <c r="X27" s="6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</row>
    <row r="28" spans="1:258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2">
        <f>ROUND(+'7MI'!$E33,4)</f>
        <v>1</v>
      </c>
      <c r="J28" s="73">
        <f>ROUND(+'12K'!$E33,4)</f>
        <v>1</v>
      </c>
      <c r="K28" s="72">
        <f>ROUND(+'15K'!$E33,4)</f>
        <v>1</v>
      </c>
      <c r="L28" s="72">
        <f>ROUND(+'10MI'!$E33,4)</f>
        <v>1</v>
      </c>
      <c r="M28" s="72">
        <f>ROUND(+'20K'!$E33,4)</f>
        <v>1</v>
      </c>
      <c r="N28" s="72">
        <f>ROUND(+H.Marathon!$E33,4)</f>
        <v>1</v>
      </c>
      <c r="O28" s="72">
        <f>ROUND(+'25K'!$E33,4)</f>
        <v>1</v>
      </c>
      <c r="P28" s="72">
        <f>ROUND(+'30K'!$E33,4)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72">
        <f>ROUND(+Marathon!$E33,4)</f>
        <v>1</v>
      </c>
      <c r="X28" s="6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</row>
    <row r="29" spans="1:258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2">
        <f>ROUND(+'7MI'!$E34,4)</f>
        <v>1</v>
      </c>
      <c r="J29" s="73">
        <f>ROUND(+'12K'!$E34,4)</f>
        <v>1</v>
      </c>
      <c r="K29" s="72">
        <f>ROUND(+'15K'!$E34,4)</f>
        <v>1</v>
      </c>
      <c r="L29" s="72">
        <f>ROUND(+'10MI'!$E34,4)</f>
        <v>1</v>
      </c>
      <c r="M29" s="72">
        <f>ROUND(+'20K'!$E34,4)</f>
        <v>1</v>
      </c>
      <c r="N29" s="72">
        <f>ROUND(+H.Marathon!$E34,4)</f>
        <v>1</v>
      </c>
      <c r="O29" s="72">
        <f>ROUND(+'25K'!$E34,4)</f>
        <v>1</v>
      </c>
      <c r="P29" s="72">
        <f>ROUND(+'30K'!$E34,4)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72">
        <f>ROUND(+Marathon!$E34,4)</f>
        <v>1</v>
      </c>
      <c r="X29" s="6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</row>
    <row r="30" spans="1:258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2">
        <f>ROUND(+'7MI'!$E35,4)</f>
        <v>1</v>
      </c>
      <c r="J30" s="73">
        <f>ROUND(+'12K'!$E35,4)</f>
        <v>1</v>
      </c>
      <c r="K30" s="72">
        <f>ROUND(+'15K'!$E35,4)</f>
        <v>1</v>
      </c>
      <c r="L30" s="72">
        <f>ROUND(+'10MI'!$E35,4)</f>
        <v>1</v>
      </c>
      <c r="M30" s="72">
        <f>ROUND(+'20K'!$E35,4)</f>
        <v>1</v>
      </c>
      <c r="N30" s="72">
        <f>ROUND(+H.Marathon!$E35,4)</f>
        <v>1</v>
      </c>
      <c r="O30" s="72">
        <f>ROUND(+'25K'!$E35,4)</f>
        <v>1</v>
      </c>
      <c r="P30" s="72">
        <f>ROUND(+'30K'!$E35,4)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72">
        <f>ROUND(+Marathon!$E35,4)</f>
        <v>1</v>
      </c>
      <c r="X30" s="6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</row>
    <row r="31" spans="1:258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ROUND(+'7MI'!$E36,4)</f>
        <v>1</v>
      </c>
      <c r="J31" s="75">
        <f>ROUND(+'12K'!$E36,4)</f>
        <v>1</v>
      </c>
      <c r="K31" s="75">
        <f>ROUND(+'15K'!$E36,4)</f>
        <v>1</v>
      </c>
      <c r="L31" s="75">
        <f>ROUND(+'10MI'!$E36,4)</f>
        <v>1</v>
      </c>
      <c r="M31" s="75">
        <f>ROUND(+'20K'!$E36,4)</f>
        <v>1</v>
      </c>
      <c r="N31" s="75">
        <f>ROUND(+H.Marathon!$E36,4)</f>
        <v>1</v>
      </c>
      <c r="O31" s="75">
        <f>ROUND(+'25K'!$E36,4)</f>
        <v>1</v>
      </c>
      <c r="P31" s="75">
        <f>ROUND(+'30K'!$E36,4)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75">
        <f>ROUND(+Marathon!$E36,4)</f>
        <v>1</v>
      </c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</row>
    <row r="32" spans="1:258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0.99970000000000003</v>
      </c>
      <c r="I32" s="72">
        <f>ROUND(+'7MI'!$E37,4)</f>
        <v>0.99980000000000002</v>
      </c>
      <c r="J32" s="73">
        <f>ROUND(+'12K'!$E37,4)</f>
        <v>0.99980000000000002</v>
      </c>
      <c r="K32" s="72">
        <f>ROUND(+'15K'!$E37,4)</f>
        <v>1</v>
      </c>
      <c r="L32" s="72">
        <f>ROUND(+'10MI'!$E37,4)</f>
        <v>1</v>
      </c>
      <c r="M32" s="72">
        <f>ROUND(+'20K'!$E37,4)</f>
        <v>1</v>
      </c>
      <c r="N32" s="72">
        <f>ROUND(+H.Marathon!$E37,4)</f>
        <v>1</v>
      </c>
      <c r="O32" s="72">
        <f>ROUND(+'25K'!$E37,4)</f>
        <v>1</v>
      </c>
      <c r="P32" s="72">
        <f>ROUND(+'30K'!$E37,4)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72">
        <f>ROUND(+Marathon!$E37,4)</f>
        <v>1</v>
      </c>
      <c r="X32" s="6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</row>
    <row r="33" spans="1:258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0.99780000000000002</v>
      </c>
      <c r="F33" s="72">
        <f>ROUND(+'8K'!$E38,4)</f>
        <v>0.99829999999999997</v>
      </c>
      <c r="G33" s="72">
        <f>ROUND(+'5MI'!$E38,4)</f>
        <v>0.99829999999999997</v>
      </c>
      <c r="H33" s="72">
        <f>ROUND(+'10K'!$E38,4)</f>
        <v>0.99860000000000004</v>
      </c>
      <c r="I33" s="72">
        <f>ROUND(+'7MI'!$E38,4)</f>
        <v>0.99890000000000001</v>
      </c>
      <c r="J33" s="73">
        <f>ROUND(+'12K'!$E38,4)</f>
        <v>0.999</v>
      </c>
      <c r="K33" s="72">
        <f>ROUND(+'15K'!$E38,4)</f>
        <v>0.99939999999999996</v>
      </c>
      <c r="L33" s="72">
        <f>ROUND(+'10MI'!$E38,4)</f>
        <v>0.99950000000000006</v>
      </c>
      <c r="M33" s="72">
        <f>ROUND(+'20K'!$E38,4)</f>
        <v>0.99980000000000002</v>
      </c>
      <c r="N33" s="72">
        <f>ROUND(+H.Marathon!$E38,4)</f>
        <v>0.99980000000000002</v>
      </c>
      <c r="O33" s="72">
        <f>ROUND(+'25K'!$E38,4)</f>
        <v>0.99980000000000002</v>
      </c>
      <c r="P33" s="72">
        <f>ROUND(+'30K'!$E38,4)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72">
        <f>ROUND(+Marathon!$E38,4)</f>
        <v>0.99980000000000002</v>
      </c>
      <c r="X33" s="6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</row>
    <row r="34" spans="1:258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0.99490000000000001</v>
      </c>
      <c r="E34" s="72">
        <f>ROUND(+'4MI'!E39,4)</f>
        <v>0.99529999999999996</v>
      </c>
      <c r="F34" s="72">
        <f>ROUND(+'8K'!$E39,4)</f>
        <v>0.99629999999999996</v>
      </c>
      <c r="G34" s="72">
        <f>ROUND(+'5MI'!$E39,4)</f>
        <v>0.99629999999999996</v>
      </c>
      <c r="H34" s="72">
        <f>ROUND(+'10K'!$E39,4)</f>
        <v>0.997</v>
      </c>
      <c r="I34" s="72">
        <f>ROUND(+'7MI'!$E39,4)</f>
        <v>0.99729999999999996</v>
      </c>
      <c r="J34" s="73">
        <f>ROUND(+'12K'!$E39,4)</f>
        <v>0.99750000000000005</v>
      </c>
      <c r="K34" s="72">
        <f>ROUND(+'15K'!$E39,4)</f>
        <v>0.99809999999999999</v>
      </c>
      <c r="L34" s="72">
        <f>ROUND(+'10MI'!$E39,4)</f>
        <v>0.99819999999999998</v>
      </c>
      <c r="M34" s="72">
        <f>ROUND(+'20K'!$E39,4)</f>
        <v>0.99870000000000003</v>
      </c>
      <c r="N34" s="72">
        <f>ROUND(+H.Marathon!$E39,4)</f>
        <v>0.99880000000000002</v>
      </c>
      <c r="O34" s="72">
        <f>ROUND(+'25K'!$E39,4)</f>
        <v>0.99880000000000002</v>
      </c>
      <c r="P34" s="72">
        <f>ROUND(+'30K'!$E39,4)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72">
        <f>ROUND(+Marathon!$E39,4)</f>
        <v>0.99880000000000002</v>
      </c>
      <c r="X34" s="6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</row>
    <row r="35" spans="1:258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0.99139999999999995</v>
      </c>
      <c r="E35" s="72">
        <f>ROUND(+'4MI'!E40,4)</f>
        <v>0.99199999999999999</v>
      </c>
      <c r="F35" s="72">
        <f>ROUND(+'8K'!$E40,4)</f>
        <v>0.99350000000000005</v>
      </c>
      <c r="G35" s="72">
        <f>ROUND(+'5MI'!$E40,4)</f>
        <v>0.99350000000000005</v>
      </c>
      <c r="H35" s="72">
        <f>ROUND(+'10K'!$E40,4)</f>
        <v>0.99460000000000004</v>
      </c>
      <c r="I35" s="72">
        <f>ROUND(+'7MI'!$E40,4)</f>
        <v>0.995</v>
      </c>
      <c r="J35" s="73">
        <f>ROUND(+'12K'!$E40,4)</f>
        <v>0.99519999999999997</v>
      </c>
      <c r="K35" s="72">
        <f>ROUND(+'15K'!$E40,4)</f>
        <v>0.996</v>
      </c>
      <c r="L35" s="72">
        <f>ROUND(+'10MI'!$E40,4)</f>
        <v>0.99619999999999997</v>
      </c>
      <c r="M35" s="72">
        <f>ROUND(+'20K'!$E40,4)</f>
        <v>0.99690000000000001</v>
      </c>
      <c r="N35" s="72">
        <f>ROUND(+H.Marathon!$E40,4)</f>
        <v>0.99709999999999999</v>
      </c>
      <c r="O35" s="72">
        <f>ROUND(+'25K'!$E40,4)</f>
        <v>0.99709999999999999</v>
      </c>
      <c r="P35" s="72">
        <f>ROUND(+'30K'!$E40,4)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72">
        <f>ROUND(+Marathon!$E40,4)</f>
        <v>0.99709999999999999</v>
      </c>
      <c r="X35" s="6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</row>
    <row r="36" spans="1:258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0.9869</v>
      </c>
      <c r="E36" s="75">
        <f>ROUND(+'4MI'!E41,4)</f>
        <v>0.98780000000000001</v>
      </c>
      <c r="F36" s="75">
        <f>ROUND(+'8K'!$E41,4)</f>
        <v>0.9899</v>
      </c>
      <c r="G36" s="75">
        <f>ROUND(+'5MI'!$E41,4)</f>
        <v>0.99</v>
      </c>
      <c r="H36" s="75">
        <f>ROUND(+'10K'!$E41,4)</f>
        <v>0.99160000000000004</v>
      </c>
      <c r="I36" s="75">
        <f>ROUND(+'7MI'!$E41,4)</f>
        <v>0.99199999999999999</v>
      </c>
      <c r="J36" s="75">
        <f>ROUND(+'12K'!$E41,4)</f>
        <v>0.99229999999999996</v>
      </c>
      <c r="K36" s="75">
        <f>ROUND(+'15K'!$E41,4)</f>
        <v>0.99319999999999997</v>
      </c>
      <c r="L36" s="75">
        <f>ROUND(+'10MI'!$E41,4)</f>
        <v>0.99350000000000005</v>
      </c>
      <c r="M36" s="75">
        <f>ROUND(+'20K'!$E41,4)</f>
        <v>0.99429999999999996</v>
      </c>
      <c r="N36" s="75">
        <f>ROUND(+H.Marathon!$E41,4)</f>
        <v>0.99450000000000005</v>
      </c>
      <c r="O36" s="75">
        <f>ROUND(+'25K'!$E41,4)</f>
        <v>0.99450000000000005</v>
      </c>
      <c r="P36" s="75">
        <f>ROUND(+'30K'!$E41,4)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75">
        <f>ROUND(+Marathon!$E41,4)</f>
        <v>0.99450000000000005</v>
      </c>
      <c r="X36" s="6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</row>
    <row r="37" spans="1:258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0.98150000000000004</v>
      </c>
      <c r="E37" s="72">
        <f>ROUND(+'4MI'!E42,4)</f>
        <v>0.98270000000000002</v>
      </c>
      <c r="F37" s="72">
        <f>ROUND(+'8K'!$E42,4)</f>
        <v>0.98560000000000003</v>
      </c>
      <c r="G37" s="72">
        <f>ROUND(+'5MI'!$E42,4)</f>
        <v>0.98570000000000002</v>
      </c>
      <c r="H37" s="72">
        <f>ROUND(+'10K'!$E42,4)</f>
        <v>0.98780000000000001</v>
      </c>
      <c r="I37" s="72">
        <f>ROUND(+'7MI'!$E42,4)</f>
        <v>0.98839999999999995</v>
      </c>
      <c r="J37" s="73">
        <f>ROUND(+'12K'!$E42,4)</f>
        <v>0.98860000000000003</v>
      </c>
      <c r="K37" s="72">
        <f>ROUND(+'15K'!$E42,4)</f>
        <v>0.98960000000000004</v>
      </c>
      <c r="L37" s="72">
        <f>ROUND(+'10MI'!$E42,4)</f>
        <v>0.9899</v>
      </c>
      <c r="M37" s="72">
        <f>ROUND(+'20K'!$E42,4)</f>
        <v>0.9909</v>
      </c>
      <c r="N37" s="72">
        <f>ROUND(+H.Marathon!$E42,4)</f>
        <v>0.99109999999999998</v>
      </c>
      <c r="O37" s="72">
        <f>ROUND(+'25K'!$E42,4)</f>
        <v>0.99109999999999998</v>
      </c>
      <c r="P37" s="72">
        <f>ROUND(+'30K'!$E42,4)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72">
        <f>ROUND(+Marathon!$E42,4)</f>
        <v>0.99109999999999998</v>
      </c>
      <c r="X37" s="6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</row>
    <row r="38" spans="1:258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0.97519999999999996</v>
      </c>
      <c r="E38" s="72">
        <f>ROUND(+'4MI'!E43,4)</f>
        <v>0.97670000000000001</v>
      </c>
      <c r="F38" s="72">
        <f>ROUND(+'8K'!$E43,4)</f>
        <v>0.98050000000000004</v>
      </c>
      <c r="G38" s="72">
        <f>ROUND(+'5MI'!$E43,4)</f>
        <v>0.98060000000000003</v>
      </c>
      <c r="H38" s="72">
        <f>ROUND(+'10K'!$E43,4)</f>
        <v>0.98340000000000005</v>
      </c>
      <c r="I38" s="72">
        <f>ROUND(+'7MI'!$E43,4)</f>
        <v>0.98399999999999999</v>
      </c>
      <c r="J38" s="73">
        <f>ROUND(+'12K'!$E43,4)</f>
        <v>0.98429999999999995</v>
      </c>
      <c r="K38" s="72">
        <f>ROUND(+'15K'!$E43,4)</f>
        <v>0.98529999999999995</v>
      </c>
      <c r="L38" s="72">
        <f>ROUND(+'10MI'!$E43,4)</f>
        <v>0.98570000000000002</v>
      </c>
      <c r="M38" s="72">
        <f>ROUND(+'20K'!$E43,4)</f>
        <v>0.98670000000000002</v>
      </c>
      <c r="N38" s="72">
        <f>ROUND(+H.Marathon!$E43,4)</f>
        <v>0.98699999999999999</v>
      </c>
      <c r="O38" s="72">
        <f>ROUND(+'25K'!$E43,4)</f>
        <v>0.98699999999999999</v>
      </c>
      <c r="P38" s="72">
        <f>ROUND(+'30K'!$E43,4)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72">
        <f>ROUND(+Marathon!$E43,4)</f>
        <v>0.98699999999999999</v>
      </c>
      <c r="X38" s="6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</row>
    <row r="39" spans="1:258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0.96809999999999996</v>
      </c>
      <c r="E39" s="72">
        <f>ROUND(+'4MI'!E44,4)</f>
        <v>0.96989999999999998</v>
      </c>
      <c r="F39" s="72">
        <f>ROUND(+'8K'!$E44,4)</f>
        <v>0.97470000000000001</v>
      </c>
      <c r="G39" s="72">
        <f>ROUND(+'5MI'!$E44,4)</f>
        <v>0.9748</v>
      </c>
      <c r="H39" s="72">
        <f>ROUND(+'10K'!$E44,4)</f>
        <v>0.97840000000000005</v>
      </c>
      <c r="I39" s="72">
        <f>ROUND(+'7MI'!$E44,4)</f>
        <v>0.97889999999999999</v>
      </c>
      <c r="J39" s="73">
        <f>ROUND(+'12K'!$E44,4)</f>
        <v>0.97919999999999996</v>
      </c>
      <c r="K39" s="72">
        <f>ROUND(+'15K'!$E44,4)</f>
        <v>0.98029999999999995</v>
      </c>
      <c r="L39" s="72">
        <f>ROUND(+'10MI'!$E44,4)</f>
        <v>0.98070000000000002</v>
      </c>
      <c r="M39" s="72">
        <f>ROUND(+'20K'!$E44,4)</f>
        <v>0.98170000000000002</v>
      </c>
      <c r="N39" s="72">
        <f>ROUND(+H.Marathon!$E44,4)</f>
        <v>0.98199999999999998</v>
      </c>
      <c r="O39" s="72">
        <f>ROUND(+'25K'!$E44,4)</f>
        <v>0.98199999999999998</v>
      </c>
      <c r="P39" s="72">
        <f>ROUND(+'30K'!$E44,4)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72">
        <f>ROUND(+Marathon!$E44,4)</f>
        <v>0.98199999999999998</v>
      </c>
      <c r="X39" s="6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</row>
    <row r="40" spans="1:258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0.96089999999999998</v>
      </c>
      <c r="E40" s="72">
        <f>ROUND(+'4MI'!E45,4)</f>
        <v>0.9627</v>
      </c>
      <c r="F40" s="72">
        <f>ROUND(+'8K'!$E45,4)</f>
        <v>0.96809999999999996</v>
      </c>
      <c r="G40" s="72">
        <f>ROUND(+'5MI'!$E45,4)</f>
        <v>0.96819999999999995</v>
      </c>
      <c r="H40" s="72">
        <f>ROUND(+'10K'!$E45,4)</f>
        <v>0.97260000000000002</v>
      </c>
      <c r="I40" s="72">
        <f>ROUND(+'7MI'!$E45,4)</f>
        <v>0.97319999999999995</v>
      </c>
      <c r="J40" s="73">
        <f>ROUND(+'12K'!$E45,4)</f>
        <v>0.97350000000000003</v>
      </c>
      <c r="K40" s="72">
        <f>ROUND(+'15K'!$E45,4)</f>
        <v>0.97450000000000003</v>
      </c>
      <c r="L40" s="72">
        <f>ROUND(+'10MI'!$E45,4)</f>
        <v>0.97489999999999999</v>
      </c>
      <c r="M40" s="72">
        <f>ROUND(+'20K'!$E45,4)</f>
        <v>0.97599999999999998</v>
      </c>
      <c r="N40" s="72">
        <f>ROUND(+H.Marathon!$E45,4)</f>
        <v>0.97619999999999996</v>
      </c>
      <c r="O40" s="72">
        <f>ROUND(+'25K'!$E45,4)</f>
        <v>0.97619999999999996</v>
      </c>
      <c r="P40" s="72">
        <f>ROUND(+'30K'!$E45,4)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72">
        <f>ROUND(+Marathon!$E45,4)</f>
        <v>0.97619999999999996</v>
      </c>
      <c r="X40" s="61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</row>
    <row r="41" spans="1:258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0.95379999999999998</v>
      </c>
      <c r="E41" s="75">
        <f>ROUND(+'4MI'!E46,4)</f>
        <v>0.95550000000000002</v>
      </c>
      <c r="F41" s="75">
        <f>ROUND(+'8K'!$E46,4)</f>
        <v>0.96079999999999999</v>
      </c>
      <c r="G41" s="75">
        <f>ROUND(+'5MI'!$E46,4)</f>
        <v>0.96099999999999997</v>
      </c>
      <c r="H41" s="75">
        <f>ROUND(+'10K'!$E46,4)</f>
        <v>0.96619999999999995</v>
      </c>
      <c r="I41" s="75">
        <f>ROUND(+'7MI'!$E46,4)</f>
        <v>0.9667</v>
      </c>
      <c r="J41" s="75">
        <f>ROUND(+'12K'!$E46,4)</f>
        <v>0.96699999999999997</v>
      </c>
      <c r="K41" s="75">
        <f>ROUND(+'15K'!$E46,4)</f>
        <v>0.96799999999999997</v>
      </c>
      <c r="L41" s="75">
        <f>ROUND(+'10MI'!$E46,4)</f>
        <v>0.96840000000000004</v>
      </c>
      <c r="M41" s="75">
        <f>ROUND(+'20K'!$E46,4)</f>
        <v>0.96940000000000004</v>
      </c>
      <c r="N41" s="75">
        <f>ROUND(+H.Marathon!$E46,4)</f>
        <v>0.96960000000000002</v>
      </c>
      <c r="O41" s="75">
        <f>ROUND(+'25K'!$E46,4)</f>
        <v>0.96960000000000002</v>
      </c>
      <c r="P41" s="75">
        <f>ROUND(+'30K'!$E46,4)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75">
        <f>ROUND(+Marathon!$E46,4)</f>
        <v>0.96960000000000002</v>
      </c>
      <c r="X41" s="61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</row>
    <row r="42" spans="1:258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0.94669999999999999</v>
      </c>
      <c r="E42" s="72">
        <f>ROUND(+'4MI'!E47,4)</f>
        <v>0.94830000000000003</v>
      </c>
      <c r="F42" s="72">
        <f>ROUND(+'8K'!$E47,4)</f>
        <v>0.95350000000000001</v>
      </c>
      <c r="G42" s="72">
        <f>ROUND(+'5MI'!$E47,4)</f>
        <v>0.9536</v>
      </c>
      <c r="H42" s="72">
        <f>ROUND(+'10K'!$E47,4)</f>
        <v>0.95909999999999995</v>
      </c>
      <c r="I42" s="72">
        <f>ROUND(+'7MI'!$E47,4)</f>
        <v>0.95960000000000001</v>
      </c>
      <c r="J42" s="73">
        <f>ROUND(+'12K'!$E47,4)</f>
        <v>0.95989999999999998</v>
      </c>
      <c r="K42" s="72">
        <f>ROUND(+'15K'!$E47,4)</f>
        <v>0.96079999999999999</v>
      </c>
      <c r="L42" s="72">
        <f>ROUND(+'10MI'!$E47,4)</f>
        <v>0.96109999999999995</v>
      </c>
      <c r="M42" s="72">
        <f>ROUND(+'20K'!$E47,4)</f>
        <v>0.96199999999999997</v>
      </c>
      <c r="N42" s="72">
        <f>ROUND(+H.Marathon!$E47,4)</f>
        <v>0.96230000000000004</v>
      </c>
      <c r="O42" s="72">
        <f>ROUND(+'25K'!$E47,4)</f>
        <v>0.96230000000000004</v>
      </c>
      <c r="P42" s="72">
        <f>ROUND(+'30K'!$E47,4)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72">
        <f>ROUND(+Marathon!$E47,4)</f>
        <v>0.96230000000000004</v>
      </c>
      <c r="X42" s="61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</row>
    <row r="43" spans="1:258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0.9395</v>
      </c>
      <c r="E43" s="72">
        <f>ROUND(+'4MI'!E48,4)</f>
        <v>0.94110000000000005</v>
      </c>
      <c r="F43" s="72">
        <f>ROUND(+'8K'!$E48,4)</f>
        <v>0.94620000000000004</v>
      </c>
      <c r="G43" s="72">
        <f>ROUND(+'5MI'!$E48,4)</f>
        <v>0.94630000000000003</v>
      </c>
      <c r="H43" s="72">
        <f>ROUND(+'10K'!$E48,4)</f>
        <v>0.9516</v>
      </c>
      <c r="I43" s="72">
        <f>ROUND(+'7MI'!$E48,4)</f>
        <v>0.95209999999999995</v>
      </c>
      <c r="J43" s="73">
        <f>ROUND(+'12K'!$E48,4)</f>
        <v>0.95230000000000004</v>
      </c>
      <c r="K43" s="72">
        <f>ROUND(+'15K'!$E48,4)</f>
        <v>0.95309999999999995</v>
      </c>
      <c r="L43" s="72">
        <f>ROUND(+'10MI'!$E48,4)</f>
        <v>0.95340000000000003</v>
      </c>
      <c r="M43" s="72">
        <f>ROUND(+'20K'!$E48,4)</f>
        <v>0.95430000000000004</v>
      </c>
      <c r="N43" s="72">
        <f>ROUND(+H.Marathon!$E48,4)</f>
        <v>0.95450000000000002</v>
      </c>
      <c r="O43" s="72">
        <f>ROUND(+'25K'!$E48,4)</f>
        <v>0.95450000000000002</v>
      </c>
      <c r="P43" s="72">
        <f>ROUND(+'30K'!$E48,4)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72">
        <f>ROUND(+Marathon!$E48,4)</f>
        <v>0.95450000000000002</v>
      </c>
      <c r="X43" s="61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</row>
    <row r="44" spans="1:258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0.93240000000000001</v>
      </c>
      <c r="E44" s="72">
        <f>ROUND(+'4MI'!E49,4)</f>
        <v>0.93389999999999995</v>
      </c>
      <c r="F44" s="72">
        <f>ROUND(+'8K'!$E49,4)</f>
        <v>0.93879999999999997</v>
      </c>
      <c r="G44" s="72">
        <f>ROUND(+'5MI'!$E49,4)</f>
        <v>0.93899999999999995</v>
      </c>
      <c r="H44" s="72">
        <f>ROUND(+'10K'!$E49,4)</f>
        <v>0.94410000000000005</v>
      </c>
      <c r="I44" s="72">
        <f>ROUND(+'7MI'!$E49,4)</f>
        <v>0.94450000000000001</v>
      </c>
      <c r="J44" s="73">
        <f>ROUND(+'12K'!$E49,4)</f>
        <v>0.94469999999999998</v>
      </c>
      <c r="K44" s="72">
        <f>ROUND(+'15K'!$E49,4)</f>
        <v>0.94550000000000001</v>
      </c>
      <c r="L44" s="72">
        <f>ROUND(+'10MI'!$E49,4)</f>
        <v>0.94569999999999999</v>
      </c>
      <c r="M44" s="72">
        <f>ROUND(+'20K'!$E49,4)</f>
        <v>0.94650000000000001</v>
      </c>
      <c r="N44" s="72">
        <f>ROUND(+H.Marathon!$E49,4)</f>
        <v>0.94669999999999999</v>
      </c>
      <c r="O44" s="72">
        <f>ROUND(+'25K'!$E49,4)</f>
        <v>0.94669999999999999</v>
      </c>
      <c r="P44" s="72">
        <f>ROUND(+'30K'!$E49,4)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72">
        <f>ROUND(+Marathon!$E49,4)</f>
        <v>0.94669999999999999</v>
      </c>
      <c r="X44" s="61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</row>
    <row r="45" spans="1:258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0.92530000000000001</v>
      </c>
      <c r="E45" s="72">
        <f>ROUND(+'4MI'!E50,4)</f>
        <v>0.92679999999999996</v>
      </c>
      <c r="F45" s="72">
        <f>ROUND(+'8K'!$E50,4)</f>
        <v>0.93149999999999999</v>
      </c>
      <c r="G45" s="72">
        <f>ROUND(+'5MI'!$E50,4)</f>
        <v>0.93159999999999998</v>
      </c>
      <c r="H45" s="72">
        <f>ROUND(+'10K'!$E50,4)</f>
        <v>0.93659999999999999</v>
      </c>
      <c r="I45" s="72">
        <f>ROUND(+'7MI'!$E50,4)</f>
        <v>0.93700000000000006</v>
      </c>
      <c r="J45" s="73">
        <f>ROUND(+'12K'!$E50,4)</f>
        <v>0.93720000000000003</v>
      </c>
      <c r="K45" s="72">
        <f>ROUND(+'15K'!$E50,4)</f>
        <v>0.93779999999999997</v>
      </c>
      <c r="L45" s="72">
        <f>ROUND(+'10MI'!$E50,4)</f>
        <v>0.93810000000000004</v>
      </c>
      <c r="M45" s="72">
        <f>ROUND(+'20K'!$E50,4)</f>
        <v>0.93879999999999997</v>
      </c>
      <c r="N45" s="72">
        <f>ROUND(+H.Marathon!$E50,4)</f>
        <v>0.93889999999999996</v>
      </c>
      <c r="O45" s="72">
        <f>ROUND(+'25K'!$E50,4)</f>
        <v>0.93889999999999996</v>
      </c>
      <c r="P45" s="72">
        <f>ROUND(+'30K'!$E50,4)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72">
        <f>ROUND(+Marathon!$E50,4)</f>
        <v>0.93889999999999996</v>
      </c>
      <c r="X45" s="61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</row>
    <row r="46" spans="1:258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0.91820000000000002</v>
      </c>
      <c r="E46" s="75">
        <f>ROUND(+'4MI'!E51,4)</f>
        <v>0.91959999999999997</v>
      </c>
      <c r="F46" s="75">
        <f>ROUND(+'8K'!$E51,4)</f>
        <v>0.92410000000000003</v>
      </c>
      <c r="G46" s="75">
        <f>ROUND(+'5MI'!$E51,4)</f>
        <v>0.92430000000000001</v>
      </c>
      <c r="H46" s="75">
        <f>ROUND(+'10K'!$E51,4)</f>
        <v>0.92910000000000004</v>
      </c>
      <c r="I46" s="75">
        <f>ROUND(+'7MI'!$E51,4)</f>
        <v>0.9294</v>
      </c>
      <c r="J46" s="75">
        <f>ROUND(+'12K'!$E51,4)</f>
        <v>0.92959999999999998</v>
      </c>
      <c r="K46" s="75">
        <f>ROUND(+'15K'!$E51,4)</f>
        <v>0.93020000000000003</v>
      </c>
      <c r="L46" s="75">
        <f>ROUND(+'10MI'!$E51,4)</f>
        <v>0.9304</v>
      </c>
      <c r="M46" s="75">
        <f>ROUND(+'20K'!$E51,4)</f>
        <v>0.93100000000000005</v>
      </c>
      <c r="N46" s="75">
        <f>ROUND(+H.Marathon!$E51,4)</f>
        <v>0.93110000000000004</v>
      </c>
      <c r="O46" s="75">
        <f>ROUND(+'25K'!$E51,4)</f>
        <v>0.93110000000000004</v>
      </c>
      <c r="P46" s="75">
        <f>ROUND(+'30K'!$E51,4)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75">
        <f>ROUND(+Marathon!$E51,4)</f>
        <v>0.93110000000000004</v>
      </c>
      <c r="X46" s="61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</row>
    <row r="47" spans="1:258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0.91100000000000003</v>
      </c>
      <c r="E47" s="72">
        <f>ROUND(+'4MI'!E52,4)</f>
        <v>0.91239999999999999</v>
      </c>
      <c r="F47" s="72">
        <f>ROUND(+'8K'!$E52,4)</f>
        <v>0.91679999999999995</v>
      </c>
      <c r="G47" s="72">
        <f>ROUND(+'5MI'!$E52,4)</f>
        <v>0.91690000000000005</v>
      </c>
      <c r="H47" s="72">
        <f>ROUND(+'10K'!$E52,4)</f>
        <v>0.92159999999999997</v>
      </c>
      <c r="I47" s="72">
        <f>ROUND(+'7MI'!$E52,4)</f>
        <v>0.92190000000000005</v>
      </c>
      <c r="J47" s="73">
        <f>ROUND(+'12K'!$E52,4)</f>
        <v>0.92200000000000004</v>
      </c>
      <c r="K47" s="72">
        <f>ROUND(+'15K'!$E52,4)</f>
        <v>0.92249999999999999</v>
      </c>
      <c r="L47" s="72">
        <f>ROUND(+'10MI'!$E52,4)</f>
        <v>0.92269999999999996</v>
      </c>
      <c r="M47" s="72">
        <f>ROUND(+'20K'!$E52,4)</f>
        <v>0.92320000000000002</v>
      </c>
      <c r="N47" s="72">
        <f>ROUND(+H.Marathon!$E52,4)</f>
        <v>0.9234</v>
      </c>
      <c r="O47" s="72">
        <f>ROUND(+'25K'!$E52,4)</f>
        <v>0.9234</v>
      </c>
      <c r="P47" s="72">
        <f>ROUND(+'30K'!$E52,4)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72">
        <f>ROUND(+Marathon!$E52,4)</f>
        <v>0.9234</v>
      </c>
      <c r="X47" s="61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</row>
    <row r="48" spans="1:258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0.90390000000000004</v>
      </c>
      <c r="E48" s="72">
        <f>ROUND(+'4MI'!E53,4)</f>
        <v>0.9052</v>
      </c>
      <c r="F48" s="72">
        <f>ROUND(+'8K'!$E53,4)</f>
        <v>0.90949999999999998</v>
      </c>
      <c r="G48" s="72">
        <f>ROUND(+'5MI'!$E53,4)</f>
        <v>0.90959999999999996</v>
      </c>
      <c r="H48" s="72">
        <f>ROUND(+'10K'!$E53,4)</f>
        <v>0.91410000000000002</v>
      </c>
      <c r="I48" s="72">
        <f>ROUND(+'7MI'!$E53,4)</f>
        <v>0.9143</v>
      </c>
      <c r="J48" s="73">
        <f>ROUND(+'12K'!$E53,4)</f>
        <v>0.91449999999999998</v>
      </c>
      <c r="K48" s="72">
        <f>ROUND(+'15K'!$E53,4)</f>
        <v>0.91490000000000005</v>
      </c>
      <c r="L48" s="72">
        <f>ROUND(+'10MI'!$E53,4)</f>
        <v>0.91500000000000004</v>
      </c>
      <c r="M48" s="72">
        <f>ROUND(+'20K'!$E53,4)</f>
        <v>0.91549999999999998</v>
      </c>
      <c r="N48" s="72">
        <f>ROUND(+H.Marathon!$E53,4)</f>
        <v>0.91559999999999997</v>
      </c>
      <c r="O48" s="72">
        <f>ROUND(+'25K'!$E53,4)</f>
        <v>0.91559999999999997</v>
      </c>
      <c r="P48" s="72">
        <f>ROUND(+'30K'!$E53,4)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72">
        <f>ROUND(+Marathon!$E53,4)</f>
        <v>0.91559999999999997</v>
      </c>
      <c r="X48" s="61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</row>
    <row r="49" spans="1:258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0.89680000000000004</v>
      </c>
      <c r="E49" s="72">
        <f>ROUND(+'4MI'!E54,4)</f>
        <v>0.89800000000000002</v>
      </c>
      <c r="F49" s="72">
        <f>ROUND(+'8K'!$E54,4)</f>
        <v>0.90210000000000001</v>
      </c>
      <c r="G49" s="72">
        <f>ROUND(+'5MI'!$E54,4)</f>
        <v>0.9022</v>
      </c>
      <c r="H49" s="72">
        <f>ROUND(+'10K'!$E54,4)</f>
        <v>0.90659999999999996</v>
      </c>
      <c r="I49" s="72">
        <f>ROUND(+'7MI'!$E54,4)</f>
        <v>0.90680000000000005</v>
      </c>
      <c r="J49" s="73">
        <f>ROUND(+'12K'!$E54,4)</f>
        <v>0.90690000000000004</v>
      </c>
      <c r="K49" s="72">
        <f>ROUND(+'15K'!$E54,4)</f>
        <v>0.90720000000000001</v>
      </c>
      <c r="L49" s="72">
        <f>ROUND(+'10MI'!$E54,4)</f>
        <v>0.9073</v>
      </c>
      <c r="M49" s="72">
        <f>ROUND(+'20K'!$E54,4)</f>
        <v>0.90769999999999995</v>
      </c>
      <c r="N49" s="72">
        <f>ROUND(+H.Marathon!$E54,4)</f>
        <v>0.90780000000000005</v>
      </c>
      <c r="O49" s="72">
        <f>ROUND(+'25K'!$E54,4)</f>
        <v>0.90780000000000005</v>
      </c>
      <c r="P49" s="72">
        <f>ROUND(+'30K'!$E54,4)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72">
        <f>ROUND(+Marathon!$E54,4)</f>
        <v>0.90780000000000005</v>
      </c>
      <c r="X49" s="61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</row>
    <row r="50" spans="1:258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0.88959999999999995</v>
      </c>
      <c r="E50" s="72">
        <f>ROUND(+'4MI'!E55,4)</f>
        <v>0.89080000000000004</v>
      </c>
      <c r="F50" s="72">
        <f>ROUND(+'8K'!$E55,4)</f>
        <v>0.89480000000000004</v>
      </c>
      <c r="G50" s="72">
        <f>ROUND(+'5MI'!$E55,4)</f>
        <v>0.89490000000000003</v>
      </c>
      <c r="H50" s="72">
        <f>ROUND(+'10K'!$E55,4)</f>
        <v>0.89910000000000001</v>
      </c>
      <c r="I50" s="72">
        <f>ROUND(+'7MI'!$E55,4)</f>
        <v>0.8992</v>
      </c>
      <c r="J50" s="73">
        <f>ROUND(+'12K'!$E55,4)</f>
        <v>0.89929999999999999</v>
      </c>
      <c r="K50" s="72">
        <f>ROUND(+'15K'!$E55,4)</f>
        <v>0.89959999999999996</v>
      </c>
      <c r="L50" s="72">
        <f>ROUND(+'10MI'!$E55,4)</f>
        <v>0.89970000000000006</v>
      </c>
      <c r="M50" s="72">
        <f>ROUND(+'20K'!$E55,4)</f>
        <v>0.9</v>
      </c>
      <c r="N50" s="72">
        <f>ROUND(+H.Marathon!$E55,4)</f>
        <v>0.9</v>
      </c>
      <c r="O50" s="72">
        <f>ROUND(+'25K'!$E55,4)</f>
        <v>0.9</v>
      </c>
      <c r="P50" s="72">
        <f>ROUND(+'30K'!$E55,4)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72">
        <f>ROUND(+Marathon!$E55,4)</f>
        <v>0.9</v>
      </c>
      <c r="X50" s="61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</row>
    <row r="51" spans="1:258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0.88249999999999995</v>
      </c>
      <c r="E51" s="75">
        <f>ROUND(+'4MI'!E56,4)</f>
        <v>0.88370000000000004</v>
      </c>
      <c r="F51" s="75">
        <f>ROUND(+'8K'!$E56,4)</f>
        <v>0.88749999999999996</v>
      </c>
      <c r="G51" s="75">
        <f>ROUND(+'5MI'!$E56,4)</f>
        <v>0.88759999999999994</v>
      </c>
      <c r="H51" s="75">
        <f>ROUND(+'10K'!$E56,4)</f>
        <v>0.89159999999999995</v>
      </c>
      <c r="I51" s="75">
        <f>ROUND(+'7MI'!$E56,4)</f>
        <v>0.89170000000000005</v>
      </c>
      <c r="J51" s="75">
        <f>ROUND(+'12K'!$E56,4)</f>
        <v>0.89170000000000005</v>
      </c>
      <c r="K51" s="75">
        <f>ROUND(+'15K'!$E56,4)</f>
        <v>0.89190000000000003</v>
      </c>
      <c r="L51" s="75">
        <f>ROUND(+'10MI'!$E56,4)</f>
        <v>0.89200000000000002</v>
      </c>
      <c r="M51" s="75">
        <f>ROUND(+'20K'!$E56,4)</f>
        <v>0.89219999999999999</v>
      </c>
      <c r="N51" s="75">
        <f>ROUND(+H.Marathon!$E56,4)</f>
        <v>0.89219999999999999</v>
      </c>
      <c r="O51" s="75">
        <f>ROUND(+'25K'!$E56,4)</f>
        <v>0.89219999999999999</v>
      </c>
      <c r="P51" s="75">
        <f>ROUND(+'30K'!$E56,4)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75">
        <f>ROUND(+Marathon!$E56,4)</f>
        <v>0.89219999999999999</v>
      </c>
      <c r="X51" s="61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</row>
    <row r="52" spans="1:258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0.87539999999999996</v>
      </c>
      <c r="E52" s="72">
        <f>ROUND(+'4MI'!E57,4)</f>
        <v>0.87649999999999995</v>
      </c>
      <c r="F52" s="72">
        <f>ROUND(+'8K'!$E57,4)</f>
        <v>0.88009999999999999</v>
      </c>
      <c r="G52" s="72">
        <f>ROUND(+'5MI'!$E57,4)</f>
        <v>0.88019999999999998</v>
      </c>
      <c r="H52" s="72">
        <f>ROUND(+'10K'!$E57,4)</f>
        <v>0.8841</v>
      </c>
      <c r="I52" s="72">
        <f>ROUND(+'7MI'!$E57,4)</f>
        <v>0.88419999999999999</v>
      </c>
      <c r="J52" s="73">
        <f>ROUND(+'12K'!$E57,4)</f>
        <v>0.88419999999999999</v>
      </c>
      <c r="K52" s="72">
        <f>ROUND(+'15K'!$E57,4)</f>
        <v>0.88429999999999997</v>
      </c>
      <c r="L52" s="72">
        <f>ROUND(+'10MI'!$E57,4)</f>
        <v>0.88429999999999997</v>
      </c>
      <c r="M52" s="72">
        <f>ROUND(+'20K'!$E57,4)</f>
        <v>0.88439999999999996</v>
      </c>
      <c r="N52" s="72">
        <f>ROUND(+H.Marathon!$E57,4)</f>
        <v>0.88449999999999995</v>
      </c>
      <c r="O52" s="72">
        <f>ROUND(+'25K'!$E57,4)</f>
        <v>0.88449999999999995</v>
      </c>
      <c r="P52" s="72">
        <f>ROUND(+'30K'!$E57,4)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72">
        <f>ROUND(+Marathon!$E57,4)</f>
        <v>0.88449999999999995</v>
      </c>
      <c r="X52" s="61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</row>
    <row r="53" spans="1:258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0.86819999999999997</v>
      </c>
      <c r="E53" s="72">
        <f>ROUND(+'4MI'!E58,4)</f>
        <v>0.86929999999999996</v>
      </c>
      <c r="F53" s="72">
        <f>ROUND(+'8K'!$E58,4)</f>
        <v>0.87280000000000002</v>
      </c>
      <c r="G53" s="72">
        <f>ROUND(+'5MI'!$E58,4)</f>
        <v>0.87290000000000001</v>
      </c>
      <c r="H53" s="72">
        <f>ROUND(+'10K'!$E58,4)</f>
        <v>0.87660000000000005</v>
      </c>
      <c r="I53" s="72">
        <f>ROUND(+'7MI'!$E58,4)</f>
        <v>0.87660000000000005</v>
      </c>
      <c r="J53" s="73">
        <f>ROUND(+'12K'!$E58,4)</f>
        <v>0.87660000000000005</v>
      </c>
      <c r="K53" s="72">
        <f>ROUND(+'15K'!$E58,4)</f>
        <v>0.87660000000000005</v>
      </c>
      <c r="L53" s="72">
        <f>ROUND(+'10MI'!$E58,4)</f>
        <v>0.87660000000000005</v>
      </c>
      <c r="M53" s="72">
        <f>ROUND(+'20K'!$E58,4)</f>
        <v>0.87670000000000003</v>
      </c>
      <c r="N53" s="72">
        <f>ROUND(+H.Marathon!$E58,4)</f>
        <v>0.87670000000000003</v>
      </c>
      <c r="O53" s="72">
        <f>ROUND(+'25K'!$E58,4)</f>
        <v>0.87670000000000003</v>
      </c>
      <c r="P53" s="72">
        <f>ROUND(+'30K'!$E58,4)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72">
        <f>ROUND(+Marathon!$E58,4)</f>
        <v>0.87670000000000003</v>
      </c>
      <c r="X53" s="61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</row>
    <row r="54" spans="1:258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0.86109999999999998</v>
      </c>
      <c r="E54" s="72">
        <f>ROUND(+'4MI'!E59,4)</f>
        <v>0.86209999999999998</v>
      </c>
      <c r="F54" s="72">
        <f>ROUND(+'8K'!$E59,4)</f>
        <v>0.86539999999999995</v>
      </c>
      <c r="G54" s="72">
        <f>ROUND(+'5MI'!$E59,4)</f>
        <v>0.86550000000000005</v>
      </c>
      <c r="H54" s="72">
        <f>ROUND(+'10K'!$E59,4)</f>
        <v>0.86909999999999998</v>
      </c>
      <c r="I54" s="72">
        <f>ROUND(+'7MI'!$E59,4)</f>
        <v>0.86909999999999998</v>
      </c>
      <c r="J54" s="73">
        <f>ROUND(+'12K'!$E59,4)</f>
        <v>0.86899999999999999</v>
      </c>
      <c r="K54" s="72">
        <f>ROUND(+'15K'!$E59,4)</f>
        <v>0.86899999999999999</v>
      </c>
      <c r="L54" s="72">
        <f>ROUND(+'10MI'!$E59,4)</f>
        <v>0.86890000000000001</v>
      </c>
      <c r="M54" s="72">
        <f>ROUND(+'20K'!$E59,4)</f>
        <v>0.86890000000000001</v>
      </c>
      <c r="N54" s="72">
        <f>ROUND(+H.Marathon!$E59,4)</f>
        <v>0.86890000000000001</v>
      </c>
      <c r="O54" s="72">
        <f>ROUND(+'25K'!$E59,4)</f>
        <v>0.86890000000000001</v>
      </c>
      <c r="P54" s="72">
        <f>ROUND(+'30K'!$E59,4)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72">
        <f>ROUND(+Marathon!$E59,4)</f>
        <v>0.86890000000000001</v>
      </c>
      <c r="X54" s="61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</row>
    <row r="55" spans="1:258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0.85399999999999998</v>
      </c>
      <c r="E55" s="72">
        <f>ROUND(+'4MI'!E60,4)</f>
        <v>0.85489999999999999</v>
      </c>
      <c r="F55" s="72">
        <f>ROUND(+'8K'!$E60,4)</f>
        <v>0.85809999999999997</v>
      </c>
      <c r="G55" s="72">
        <f>ROUND(+'5MI'!$E60,4)</f>
        <v>0.85819999999999996</v>
      </c>
      <c r="H55" s="72">
        <f>ROUND(+'10K'!$E60,4)</f>
        <v>0.86160000000000003</v>
      </c>
      <c r="I55" s="72">
        <f>ROUND(+'7MI'!$E60,4)</f>
        <v>0.86150000000000004</v>
      </c>
      <c r="J55" s="73">
        <f>ROUND(+'12K'!$E60,4)</f>
        <v>0.86150000000000004</v>
      </c>
      <c r="K55" s="72">
        <f>ROUND(+'15K'!$E60,4)</f>
        <v>0.86129999999999995</v>
      </c>
      <c r="L55" s="72">
        <f>ROUND(+'10MI'!$E60,4)</f>
        <v>0.86129999999999995</v>
      </c>
      <c r="M55" s="72">
        <f>ROUND(+'20K'!$E60,4)</f>
        <v>0.86119999999999997</v>
      </c>
      <c r="N55" s="72">
        <f>ROUND(+H.Marathon!$E60,4)</f>
        <v>0.86109999999999998</v>
      </c>
      <c r="O55" s="72">
        <f>ROUND(+'25K'!$E60,4)</f>
        <v>0.86109999999999998</v>
      </c>
      <c r="P55" s="72">
        <f>ROUND(+'30K'!$E60,4)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72">
        <f>ROUND(+Marathon!$E60,4)</f>
        <v>0.86109999999999998</v>
      </c>
      <c r="X55" s="61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</row>
    <row r="56" spans="1:258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0.8468</v>
      </c>
      <c r="E56" s="75">
        <f>ROUND(+'4MI'!E61,4)</f>
        <v>0.8478</v>
      </c>
      <c r="F56" s="75">
        <f>ROUND(+'8K'!$E61,4)</f>
        <v>0.8508</v>
      </c>
      <c r="G56" s="75">
        <f>ROUND(+'5MI'!$E61,4)</f>
        <v>0.8508</v>
      </c>
      <c r="H56" s="75">
        <f>ROUND(+'10K'!$E61,4)</f>
        <v>0.85409999999999997</v>
      </c>
      <c r="I56" s="75">
        <f>ROUND(+'7MI'!$E61,4)</f>
        <v>0.85399999999999998</v>
      </c>
      <c r="J56" s="75">
        <f>ROUND(+'12K'!$E61,4)</f>
        <v>0.85389999999999999</v>
      </c>
      <c r="K56" s="75">
        <f>ROUND(+'15K'!$E61,4)</f>
        <v>0.85370000000000001</v>
      </c>
      <c r="L56" s="75">
        <f>ROUND(+'10MI'!$E61,4)</f>
        <v>0.85360000000000003</v>
      </c>
      <c r="M56" s="75">
        <f>ROUND(+'20K'!$E61,4)</f>
        <v>0.85340000000000005</v>
      </c>
      <c r="N56" s="75">
        <f>ROUND(+H.Marathon!$E61,4)</f>
        <v>0.85329999999999995</v>
      </c>
      <c r="O56" s="75">
        <f>ROUND(+'25K'!$E61,4)</f>
        <v>0.85329999999999995</v>
      </c>
      <c r="P56" s="75">
        <f>ROUND(+'30K'!$E61,4)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75">
        <f>ROUND(+Marathon!$E61,4)</f>
        <v>0.85329999999999995</v>
      </c>
      <c r="X56" s="61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</row>
    <row r="57" spans="1:258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0.8397</v>
      </c>
      <c r="E57" s="72">
        <f>ROUND(+'4MI'!E62,4)</f>
        <v>0.84060000000000001</v>
      </c>
      <c r="F57" s="72">
        <f>ROUND(+'8K'!$E62,4)</f>
        <v>0.84340000000000004</v>
      </c>
      <c r="G57" s="72">
        <f>ROUND(+'5MI'!$E62,4)</f>
        <v>0.84350000000000003</v>
      </c>
      <c r="H57" s="72">
        <f>ROUND(+'10K'!$E62,4)</f>
        <v>0.84660000000000002</v>
      </c>
      <c r="I57" s="72">
        <f>ROUND(+'7MI'!$E62,4)</f>
        <v>0.84640000000000004</v>
      </c>
      <c r="J57" s="73">
        <f>ROUND(+'12K'!$E62,4)</f>
        <v>0.84630000000000005</v>
      </c>
      <c r="K57" s="72">
        <f>ROUND(+'15K'!$E62,4)</f>
        <v>0.84599999999999997</v>
      </c>
      <c r="L57" s="72">
        <f>ROUND(+'10MI'!$E62,4)</f>
        <v>0.84589999999999999</v>
      </c>
      <c r="M57" s="72">
        <f>ROUND(+'20K'!$E62,4)</f>
        <v>0.84560000000000002</v>
      </c>
      <c r="N57" s="72">
        <f>ROUND(+H.Marathon!$E62,4)</f>
        <v>0.84560000000000002</v>
      </c>
      <c r="O57" s="72">
        <f>ROUND(+'25K'!$E62,4)</f>
        <v>0.84560000000000002</v>
      </c>
      <c r="P57" s="72">
        <f>ROUND(+'30K'!$E62,4)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72">
        <f>ROUND(+Marathon!$E62,4)</f>
        <v>0.84560000000000002</v>
      </c>
      <c r="X57" s="61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</row>
    <row r="58" spans="1:258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0.83260000000000001</v>
      </c>
      <c r="E58" s="72">
        <f>ROUND(+'4MI'!E63,4)</f>
        <v>0.83340000000000003</v>
      </c>
      <c r="F58" s="72">
        <f>ROUND(+'8K'!$E63,4)</f>
        <v>0.83609999999999995</v>
      </c>
      <c r="G58" s="72">
        <f>ROUND(+'5MI'!$E63,4)</f>
        <v>0.83620000000000005</v>
      </c>
      <c r="H58" s="72">
        <f>ROUND(+'10K'!$E63,4)</f>
        <v>0.83909999999999996</v>
      </c>
      <c r="I58" s="72">
        <f>ROUND(+'7MI'!$E63,4)</f>
        <v>0.83889999999999998</v>
      </c>
      <c r="J58" s="73">
        <f>ROUND(+'12K'!$E63,4)</f>
        <v>0.83879999999999999</v>
      </c>
      <c r="K58" s="72">
        <f>ROUND(+'15K'!$E63,4)</f>
        <v>0.83840000000000003</v>
      </c>
      <c r="L58" s="72">
        <f>ROUND(+'10MI'!$E63,4)</f>
        <v>0.83819999999999995</v>
      </c>
      <c r="M58" s="72">
        <f>ROUND(+'20K'!$E63,4)</f>
        <v>0.83789999999999998</v>
      </c>
      <c r="N58" s="72">
        <f>ROUND(+H.Marathon!$E63,4)</f>
        <v>0.83779999999999999</v>
      </c>
      <c r="O58" s="72">
        <f>ROUND(+'25K'!$E63,4)</f>
        <v>0.83779999999999999</v>
      </c>
      <c r="P58" s="72">
        <f>ROUND(+'30K'!$E63,4)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72">
        <f>ROUND(+Marathon!$E63,4)</f>
        <v>0.83779999999999999</v>
      </c>
      <c r="X58" s="61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</row>
    <row r="59" spans="1:258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0.82540000000000002</v>
      </c>
      <c r="E59" s="72">
        <f>ROUND(+'4MI'!E64,4)</f>
        <v>0.82620000000000005</v>
      </c>
      <c r="F59" s="72">
        <f>ROUND(+'8K'!$E64,4)</f>
        <v>0.82869999999999999</v>
      </c>
      <c r="G59" s="72">
        <f>ROUND(+'5MI'!$E64,4)</f>
        <v>0.82879999999999998</v>
      </c>
      <c r="H59" s="72">
        <f>ROUND(+'10K'!$E64,4)</f>
        <v>0.83160000000000001</v>
      </c>
      <c r="I59" s="72">
        <f>ROUND(+'7MI'!$E64,4)</f>
        <v>0.83130000000000004</v>
      </c>
      <c r="J59" s="73">
        <f>ROUND(+'12K'!$E64,4)</f>
        <v>0.83120000000000005</v>
      </c>
      <c r="K59" s="72">
        <f>ROUND(+'15K'!$E64,4)</f>
        <v>0.83069999999999999</v>
      </c>
      <c r="L59" s="72">
        <f>ROUND(+'10MI'!$E64,4)</f>
        <v>0.8306</v>
      </c>
      <c r="M59" s="72">
        <f>ROUND(+'20K'!$E64,4)</f>
        <v>0.83009999999999995</v>
      </c>
      <c r="N59" s="72">
        <f>ROUND(+H.Marathon!$E64,4)</f>
        <v>0.83</v>
      </c>
      <c r="O59" s="72">
        <f>ROUND(+'25K'!$E64,4)</f>
        <v>0.83</v>
      </c>
      <c r="P59" s="72">
        <f>ROUND(+'30K'!$E64,4)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72">
        <f>ROUND(+Marathon!$E64,4)</f>
        <v>0.83</v>
      </c>
      <c r="X59" s="61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</row>
    <row r="60" spans="1:258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0.81830000000000003</v>
      </c>
      <c r="E60" s="72">
        <f>ROUND(+'4MI'!E65,4)</f>
        <v>0.81899999999999995</v>
      </c>
      <c r="F60" s="72">
        <f>ROUND(+'8K'!$E65,4)</f>
        <v>0.82140000000000002</v>
      </c>
      <c r="G60" s="72">
        <f>ROUND(+'5MI'!$E65,4)</f>
        <v>0.82150000000000001</v>
      </c>
      <c r="H60" s="72">
        <f>ROUND(+'10K'!$E65,4)</f>
        <v>0.82410000000000005</v>
      </c>
      <c r="I60" s="72">
        <f>ROUND(+'7MI'!$E65,4)</f>
        <v>0.82379999999999998</v>
      </c>
      <c r="J60" s="73">
        <f>ROUND(+'12K'!$E65,4)</f>
        <v>0.8236</v>
      </c>
      <c r="K60" s="72">
        <f>ROUND(+'15K'!$E65,4)</f>
        <v>0.82310000000000005</v>
      </c>
      <c r="L60" s="72">
        <f>ROUND(+'10MI'!$E65,4)</f>
        <v>0.82289999999999996</v>
      </c>
      <c r="M60" s="72">
        <f>ROUND(+'20K'!$E65,4)</f>
        <v>0.82240000000000002</v>
      </c>
      <c r="N60" s="72">
        <f>ROUND(+H.Marathon!$E65,4)</f>
        <v>0.82220000000000004</v>
      </c>
      <c r="O60" s="72">
        <f>ROUND(+'25K'!$E65,4)</f>
        <v>0.82220000000000004</v>
      </c>
      <c r="P60" s="72">
        <f>ROUND(+'30K'!$E65,4)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72">
        <f>ROUND(+Marathon!$E65,4)</f>
        <v>0.82220000000000004</v>
      </c>
      <c r="X60" s="61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</row>
    <row r="61" spans="1:258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0.81120000000000003</v>
      </c>
      <c r="E61" s="75">
        <f>ROUND(+'4MI'!E66,4)</f>
        <v>0.81179999999999997</v>
      </c>
      <c r="F61" s="75">
        <f>ROUND(+'8K'!$E66,4)</f>
        <v>0.81410000000000005</v>
      </c>
      <c r="G61" s="75">
        <f>ROUND(+'5MI'!$E66,4)</f>
        <v>0.81410000000000005</v>
      </c>
      <c r="H61" s="75">
        <f>ROUND(+'10K'!$E66,4)</f>
        <v>0.81659999999999999</v>
      </c>
      <c r="I61" s="75">
        <f>ROUND(+'7MI'!$E66,4)</f>
        <v>0.81630000000000003</v>
      </c>
      <c r="J61" s="75">
        <f>ROUND(+'12K'!$E66,4)</f>
        <v>0.81610000000000005</v>
      </c>
      <c r="K61" s="75">
        <f>ROUND(+'15K'!$E66,4)</f>
        <v>0.81540000000000001</v>
      </c>
      <c r="L61" s="75">
        <f>ROUND(+'10MI'!$E66,4)</f>
        <v>0.81520000000000004</v>
      </c>
      <c r="M61" s="75">
        <f>ROUND(+'20K'!$E66,4)</f>
        <v>0.81459999999999999</v>
      </c>
      <c r="N61" s="75">
        <f>ROUND(+H.Marathon!$E66,4)</f>
        <v>0.81440000000000001</v>
      </c>
      <c r="O61" s="75">
        <f>ROUND(+'25K'!$E66,4)</f>
        <v>0.81440000000000001</v>
      </c>
      <c r="P61" s="75">
        <f>ROUND(+'30K'!$E66,4)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75">
        <f>ROUND(+Marathon!$E66,4)</f>
        <v>0.81440000000000001</v>
      </c>
      <c r="X61" s="61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</row>
    <row r="62" spans="1:258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0.80400000000000005</v>
      </c>
      <c r="E62" s="72">
        <f>ROUND(+'4MI'!E67,4)</f>
        <v>0.80469999999999997</v>
      </c>
      <c r="F62" s="72">
        <f>ROUND(+'8K'!$E67,4)</f>
        <v>0.80669999999999997</v>
      </c>
      <c r="G62" s="72">
        <f>ROUND(+'5MI'!$E67,4)</f>
        <v>0.80679999999999996</v>
      </c>
      <c r="H62" s="72">
        <f>ROUND(+'10K'!$E67,4)</f>
        <v>0.80910000000000004</v>
      </c>
      <c r="I62" s="72">
        <f>ROUND(+'7MI'!$E67,4)</f>
        <v>0.80869999999999997</v>
      </c>
      <c r="J62" s="73">
        <f>ROUND(+'12K'!$E67,4)</f>
        <v>0.8085</v>
      </c>
      <c r="K62" s="72">
        <f>ROUND(+'15K'!$E67,4)</f>
        <v>0.80769999999999997</v>
      </c>
      <c r="L62" s="72">
        <f>ROUND(+'10MI'!$E67,4)</f>
        <v>0.8075</v>
      </c>
      <c r="M62" s="72">
        <f>ROUND(+'20K'!$E67,4)</f>
        <v>0.80679999999999996</v>
      </c>
      <c r="N62" s="72">
        <f>ROUND(+H.Marathon!$E67,4)</f>
        <v>0.80669999999999997</v>
      </c>
      <c r="O62" s="72">
        <f>ROUND(+'25K'!$E67,4)</f>
        <v>0.80669999999999997</v>
      </c>
      <c r="P62" s="72">
        <f>ROUND(+'30K'!$E67,4)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72">
        <f>ROUND(+Marathon!$E67,4)</f>
        <v>0.80669999999999997</v>
      </c>
      <c r="X62" s="61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</row>
    <row r="63" spans="1:258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0.79690000000000005</v>
      </c>
      <c r="E63" s="72">
        <f>ROUND(+'4MI'!E68,4)</f>
        <v>0.79749999999999999</v>
      </c>
      <c r="F63" s="72">
        <f>ROUND(+'8K'!$E68,4)</f>
        <v>0.7994</v>
      </c>
      <c r="G63" s="72">
        <f>ROUND(+'5MI'!$E68,4)</f>
        <v>0.7994</v>
      </c>
      <c r="H63" s="72">
        <f>ROUND(+'10K'!$E68,4)</f>
        <v>0.80159999999999998</v>
      </c>
      <c r="I63" s="72">
        <f>ROUND(+'7MI'!$E68,4)</f>
        <v>0.80120000000000002</v>
      </c>
      <c r="J63" s="73">
        <f>ROUND(+'12K'!$E68,4)</f>
        <v>0.80089999999999995</v>
      </c>
      <c r="K63" s="72">
        <f>ROUND(+'15K'!$E68,4)</f>
        <v>0.80010000000000003</v>
      </c>
      <c r="L63" s="72">
        <f>ROUND(+'10MI'!$E68,4)</f>
        <v>0.79979999999999996</v>
      </c>
      <c r="M63" s="72">
        <f>ROUND(+'20K'!$E68,4)</f>
        <v>0.79910000000000003</v>
      </c>
      <c r="N63" s="72">
        <f>ROUND(+H.Marathon!$E68,4)</f>
        <v>0.79890000000000005</v>
      </c>
      <c r="O63" s="72">
        <f>ROUND(+'25K'!$E68,4)</f>
        <v>0.79890000000000005</v>
      </c>
      <c r="P63" s="72">
        <f>ROUND(+'30K'!$E68,4)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72">
        <f>ROUND(+Marathon!$E68,4)</f>
        <v>0.79890000000000005</v>
      </c>
      <c r="X63" s="61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</row>
    <row r="64" spans="1:258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0.78979999999999995</v>
      </c>
      <c r="E64" s="72">
        <f>ROUND(+'4MI'!E69,4)</f>
        <v>0.7903</v>
      </c>
      <c r="F64" s="72">
        <f>ROUND(+'8K'!$E69,4)</f>
        <v>0.79200000000000004</v>
      </c>
      <c r="G64" s="72">
        <f>ROUND(+'5MI'!$E69,4)</f>
        <v>0.79210000000000003</v>
      </c>
      <c r="H64" s="72">
        <f>ROUND(+'10K'!$E69,4)</f>
        <v>0.79410000000000003</v>
      </c>
      <c r="I64" s="72">
        <f>ROUND(+'7MI'!$E69,4)</f>
        <v>0.79359999999999997</v>
      </c>
      <c r="J64" s="73">
        <f>ROUND(+'12K'!$E69,4)</f>
        <v>0.79339999999999999</v>
      </c>
      <c r="K64" s="72">
        <f>ROUND(+'15K'!$E69,4)</f>
        <v>0.79239999999999999</v>
      </c>
      <c r="L64" s="72">
        <f>ROUND(+'10MI'!$E69,4)</f>
        <v>0.79220000000000002</v>
      </c>
      <c r="M64" s="72">
        <f>ROUND(+'20K'!$E69,4)</f>
        <v>0.7913</v>
      </c>
      <c r="N64" s="72">
        <f>ROUND(+H.Marathon!$E69,4)</f>
        <v>0.79110000000000003</v>
      </c>
      <c r="O64" s="72">
        <f>ROUND(+'25K'!$E69,4)</f>
        <v>0.79110000000000003</v>
      </c>
      <c r="P64" s="72">
        <f>ROUND(+'30K'!$E69,4)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72">
        <f>ROUND(+Marathon!$E69,4)</f>
        <v>0.79110000000000003</v>
      </c>
      <c r="X64" s="61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</row>
    <row r="65" spans="1:258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0.78269999999999995</v>
      </c>
      <c r="E65" s="72">
        <f>ROUND(+'4MI'!E70,4)</f>
        <v>0.78310000000000002</v>
      </c>
      <c r="F65" s="72">
        <f>ROUND(+'8K'!$E70,4)</f>
        <v>0.78469999999999995</v>
      </c>
      <c r="G65" s="72">
        <f>ROUND(+'5MI'!$E70,4)</f>
        <v>0.78480000000000005</v>
      </c>
      <c r="H65" s="72">
        <f>ROUND(+'10K'!$E70,4)</f>
        <v>0.78659999999999997</v>
      </c>
      <c r="I65" s="72">
        <f>ROUND(+'7MI'!$E70,4)</f>
        <v>0.78610000000000002</v>
      </c>
      <c r="J65" s="73">
        <f>ROUND(+'12K'!$E70,4)</f>
        <v>0.78580000000000005</v>
      </c>
      <c r="K65" s="72">
        <f>ROUND(+'15K'!$E70,4)</f>
        <v>0.78480000000000005</v>
      </c>
      <c r="L65" s="72">
        <f>ROUND(+'10MI'!$E70,4)</f>
        <v>0.78449999999999998</v>
      </c>
      <c r="M65" s="72">
        <f>ROUND(+'20K'!$E70,4)</f>
        <v>0.78359999999999996</v>
      </c>
      <c r="N65" s="72">
        <f>ROUND(+H.Marathon!$E70,4)</f>
        <v>0.7833</v>
      </c>
      <c r="O65" s="72">
        <f>ROUND(+'25K'!$E70,4)</f>
        <v>0.7833</v>
      </c>
      <c r="P65" s="72">
        <f>ROUND(+'30K'!$E70,4)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72">
        <f>ROUND(+Marathon!$E70,4)</f>
        <v>0.7833</v>
      </c>
      <c r="X65" s="61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</row>
    <row r="66" spans="1:258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0.77549999999999997</v>
      </c>
      <c r="E66" s="75">
        <f>ROUND(+'4MI'!E71,4)</f>
        <v>0.77590000000000003</v>
      </c>
      <c r="F66" s="75">
        <f>ROUND(+'8K'!$E71,4)</f>
        <v>0.77739999999999998</v>
      </c>
      <c r="G66" s="75">
        <f>ROUND(+'5MI'!$E71,4)</f>
        <v>0.77739999999999998</v>
      </c>
      <c r="H66" s="75">
        <f>ROUND(+'10K'!$E71,4)</f>
        <v>0.77910000000000001</v>
      </c>
      <c r="I66" s="75">
        <f>ROUND(+'7MI'!$E71,4)</f>
        <v>0.77849999999999997</v>
      </c>
      <c r="J66" s="75">
        <f>ROUND(+'12K'!$E71,4)</f>
        <v>0.7782</v>
      </c>
      <c r="K66" s="75">
        <f>ROUND(+'15K'!$E71,4)</f>
        <v>0.77710000000000001</v>
      </c>
      <c r="L66" s="75">
        <f>ROUND(+'10MI'!$E71,4)</f>
        <v>0.77680000000000005</v>
      </c>
      <c r="M66" s="75">
        <f>ROUND(+'20K'!$E71,4)</f>
        <v>0.77580000000000005</v>
      </c>
      <c r="N66" s="75">
        <f>ROUND(+H.Marathon!$E71,4)</f>
        <v>0.77549999999999997</v>
      </c>
      <c r="O66" s="75">
        <f>ROUND(+'25K'!$E71,4)</f>
        <v>0.77549999999999997</v>
      </c>
      <c r="P66" s="75">
        <f>ROUND(+'30K'!$E71,4)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75">
        <f>ROUND(+Marathon!$E71,4)</f>
        <v>0.77549999999999997</v>
      </c>
      <c r="X66" s="61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</row>
    <row r="67" spans="1:258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0.76839999999999997</v>
      </c>
      <c r="E67" s="72">
        <f>ROUND(+'4MI'!E72,4)</f>
        <v>0.76870000000000005</v>
      </c>
      <c r="F67" s="72">
        <f>ROUND(+'8K'!$E72,4)</f>
        <v>0.77</v>
      </c>
      <c r="G67" s="72">
        <f>ROUND(+'5MI'!$E72,4)</f>
        <v>0.77010000000000001</v>
      </c>
      <c r="H67" s="72">
        <f>ROUND(+'10K'!$E72,4)</f>
        <v>0.77159999999999995</v>
      </c>
      <c r="I67" s="72">
        <f>ROUND(+'7MI'!$E72,4)</f>
        <v>0.77100000000000002</v>
      </c>
      <c r="J67" s="73">
        <f>ROUND(+'12K'!$E72,4)</f>
        <v>0.77070000000000005</v>
      </c>
      <c r="K67" s="72">
        <f>ROUND(+'15K'!$E72,4)</f>
        <v>0.76949999999999996</v>
      </c>
      <c r="L67" s="72">
        <f>ROUND(+'10MI'!$E72,4)</f>
        <v>0.76910000000000001</v>
      </c>
      <c r="M67" s="72">
        <f>ROUND(+'20K'!$E72,4)</f>
        <v>0.76800000000000002</v>
      </c>
      <c r="N67" s="72">
        <f>ROUND(+H.Marathon!$E72,4)</f>
        <v>0.76780000000000004</v>
      </c>
      <c r="O67" s="72">
        <f>ROUND(+'25K'!$E72,4)</f>
        <v>0.76780000000000004</v>
      </c>
      <c r="P67" s="72">
        <f>ROUND(+'30K'!$E72,4)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72">
        <f>ROUND(+Marathon!$E72,4)</f>
        <v>0.76780000000000004</v>
      </c>
      <c r="X67" s="61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</row>
    <row r="68" spans="1:258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0.76129999999999998</v>
      </c>
      <c r="E68" s="72">
        <f>ROUND(+'4MI'!E73,4)</f>
        <v>0.76160000000000005</v>
      </c>
      <c r="F68" s="72">
        <f>ROUND(+'8K'!$E73,4)</f>
        <v>0.76270000000000004</v>
      </c>
      <c r="G68" s="72">
        <f>ROUND(+'5MI'!$E73,4)</f>
        <v>0.76270000000000004</v>
      </c>
      <c r="H68" s="72">
        <f>ROUND(+'10K'!$E73,4)</f>
        <v>0.7641</v>
      </c>
      <c r="I68" s="72">
        <f>ROUND(+'7MI'!$E73,4)</f>
        <v>0.76339999999999997</v>
      </c>
      <c r="J68" s="73">
        <f>ROUND(+'12K'!$E73,4)</f>
        <v>0.7631</v>
      </c>
      <c r="K68" s="72">
        <f>ROUND(+'15K'!$E73,4)</f>
        <v>0.76180000000000003</v>
      </c>
      <c r="L68" s="72">
        <f>ROUND(+'10MI'!$E73,4)</f>
        <v>0.76139999999999997</v>
      </c>
      <c r="M68" s="72">
        <f>ROUND(+'20K'!$E73,4)</f>
        <v>0.76029999999999998</v>
      </c>
      <c r="N68" s="72">
        <f>ROUND(+H.Marathon!$E73,4)</f>
        <v>0.76</v>
      </c>
      <c r="O68" s="72">
        <f>ROUND(+'25K'!$E73,4)</f>
        <v>0.76</v>
      </c>
      <c r="P68" s="72">
        <f>ROUND(+'30K'!$E73,4)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72">
        <f>ROUND(+Marathon!$E73,4)</f>
        <v>0.76</v>
      </c>
      <c r="X68" s="61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</row>
    <row r="69" spans="1:258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0.75409999999999999</v>
      </c>
      <c r="E69" s="72">
        <f>ROUND(+'4MI'!E74,4)</f>
        <v>0.75439999999999996</v>
      </c>
      <c r="F69" s="72">
        <f>ROUND(+'8K'!$E74,4)</f>
        <v>0.75539999999999996</v>
      </c>
      <c r="G69" s="72">
        <f>ROUND(+'5MI'!$E74,4)</f>
        <v>0.75539999999999996</v>
      </c>
      <c r="H69" s="72">
        <f>ROUND(+'10K'!$E74,4)</f>
        <v>0.75660000000000005</v>
      </c>
      <c r="I69" s="72">
        <f>ROUND(+'7MI'!$E74,4)</f>
        <v>0.75590000000000002</v>
      </c>
      <c r="J69" s="73">
        <f>ROUND(+'12K'!$E74,4)</f>
        <v>0.75549999999999995</v>
      </c>
      <c r="K69" s="72">
        <f>ROUND(+'15K'!$E74,4)</f>
        <v>0.75419999999999998</v>
      </c>
      <c r="L69" s="72">
        <f>ROUND(+'10MI'!$E74,4)</f>
        <v>0.75380000000000003</v>
      </c>
      <c r="M69" s="72">
        <f>ROUND(+'20K'!$E74,4)</f>
        <v>0.75249999999999995</v>
      </c>
      <c r="N69" s="72">
        <f>ROUND(+H.Marathon!$E74,4)</f>
        <v>0.75219999999999998</v>
      </c>
      <c r="O69" s="72">
        <f>ROUND(+'25K'!$E74,4)</f>
        <v>0.75219999999999998</v>
      </c>
      <c r="P69" s="72">
        <f>ROUND(+'30K'!$E74,4)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72">
        <f>ROUND(+Marathon!$E74,4)</f>
        <v>0.75219999999999998</v>
      </c>
      <c r="X69" s="61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</row>
    <row r="70" spans="1:258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0.74660000000000004</v>
      </c>
      <c r="E70" s="72">
        <f>ROUND(+'4MI'!E75,4)</f>
        <v>0.747</v>
      </c>
      <c r="F70" s="72">
        <f>ROUND(+'8K'!$E75,4)</f>
        <v>0.748</v>
      </c>
      <c r="G70" s="72">
        <f>ROUND(+'5MI'!$E75,4)</f>
        <v>0.748</v>
      </c>
      <c r="H70" s="72">
        <f>ROUND(+'10K'!$E75,4)</f>
        <v>0.74909999999999999</v>
      </c>
      <c r="I70" s="72">
        <f>ROUND(+'7MI'!$E75,4)</f>
        <v>0.74839999999999995</v>
      </c>
      <c r="J70" s="73">
        <f>ROUND(+'12K'!$E75,4)</f>
        <v>0.74790000000000001</v>
      </c>
      <c r="K70" s="72">
        <f>ROUND(+'15K'!$E75,4)</f>
        <v>0.74650000000000005</v>
      </c>
      <c r="L70" s="72">
        <f>ROUND(+'10MI'!$E75,4)</f>
        <v>0.74609999999999999</v>
      </c>
      <c r="M70" s="72">
        <f>ROUND(+'20K'!$E75,4)</f>
        <v>0.74480000000000002</v>
      </c>
      <c r="N70" s="72">
        <f>ROUND(+H.Marathon!$E75,4)</f>
        <v>0.74439999999999995</v>
      </c>
      <c r="O70" s="72">
        <f>ROUND(+'25K'!$E75,4)</f>
        <v>0.74439999999999995</v>
      </c>
      <c r="P70" s="72">
        <f>ROUND(+'30K'!$E75,4)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72">
        <f>ROUND(+Marathon!$E75,4)</f>
        <v>0.74439999999999995</v>
      </c>
      <c r="X70" s="61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</row>
    <row r="71" spans="1:258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0.73839999999999995</v>
      </c>
      <c r="E71" s="75">
        <f>ROUND(+'4MI'!E76,4)</f>
        <v>0.73899999999999999</v>
      </c>
      <c r="F71" s="75">
        <f>ROUND(+'8K'!$E76,4)</f>
        <v>0.74050000000000005</v>
      </c>
      <c r="G71" s="75">
        <f>ROUND(+'5MI'!$E76,4)</f>
        <v>0.74050000000000005</v>
      </c>
      <c r="H71" s="75">
        <f>ROUND(+'10K'!$E76,4)</f>
        <v>0.74160000000000004</v>
      </c>
      <c r="I71" s="75">
        <f>ROUND(+'7MI'!$E76,4)</f>
        <v>0.74080000000000001</v>
      </c>
      <c r="J71" s="75">
        <f>ROUND(+'12K'!$E76,4)</f>
        <v>0.74039999999999995</v>
      </c>
      <c r="K71" s="75">
        <f>ROUND(+'15K'!$E76,4)</f>
        <v>0.7389</v>
      </c>
      <c r="L71" s="75">
        <f>ROUND(+'10MI'!$E76,4)</f>
        <v>0.73839999999999995</v>
      </c>
      <c r="M71" s="75">
        <f>ROUND(+'20K'!$E76,4)</f>
        <v>0.73699999999999999</v>
      </c>
      <c r="N71" s="75">
        <f>ROUND(+H.Marathon!$E76,4)</f>
        <v>0.73660000000000003</v>
      </c>
      <c r="O71" s="75">
        <f>ROUND(+'25K'!$E76,4)</f>
        <v>0.73660000000000003</v>
      </c>
      <c r="P71" s="75">
        <f>ROUND(+'30K'!$E76,4)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75">
        <f>ROUND(+Marathon!$E76,4)</f>
        <v>0.73660000000000003</v>
      </c>
      <c r="X71" s="61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</row>
    <row r="72" spans="1:258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0.72970000000000002</v>
      </c>
      <c r="E72" s="72">
        <f>ROUND(+'4MI'!E77,4)</f>
        <v>0.73029999999999995</v>
      </c>
      <c r="F72" s="72">
        <f>ROUND(+'8K'!$E77,4)</f>
        <v>0.73229999999999995</v>
      </c>
      <c r="G72" s="72">
        <f>ROUND(+'5MI'!$E77,4)</f>
        <v>0.73229999999999995</v>
      </c>
      <c r="H72" s="72">
        <f>ROUND(+'10K'!$E77,4)</f>
        <v>0.7339</v>
      </c>
      <c r="I72" s="72">
        <f>ROUND(+'7MI'!$E77,4)</f>
        <v>0.73309999999999997</v>
      </c>
      <c r="J72" s="73">
        <f>ROUND(+'12K'!$E77,4)</f>
        <v>0.73260000000000003</v>
      </c>
      <c r="K72" s="72">
        <f>ROUND(+'15K'!$E77,4)</f>
        <v>0.73099999999999998</v>
      </c>
      <c r="L72" s="72">
        <f>ROUND(+'10MI'!$E77,4)</f>
        <v>0.73050000000000004</v>
      </c>
      <c r="M72" s="72">
        <f>ROUND(+'20K'!$E77,4)</f>
        <v>0.72889999999999999</v>
      </c>
      <c r="N72" s="72">
        <f>ROUND(+H.Marathon!$E77,4)</f>
        <v>0.72850000000000004</v>
      </c>
      <c r="O72" s="72">
        <f>ROUND(+'25K'!$E77,4)</f>
        <v>0.72850000000000004</v>
      </c>
      <c r="P72" s="72">
        <f>ROUND(+'30K'!$E77,4)</f>
        <v>0.72850000000000004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72">
        <f>ROUND(+Marathon!$E77,4)</f>
        <v>0.72860000000000003</v>
      </c>
      <c r="X72" s="61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</row>
    <row r="73" spans="1:258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0.72019999999999995</v>
      </c>
      <c r="E73" s="72">
        <f>ROUND(+'4MI'!E78,4)</f>
        <v>0.72099999999999997</v>
      </c>
      <c r="F73" s="72">
        <f>ROUND(+'8K'!$E78,4)</f>
        <v>0.72340000000000004</v>
      </c>
      <c r="G73" s="72">
        <f>ROUND(+'5MI'!$E78,4)</f>
        <v>0.72350000000000003</v>
      </c>
      <c r="H73" s="72">
        <f>ROUND(+'10K'!$E78,4)</f>
        <v>0.72560000000000002</v>
      </c>
      <c r="I73" s="72">
        <f>ROUND(+'7MI'!$E78,4)</f>
        <v>0.72460000000000002</v>
      </c>
      <c r="J73" s="73">
        <f>ROUND(+'12K'!$E78,4)</f>
        <v>0.72409999999999997</v>
      </c>
      <c r="K73" s="72">
        <f>ROUND(+'15K'!$E78,4)</f>
        <v>0.72240000000000004</v>
      </c>
      <c r="L73" s="72">
        <f>ROUND(+'10MI'!$E78,4)</f>
        <v>0.7218</v>
      </c>
      <c r="M73" s="72">
        <f>ROUND(+'20K'!$E78,4)</f>
        <v>0.72009999999999996</v>
      </c>
      <c r="N73" s="72">
        <f>ROUND(+H.Marathon!$E78,4)</f>
        <v>0.71970000000000001</v>
      </c>
      <c r="O73" s="72">
        <f>ROUND(+'25K'!$E78,4)</f>
        <v>0.71970000000000001</v>
      </c>
      <c r="P73" s="72">
        <f>ROUND(+'30K'!$E78,4)</f>
        <v>0.71970000000000001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72">
        <f>ROUND(+Marathon!$E78,4)</f>
        <v>0.7198</v>
      </c>
      <c r="X73" s="6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</row>
    <row r="74" spans="1:258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0.71020000000000005</v>
      </c>
      <c r="E74" s="72">
        <f>ROUND(+'4MI'!E79,4)</f>
        <v>0.71109999999999995</v>
      </c>
      <c r="F74" s="72">
        <f>ROUND(+'8K'!$E79,4)</f>
        <v>0.71379999999999999</v>
      </c>
      <c r="G74" s="72">
        <f>ROUND(+'5MI'!$E79,4)</f>
        <v>0.71389999999999998</v>
      </c>
      <c r="H74" s="72">
        <f>ROUND(+'10K'!$E79,4)</f>
        <v>0.71650000000000003</v>
      </c>
      <c r="I74" s="72">
        <f>ROUND(+'7MI'!$E79,4)</f>
        <v>0.71550000000000002</v>
      </c>
      <c r="J74" s="73">
        <f>ROUND(+'12K'!$E79,4)</f>
        <v>0.71489999999999998</v>
      </c>
      <c r="K74" s="72">
        <f>ROUND(+'15K'!$E79,4)</f>
        <v>0.71309999999999996</v>
      </c>
      <c r="L74" s="72">
        <f>ROUND(+'10MI'!$E79,4)</f>
        <v>0.71250000000000002</v>
      </c>
      <c r="M74" s="72">
        <f>ROUND(+'20K'!$E79,4)</f>
        <v>0.7107</v>
      </c>
      <c r="N74" s="72">
        <f>ROUND(+H.Marathon!$E79,4)</f>
        <v>0.71020000000000005</v>
      </c>
      <c r="O74" s="72">
        <f>ROUND(+'25K'!$E79,4)</f>
        <v>0.71020000000000005</v>
      </c>
      <c r="P74" s="72">
        <f>ROUND(+'30K'!$E79,4)</f>
        <v>0.71020000000000005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72">
        <f>ROUND(+Marathon!$E79,4)</f>
        <v>0.71040000000000003</v>
      </c>
      <c r="X74" s="61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</row>
    <row r="75" spans="1:258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0.69950000000000001</v>
      </c>
      <c r="E75" s="72">
        <f>ROUND(+'4MI'!E80,4)</f>
        <v>0.70050000000000001</v>
      </c>
      <c r="F75" s="72">
        <f>ROUND(+'8K'!$E80,4)</f>
        <v>0.7036</v>
      </c>
      <c r="G75" s="72">
        <f>ROUND(+'5MI'!$E80,4)</f>
        <v>0.70369999999999999</v>
      </c>
      <c r="H75" s="72">
        <f>ROUND(+'10K'!$E80,4)</f>
        <v>0.70669999999999999</v>
      </c>
      <c r="I75" s="72">
        <f>ROUND(+'7MI'!$E80,4)</f>
        <v>0.7056</v>
      </c>
      <c r="J75" s="73">
        <f>ROUND(+'12K'!$E80,4)</f>
        <v>0.70499999999999996</v>
      </c>
      <c r="K75" s="72">
        <f>ROUND(+'15K'!$E80,4)</f>
        <v>0.70309999999999995</v>
      </c>
      <c r="L75" s="72">
        <f>ROUND(+'10MI'!$E80,4)</f>
        <v>0.70240000000000002</v>
      </c>
      <c r="M75" s="72">
        <f>ROUND(+'20K'!$E80,4)</f>
        <v>0.70050000000000001</v>
      </c>
      <c r="N75" s="72">
        <f>ROUND(+H.Marathon!$E80,4)</f>
        <v>0.70009999999999994</v>
      </c>
      <c r="O75" s="72">
        <f>ROUND(+'25K'!$E80,4)</f>
        <v>0.69989999999999997</v>
      </c>
      <c r="P75" s="72">
        <f>ROUND(+'30K'!$E80,4)</f>
        <v>0.69989999999999997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72">
        <f>ROUND(+Marathon!$E80,4)</f>
        <v>0.70020000000000004</v>
      </c>
      <c r="X75" s="61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</row>
    <row r="76" spans="1:258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0.68830000000000002</v>
      </c>
      <c r="E76" s="75">
        <f>ROUND(+'4MI'!E81,4)</f>
        <v>0.68930000000000002</v>
      </c>
      <c r="F76" s="75">
        <f>ROUND(+'8K'!$E81,4)</f>
        <v>0.69269999999999998</v>
      </c>
      <c r="G76" s="75">
        <f>ROUND(+'5MI'!$E81,4)</f>
        <v>0.69279999999999997</v>
      </c>
      <c r="H76" s="75">
        <f>ROUND(+'10K'!$E81,4)</f>
        <v>0.69620000000000004</v>
      </c>
      <c r="I76" s="75">
        <f>ROUND(+'7MI'!$E81,4)</f>
        <v>0.69499999999999995</v>
      </c>
      <c r="J76" s="75">
        <f>ROUND(+'12K'!$E81,4)</f>
        <v>0.69440000000000002</v>
      </c>
      <c r="K76" s="75">
        <f>ROUND(+'15K'!$E81,4)</f>
        <v>0.69240000000000002</v>
      </c>
      <c r="L76" s="75">
        <f>ROUND(+'10MI'!$E81,4)</f>
        <v>0.69169999999999998</v>
      </c>
      <c r="M76" s="75">
        <f>ROUND(+'20K'!$E81,4)</f>
        <v>0.68969999999999998</v>
      </c>
      <c r="N76" s="75">
        <f>ROUND(+H.Marathon!$E81,4)</f>
        <v>0.68920000000000003</v>
      </c>
      <c r="O76" s="75">
        <f>ROUND(+'25K'!$E81,4)</f>
        <v>0.68899999999999995</v>
      </c>
      <c r="P76" s="75">
        <f>ROUND(+'30K'!$E81,4)</f>
        <v>0.68899999999999995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75">
        <f>ROUND(+Marathon!$E81,4)</f>
        <v>0.68930000000000002</v>
      </c>
      <c r="X76" s="61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</row>
    <row r="77" spans="1:258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0.67630000000000001</v>
      </c>
      <c r="E77" s="72">
        <f>ROUND(+'4MI'!E82,4)</f>
        <v>0.67749999999999999</v>
      </c>
      <c r="F77" s="72">
        <f>ROUND(+'8K'!$E82,4)</f>
        <v>0.68110000000000004</v>
      </c>
      <c r="G77" s="72">
        <f>ROUND(+'5MI'!$E82,4)</f>
        <v>0.68120000000000003</v>
      </c>
      <c r="H77" s="72">
        <f>ROUND(+'10K'!$E82,4)</f>
        <v>0.68489999999999995</v>
      </c>
      <c r="I77" s="72">
        <f>ROUND(+'7MI'!$E82,4)</f>
        <v>0.68369999999999997</v>
      </c>
      <c r="J77" s="73">
        <f>ROUND(+'12K'!$E82,4)</f>
        <v>0.68310000000000004</v>
      </c>
      <c r="K77" s="72">
        <f>ROUND(+'15K'!$E82,4)</f>
        <v>0.68089999999999995</v>
      </c>
      <c r="L77" s="72">
        <f>ROUND(+'10MI'!$E82,4)</f>
        <v>0.68030000000000002</v>
      </c>
      <c r="M77" s="72">
        <f>ROUND(+'20K'!$E82,4)</f>
        <v>0.67820000000000003</v>
      </c>
      <c r="N77" s="72">
        <f>ROUND(+H.Marathon!$E82,4)</f>
        <v>0.67769999999999997</v>
      </c>
      <c r="O77" s="72">
        <f>ROUND(+'25K'!$E82,4)</f>
        <v>0.6774</v>
      </c>
      <c r="P77" s="72">
        <f>ROUND(+'30K'!$E82,4)</f>
        <v>0.6774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72">
        <f>ROUND(+Marathon!$E82,4)</f>
        <v>0.67779999999999996</v>
      </c>
      <c r="X77" s="61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</row>
    <row r="78" spans="1:258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0.66379999999999995</v>
      </c>
      <c r="E78" s="72">
        <f>ROUND(+'4MI'!E83,4)</f>
        <v>0.66500000000000004</v>
      </c>
      <c r="F78" s="72">
        <f>ROUND(+'8K'!$E83,4)</f>
        <v>0.66879999999999995</v>
      </c>
      <c r="G78" s="72">
        <f>ROUND(+'5MI'!$E83,4)</f>
        <v>0.66890000000000005</v>
      </c>
      <c r="H78" s="72">
        <f>ROUND(+'10K'!$E83,4)</f>
        <v>0.67300000000000004</v>
      </c>
      <c r="I78" s="72">
        <f>ROUND(+'7MI'!$E83,4)</f>
        <v>0.67169999999999996</v>
      </c>
      <c r="J78" s="73">
        <f>ROUND(+'12K'!$E83,4)</f>
        <v>0.67110000000000003</v>
      </c>
      <c r="K78" s="72">
        <f>ROUND(+'15K'!$E83,4)</f>
        <v>0.66879999999999995</v>
      </c>
      <c r="L78" s="72">
        <f>ROUND(+'10MI'!$E83,4)</f>
        <v>0.66810000000000003</v>
      </c>
      <c r="M78" s="72">
        <f>ROUND(+'20K'!$E83,4)</f>
        <v>0.66600000000000004</v>
      </c>
      <c r="N78" s="72">
        <f>ROUND(+H.Marathon!$E83,4)</f>
        <v>0.66549999999999998</v>
      </c>
      <c r="O78" s="72">
        <f>ROUND(+'25K'!$E83,4)</f>
        <v>0.66500000000000004</v>
      </c>
      <c r="P78" s="72">
        <f>ROUND(+'30K'!$E83,4)</f>
        <v>0.66500000000000004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72">
        <f>ROUND(+Marathon!$E83,4)</f>
        <v>0.66549999999999998</v>
      </c>
      <c r="X78" s="61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</row>
    <row r="79" spans="1:258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0.65059999999999996</v>
      </c>
      <c r="E79" s="72">
        <f>ROUND(+'4MI'!E84,4)</f>
        <v>0.65190000000000003</v>
      </c>
      <c r="F79" s="72">
        <f>ROUND(+'8K'!$E84,4)</f>
        <v>0.65590000000000004</v>
      </c>
      <c r="G79" s="72">
        <f>ROUND(+'5MI'!$E84,4)</f>
        <v>0.65600000000000003</v>
      </c>
      <c r="H79" s="72">
        <f>ROUND(+'10K'!$E84,4)</f>
        <v>0.6603</v>
      </c>
      <c r="I79" s="72">
        <f>ROUND(+'7MI'!$E84,4)</f>
        <v>0.65900000000000003</v>
      </c>
      <c r="J79" s="73">
        <f>ROUND(+'12K'!$E84,4)</f>
        <v>0.65839999999999999</v>
      </c>
      <c r="K79" s="72">
        <f>ROUND(+'15K'!$E84,4)</f>
        <v>0.65600000000000003</v>
      </c>
      <c r="L79" s="72">
        <f>ROUND(+'10MI'!$E84,4)</f>
        <v>0.65529999999999999</v>
      </c>
      <c r="M79" s="72">
        <f>ROUND(+'20K'!$E84,4)</f>
        <v>0.65310000000000001</v>
      </c>
      <c r="N79" s="72">
        <f>ROUND(+H.Marathon!$E84,4)</f>
        <v>0.65259999999999996</v>
      </c>
      <c r="O79" s="72">
        <f>ROUND(+'25K'!$E84,4)</f>
        <v>0.65200000000000002</v>
      </c>
      <c r="P79" s="72">
        <f>ROUND(+'30K'!$E84,4)</f>
        <v>0.65200000000000002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72">
        <f>ROUND(+Marathon!$E84,4)</f>
        <v>0.65259999999999996</v>
      </c>
      <c r="X79" s="6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</row>
    <row r="80" spans="1:258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0.63680000000000003</v>
      </c>
      <c r="E80" s="72">
        <f>ROUND(+'4MI'!E85,4)</f>
        <v>0.6381</v>
      </c>
      <c r="F80" s="72">
        <f>ROUND(+'8K'!$E85,4)</f>
        <v>0.64219999999999999</v>
      </c>
      <c r="G80" s="72">
        <f>ROUND(+'5MI'!$E85,4)</f>
        <v>0.64239999999999997</v>
      </c>
      <c r="H80" s="72">
        <f>ROUND(+'10K'!$E85,4)</f>
        <v>0.64690000000000003</v>
      </c>
      <c r="I80" s="72">
        <f>ROUND(+'7MI'!$E85,4)</f>
        <v>0.64559999999999995</v>
      </c>
      <c r="J80" s="73">
        <f>ROUND(+'12K'!$E85,4)</f>
        <v>0.64490000000000003</v>
      </c>
      <c r="K80" s="72">
        <f>ROUND(+'15K'!$E85,4)</f>
        <v>0.64249999999999996</v>
      </c>
      <c r="L80" s="72">
        <f>ROUND(+'10MI'!$E85,4)</f>
        <v>0.64180000000000004</v>
      </c>
      <c r="M80" s="72">
        <f>ROUND(+'20K'!$E85,4)</f>
        <v>0.63959999999999995</v>
      </c>
      <c r="N80" s="72">
        <f>ROUND(+H.Marathon!$E85,4)</f>
        <v>0.63900000000000001</v>
      </c>
      <c r="O80" s="72">
        <f>ROUND(+'25K'!$E85,4)</f>
        <v>0.63829999999999998</v>
      </c>
      <c r="P80" s="72">
        <f>ROUND(+'30K'!$E85,4)</f>
        <v>0.63829999999999998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72">
        <f>ROUND(+Marathon!$E85,4)</f>
        <v>0.63890000000000002</v>
      </c>
      <c r="X80" s="61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</row>
    <row r="81" spans="1:258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0.62239999999999995</v>
      </c>
      <c r="E81" s="75">
        <f>ROUND(+'4MI'!E86,4)</f>
        <v>0.62370000000000003</v>
      </c>
      <c r="F81" s="75">
        <f>ROUND(+'8K'!$E86,4)</f>
        <v>0.62790000000000001</v>
      </c>
      <c r="G81" s="75">
        <f>ROUND(+'5MI'!$E86,4)</f>
        <v>0.62809999999999999</v>
      </c>
      <c r="H81" s="75">
        <f>ROUND(+'10K'!$E86,4)</f>
        <v>0.63280000000000003</v>
      </c>
      <c r="I81" s="75">
        <f>ROUND(+'7MI'!$E86,4)</f>
        <v>0.63139999999999996</v>
      </c>
      <c r="J81" s="75">
        <f>ROUND(+'12K'!$E86,4)</f>
        <v>0.63080000000000003</v>
      </c>
      <c r="K81" s="75">
        <f>ROUND(+'15K'!$E86,4)</f>
        <v>0.62829999999999997</v>
      </c>
      <c r="L81" s="75">
        <f>ROUND(+'10MI'!$E86,4)</f>
        <v>0.62760000000000005</v>
      </c>
      <c r="M81" s="75">
        <f>ROUND(+'20K'!$E86,4)</f>
        <v>0.62529999999999997</v>
      </c>
      <c r="N81" s="75">
        <f>ROUND(+H.Marathon!$E86,4)</f>
        <v>0.62470000000000003</v>
      </c>
      <c r="O81" s="75">
        <f>ROUND(+'25K'!$E86,4)</f>
        <v>0.62380000000000002</v>
      </c>
      <c r="P81" s="75">
        <f>ROUND(+'30K'!$E86,4)</f>
        <v>0.62380000000000002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75">
        <f>ROUND(+Marathon!$E86,4)</f>
        <v>0.62450000000000006</v>
      </c>
      <c r="X81" s="6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</row>
    <row r="82" spans="1:258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0.60729999999999995</v>
      </c>
      <c r="E82" s="72">
        <f>ROUND(+'4MI'!E87,4)</f>
        <v>0.60860000000000003</v>
      </c>
      <c r="F82" s="72">
        <f>ROUND(+'8K'!$E87,4)</f>
        <v>0.6129</v>
      </c>
      <c r="G82" s="72">
        <f>ROUND(+'5MI'!$E87,4)</f>
        <v>0.61309999999999998</v>
      </c>
      <c r="H82" s="72">
        <f>ROUND(+'10K'!$E87,4)</f>
        <v>0.6179</v>
      </c>
      <c r="I82" s="72">
        <f>ROUND(+'7MI'!$E87,4)</f>
        <v>0.61660000000000004</v>
      </c>
      <c r="J82" s="73">
        <f>ROUND(+'12K'!$E87,4)</f>
        <v>0.6159</v>
      </c>
      <c r="K82" s="72">
        <f>ROUND(+'15K'!$E87,4)</f>
        <v>0.61339999999999995</v>
      </c>
      <c r="L82" s="72">
        <f>ROUND(+'10MI'!$E87,4)</f>
        <v>0.61270000000000002</v>
      </c>
      <c r="M82" s="72">
        <f>ROUND(+'20K'!$E87,4)</f>
        <v>0.61040000000000005</v>
      </c>
      <c r="N82" s="72">
        <f>ROUND(+H.Marathon!$E87,4)</f>
        <v>0.60980000000000001</v>
      </c>
      <c r="O82" s="72">
        <f>ROUND(+'25K'!$E87,4)</f>
        <v>0.60870000000000002</v>
      </c>
      <c r="P82" s="72">
        <f>ROUND(+'30K'!$E87,4)</f>
        <v>0.60870000000000002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72">
        <f>ROUND(+Marathon!$E87,4)</f>
        <v>0.60950000000000004</v>
      </c>
      <c r="X82" s="61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</row>
    <row r="83" spans="1:258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0.5917</v>
      </c>
      <c r="E83" s="72">
        <f>ROUND(+'4MI'!E88,4)</f>
        <v>0.59289999999999998</v>
      </c>
      <c r="F83" s="72">
        <f>ROUND(+'8K'!$E88,4)</f>
        <v>0.59730000000000005</v>
      </c>
      <c r="G83" s="72">
        <f>ROUND(+'5MI'!$E88,4)</f>
        <v>0.59740000000000004</v>
      </c>
      <c r="H83" s="72">
        <f>ROUND(+'10K'!$E88,4)</f>
        <v>0.60229999999999995</v>
      </c>
      <c r="I83" s="72">
        <f>ROUND(+'7MI'!$E88,4)</f>
        <v>0.60099999999999998</v>
      </c>
      <c r="J83" s="73">
        <f>ROUND(+'12K'!$E88,4)</f>
        <v>0.60029999999999994</v>
      </c>
      <c r="K83" s="72">
        <f>ROUND(+'15K'!$E88,4)</f>
        <v>0.5978</v>
      </c>
      <c r="L83" s="72">
        <f>ROUND(+'10MI'!$E88,4)</f>
        <v>0.59709999999999996</v>
      </c>
      <c r="M83" s="72">
        <f>ROUND(+'20K'!$E88,4)</f>
        <v>0.59470000000000001</v>
      </c>
      <c r="N83" s="72">
        <f>ROUND(+H.Marathon!$E88,4)</f>
        <v>0.59419999999999995</v>
      </c>
      <c r="O83" s="72">
        <f>ROUND(+'25K'!$E88,4)</f>
        <v>0.59289999999999998</v>
      </c>
      <c r="P83" s="72">
        <f>ROUND(+'30K'!$E88,4)</f>
        <v>0.59289999999999998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72">
        <f>ROUND(+Marathon!$E88,4)</f>
        <v>0.59370000000000001</v>
      </c>
      <c r="X83" s="61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</row>
    <row r="84" spans="1:258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0.5766</v>
      </c>
      <c r="F84" s="72">
        <f>ROUND(+'8K'!$E89,4)</f>
        <v>0.58089999999999997</v>
      </c>
      <c r="G84" s="72">
        <f>ROUND(+'5MI'!$E89,4)</f>
        <v>0.58099999999999996</v>
      </c>
      <c r="H84" s="72">
        <f>ROUND(+'10K'!$E89,4)</f>
        <v>0.58609999999999995</v>
      </c>
      <c r="I84" s="72">
        <f>ROUND(+'7MI'!$E89,4)</f>
        <v>0.5847</v>
      </c>
      <c r="J84" s="73">
        <f>ROUND(+'12K'!$E89,4)</f>
        <v>0.58399999999999996</v>
      </c>
      <c r="K84" s="72">
        <f>ROUND(+'15K'!$E89,4)</f>
        <v>0.58150000000000002</v>
      </c>
      <c r="L84" s="72">
        <f>ROUND(+'10MI'!$E89,4)</f>
        <v>0.58079999999999998</v>
      </c>
      <c r="M84" s="72">
        <f>ROUND(+'20K'!$E89,4)</f>
        <v>0.57840000000000003</v>
      </c>
      <c r="N84" s="72">
        <f>ROUND(+H.Marathon!$E89,4)</f>
        <v>0.57789999999999997</v>
      </c>
      <c r="O84" s="72">
        <f>ROUND(+'25K'!$E89,4)</f>
        <v>0.57640000000000002</v>
      </c>
      <c r="P84" s="72">
        <f>ROUND(+'30K'!$E89,4)</f>
        <v>0.57640000000000002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72">
        <f>ROUND(+Marathon!$E89,4)</f>
        <v>0.57730000000000004</v>
      </c>
      <c r="X84" s="61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</row>
    <row r="85" spans="1:258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0.55840000000000001</v>
      </c>
      <c r="E85" s="72">
        <f>ROUND(+'4MI'!E90,4)</f>
        <v>0.55959999999999999</v>
      </c>
      <c r="F85" s="72">
        <f>ROUND(+'8K'!$E90,4)</f>
        <v>0.56389999999999996</v>
      </c>
      <c r="G85" s="72">
        <f>ROUND(+'5MI'!$E90,4)</f>
        <v>0.56399999999999995</v>
      </c>
      <c r="H85" s="72">
        <f>ROUND(+'10K'!$E90,4)</f>
        <v>0.56910000000000005</v>
      </c>
      <c r="I85" s="72">
        <f>ROUND(+'7MI'!$E90,4)</f>
        <v>0.56769999999999998</v>
      </c>
      <c r="J85" s="73">
        <f>ROUND(+'12K'!$E90,4)</f>
        <v>0.56699999999999995</v>
      </c>
      <c r="K85" s="72">
        <f>ROUND(+'15K'!$E90,4)</f>
        <v>0.5645</v>
      </c>
      <c r="L85" s="72">
        <f>ROUND(+'10MI'!$E90,4)</f>
        <v>0.56379999999999997</v>
      </c>
      <c r="M85" s="72">
        <f>ROUND(+'20K'!$E90,4)</f>
        <v>0.5615</v>
      </c>
      <c r="N85" s="72">
        <f>ROUND(+H.Marathon!$E90,4)</f>
        <v>0.56089999999999995</v>
      </c>
      <c r="O85" s="72">
        <f>ROUND(+'25K'!$E90,4)</f>
        <v>0.55910000000000004</v>
      </c>
      <c r="P85" s="72">
        <f>ROUND(+'30K'!$E90,4)</f>
        <v>0.55910000000000004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72">
        <f>ROUND(+Marathon!$E90,4)</f>
        <v>0.56010000000000004</v>
      </c>
      <c r="X85" s="61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</row>
    <row r="86" spans="1:258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0.54090000000000005</v>
      </c>
      <c r="E86" s="75">
        <f>ROUND(+'4MI'!E91,4)</f>
        <v>0.54200000000000004</v>
      </c>
      <c r="F86" s="75">
        <f>ROUND(+'8K'!$E91,4)</f>
        <v>0.54620000000000002</v>
      </c>
      <c r="G86" s="75">
        <f>ROUND(+'5MI'!$E91,4)</f>
        <v>0.54630000000000001</v>
      </c>
      <c r="H86" s="75">
        <f>ROUND(+'10K'!$E91,4)</f>
        <v>0.55130000000000001</v>
      </c>
      <c r="I86" s="75">
        <f>ROUND(+'7MI'!$E91,4)</f>
        <v>0.55000000000000004</v>
      </c>
      <c r="J86" s="75">
        <f>ROUND(+'12K'!$E91,4)</f>
        <v>0.54930000000000001</v>
      </c>
      <c r="K86" s="75">
        <f>ROUND(+'15K'!$E91,4)</f>
        <v>0.54690000000000005</v>
      </c>
      <c r="L86" s="75">
        <f>ROUND(+'10MI'!$E91,4)</f>
        <v>0.54610000000000003</v>
      </c>
      <c r="M86" s="75">
        <f>ROUND(+'20K'!$E91,4)</f>
        <v>0.54379999999999995</v>
      </c>
      <c r="N86" s="75">
        <f>ROUND(+H.Marathon!$E91,4)</f>
        <v>0.54320000000000002</v>
      </c>
      <c r="O86" s="75">
        <f>ROUND(+'25K'!$E91,4)</f>
        <v>0.54120000000000001</v>
      </c>
      <c r="P86" s="75">
        <f>ROUND(+'30K'!$E91,4)</f>
        <v>0.54120000000000001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75">
        <f>ROUND(+Marathon!$E91,4)</f>
        <v>0.54220000000000002</v>
      </c>
      <c r="X86" s="61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</row>
    <row r="87" spans="1:258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0.52270000000000005</v>
      </c>
      <c r="E87" s="72">
        <f>ROUND(+'4MI'!E92,4)</f>
        <v>0.52380000000000004</v>
      </c>
      <c r="F87" s="72">
        <f>ROUND(+'8K'!$E92,4)</f>
        <v>0.52780000000000005</v>
      </c>
      <c r="G87" s="72">
        <f>ROUND(+'5MI'!$E92,4)</f>
        <v>0.52790000000000004</v>
      </c>
      <c r="H87" s="72">
        <f>ROUND(+'10K'!$E92,4)</f>
        <v>0.53290000000000004</v>
      </c>
      <c r="I87" s="72">
        <f>ROUND(+'7MI'!$E92,4)</f>
        <v>0.53159999999999996</v>
      </c>
      <c r="J87" s="73">
        <f>ROUND(+'12K'!$E92,4)</f>
        <v>0.53090000000000004</v>
      </c>
      <c r="K87" s="72">
        <f>ROUND(+'15K'!$E92,4)</f>
        <v>0.52849999999999997</v>
      </c>
      <c r="L87" s="72">
        <f>ROUND(+'10MI'!$E92,4)</f>
        <v>0.52769999999999995</v>
      </c>
      <c r="M87" s="72">
        <f>ROUND(+'20K'!$E92,4)</f>
        <v>0.52539999999999998</v>
      </c>
      <c r="N87" s="72">
        <f>ROUND(+H.Marathon!$E92,4)</f>
        <v>0.52490000000000003</v>
      </c>
      <c r="O87" s="72">
        <f>ROUND(+'25K'!$E92,4)</f>
        <v>0.52259999999999995</v>
      </c>
      <c r="P87" s="72">
        <f>ROUND(+'30K'!$E92,4)</f>
        <v>0.52259999999999995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72">
        <f>ROUND(+Marathon!$E92,4)</f>
        <v>0.52370000000000005</v>
      </c>
      <c r="X87" s="61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</row>
    <row r="88" spans="1:258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0.50390000000000001</v>
      </c>
      <c r="E88" s="72">
        <f>ROUND(+'4MI'!E93,4)</f>
        <v>0.50490000000000002</v>
      </c>
      <c r="F88" s="72">
        <f>ROUND(+'8K'!$E93,4)</f>
        <v>0.50870000000000004</v>
      </c>
      <c r="G88" s="72">
        <f>ROUND(+'5MI'!$E93,4)</f>
        <v>0.50880000000000003</v>
      </c>
      <c r="H88" s="72">
        <f>ROUND(+'10K'!$E93,4)</f>
        <v>0.51370000000000005</v>
      </c>
      <c r="I88" s="72">
        <f>ROUND(+'7MI'!$E93,4)</f>
        <v>0.51239999999999997</v>
      </c>
      <c r="J88" s="73">
        <f>ROUND(+'12K'!$E93,4)</f>
        <v>0.51170000000000004</v>
      </c>
      <c r="K88" s="72">
        <f>ROUND(+'15K'!$E93,4)</f>
        <v>0.50939999999999996</v>
      </c>
      <c r="L88" s="72">
        <f>ROUND(+'10MI'!$E93,4)</f>
        <v>0.50860000000000005</v>
      </c>
      <c r="M88" s="72">
        <f>ROUND(+'20K'!$E93,4)</f>
        <v>0.50639999999999996</v>
      </c>
      <c r="N88" s="72">
        <f>ROUND(+H.Marathon!$E93,4)</f>
        <v>0.50580000000000003</v>
      </c>
      <c r="O88" s="72">
        <f>ROUND(+'25K'!$E93,4)</f>
        <v>0.50319999999999998</v>
      </c>
      <c r="P88" s="72">
        <f>ROUND(+'30K'!$E93,4)</f>
        <v>0.50319999999999998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72">
        <f>ROUND(+Marathon!$E93,4)</f>
        <v>0.50439999999999996</v>
      </c>
      <c r="X88" s="61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</row>
    <row r="89" spans="1:258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0.4844</v>
      </c>
      <c r="E89" s="72">
        <f>ROUND(+'4MI'!E94,4)</f>
        <v>0.48530000000000001</v>
      </c>
      <c r="F89" s="72">
        <f>ROUND(+'8K'!$E94,4)</f>
        <v>0.48899999999999999</v>
      </c>
      <c r="G89" s="72">
        <f>ROUND(+'5MI'!$E94,4)</f>
        <v>0.48909999999999998</v>
      </c>
      <c r="H89" s="72">
        <f>ROUND(+'10K'!$E94,4)</f>
        <v>0.49380000000000002</v>
      </c>
      <c r="I89" s="72">
        <f>ROUND(+'7MI'!$E94,4)</f>
        <v>0.49259999999999998</v>
      </c>
      <c r="J89" s="73">
        <f>ROUND(+'12K'!$E94,4)</f>
        <v>0.4919</v>
      </c>
      <c r="K89" s="72">
        <f>ROUND(+'15K'!$E94,4)</f>
        <v>0.48959999999999998</v>
      </c>
      <c r="L89" s="72">
        <f>ROUND(+'10MI'!$E94,4)</f>
        <v>0.48880000000000001</v>
      </c>
      <c r="M89" s="72">
        <f>ROUND(+'20K'!$E94,4)</f>
        <v>0.48670000000000002</v>
      </c>
      <c r="N89" s="72">
        <f>ROUND(+H.Marathon!$E94,4)</f>
        <v>0.48609999999999998</v>
      </c>
      <c r="O89" s="72">
        <f>ROUND(+'25K'!$E94,4)</f>
        <v>0.48320000000000002</v>
      </c>
      <c r="P89" s="72">
        <f>ROUND(+'30K'!$E94,4)</f>
        <v>0.48320000000000002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72">
        <f>ROUND(+Marathon!$E94,4)</f>
        <v>0.48449999999999999</v>
      </c>
      <c r="X89" s="61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</row>
    <row r="90" spans="1:258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0.46429999999999999</v>
      </c>
      <c r="E90" s="72">
        <f>ROUND(+'4MI'!E95,4)</f>
        <v>0.4652</v>
      </c>
      <c r="F90" s="72">
        <f>ROUND(+'8K'!$E95,4)</f>
        <v>0.46860000000000002</v>
      </c>
      <c r="G90" s="72">
        <f>ROUND(+'5MI'!$E95,4)</f>
        <v>0.46870000000000001</v>
      </c>
      <c r="H90" s="72">
        <f>ROUND(+'10K'!$E95,4)</f>
        <v>0.47320000000000001</v>
      </c>
      <c r="I90" s="72">
        <f>ROUND(+'7MI'!$E95,4)</f>
        <v>0.47199999999999998</v>
      </c>
      <c r="J90" s="73">
        <f>ROUND(+'12K'!$E95,4)</f>
        <v>0.4713</v>
      </c>
      <c r="K90" s="72">
        <f>ROUND(+'15K'!$E95,4)</f>
        <v>0.46910000000000002</v>
      </c>
      <c r="L90" s="72">
        <f>ROUND(+'10MI'!$E95,4)</f>
        <v>0.46839999999999998</v>
      </c>
      <c r="M90" s="72">
        <f>ROUND(+'20K'!$E95,4)</f>
        <v>0.4662</v>
      </c>
      <c r="N90" s="72">
        <f>ROUND(+H.Marathon!$E95,4)</f>
        <v>0.4657</v>
      </c>
      <c r="O90" s="72">
        <f>ROUND(+'25K'!$E95,4)</f>
        <v>0.46250000000000002</v>
      </c>
      <c r="P90" s="72">
        <f>ROUND(+'30K'!$E95,4)</f>
        <v>0.46250000000000002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72">
        <f>ROUND(+Marathon!$E95,4)</f>
        <v>0.46379999999999999</v>
      </c>
      <c r="X90" s="61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</row>
    <row r="91" spans="1:258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0.44359999999999999</v>
      </c>
      <c r="E91" s="75">
        <f>ROUND(+'4MI'!E96,4)</f>
        <v>0.44440000000000002</v>
      </c>
      <c r="F91" s="75">
        <f>ROUND(+'8K'!$E96,4)</f>
        <v>0.44740000000000002</v>
      </c>
      <c r="G91" s="75">
        <f>ROUND(+'5MI'!$E96,4)</f>
        <v>0.44750000000000001</v>
      </c>
      <c r="H91" s="75">
        <f>ROUND(+'10K'!$E96,4)</f>
        <v>0.45190000000000002</v>
      </c>
      <c r="I91" s="75">
        <f>ROUND(+'7MI'!$E96,4)</f>
        <v>0.45069999999999999</v>
      </c>
      <c r="J91" s="75">
        <f>ROUND(+'12K'!$E96,4)</f>
        <v>0.4501</v>
      </c>
      <c r="K91" s="75">
        <f>ROUND(+'15K'!$E96,4)</f>
        <v>0.44790000000000002</v>
      </c>
      <c r="L91" s="75">
        <f>ROUND(+'10MI'!$E96,4)</f>
        <v>0.44719999999999999</v>
      </c>
      <c r="M91" s="75">
        <f>ROUND(+'20K'!$E96,4)</f>
        <v>0.4451</v>
      </c>
      <c r="N91" s="75">
        <f>ROUND(+H.Marathon!$E96,4)</f>
        <v>0.4446</v>
      </c>
      <c r="O91" s="75">
        <f>ROUND(+'25K'!$E96,4)</f>
        <v>0.441</v>
      </c>
      <c r="P91" s="75">
        <f>ROUND(+'30K'!$E96,4)</f>
        <v>0.441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75">
        <f>ROUND(+Marathon!$E96,4)</f>
        <v>0.44240000000000002</v>
      </c>
      <c r="X91" s="61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</row>
    <row r="92" spans="1:258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0.42230000000000001</v>
      </c>
      <c r="E92" s="72">
        <f>ROUND(+'4MI'!E97,4)</f>
        <v>0.4229</v>
      </c>
      <c r="F92" s="72">
        <f>ROUND(+'8K'!$E97,4)</f>
        <v>0.42570000000000002</v>
      </c>
      <c r="G92" s="72">
        <f>ROUND(+'5MI'!$E97,4)</f>
        <v>0.42580000000000001</v>
      </c>
      <c r="H92" s="72">
        <f>ROUND(+'10K'!$E97,4)</f>
        <v>0.4299</v>
      </c>
      <c r="I92" s="72">
        <f>ROUND(+'7MI'!$E97,4)</f>
        <v>0.42870000000000003</v>
      </c>
      <c r="J92" s="73">
        <f>ROUND(+'12K'!$E97,4)</f>
        <v>0.42809999999999998</v>
      </c>
      <c r="K92" s="72">
        <f>ROUND(+'15K'!$E97,4)</f>
        <v>0.42599999999999999</v>
      </c>
      <c r="L92" s="72">
        <f>ROUND(+'10MI'!$E97,4)</f>
        <v>0.42530000000000001</v>
      </c>
      <c r="M92" s="72">
        <f>ROUND(+'20K'!$E97,4)</f>
        <v>0.4234</v>
      </c>
      <c r="N92" s="72">
        <f>ROUND(+H.Marathon!$E97,4)</f>
        <v>0.4229</v>
      </c>
      <c r="O92" s="72">
        <f>ROUND(+'25K'!$E97,4)</f>
        <v>0.41889999999999999</v>
      </c>
      <c r="P92" s="72">
        <f>ROUND(+'30K'!$E97,4)</f>
        <v>0.41889999999999999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72">
        <f>ROUND(+Marathon!$E97,4)</f>
        <v>0.4204</v>
      </c>
      <c r="X92" s="61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</row>
    <row r="93" spans="1:258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0.40039999999999998</v>
      </c>
      <c r="E93" s="72">
        <f>ROUND(+'4MI'!E98,4)</f>
        <v>0.40079999999999999</v>
      </c>
      <c r="F93" s="72">
        <f>ROUND(+'8K'!$E98,4)</f>
        <v>0.4032</v>
      </c>
      <c r="G93" s="72">
        <f>ROUND(+'5MI'!$E98,4)</f>
        <v>0.40329999999999999</v>
      </c>
      <c r="H93" s="72">
        <f>ROUND(+'10K'!$E98,4)</f>
        <v>0.40710000000000002</v>
      </c>
      <c r="I93" s="72">
        <f>ROUND(+'7MI'!$E98,4)</f>
        <v>0.40600000000000003</v>
      </c>
      <c r="J93" s="73">
        <f>ROUND(+'12K'!$E98,4)</f>
        <v>0.40539999999999998</v>
      </c>
      <c r="K93" s="72">
        <f>ROUND(+'15K'!$E98,4)</f>
        <v>0.40339999999999998</v>
      </c>
      <c r="L93" s="72">
        <f>ROUND(+'10MI'!$E98,4)</f>
        <v>0.40279999999999999</v>
      </c>
      <c r="M93" s="72">
        <f>ROUND(+'20K'!$E98,4)</f>
        <v>0.40089999999999998</v>
      </c>
      <c r="N93" s="72">
        <f>ROUND(+H.Marathon!$E98,4)</f>
        <v>0.40039999999999998</v>
      </c>
      <c r="O93" s="72">
        <f>ROUND(+'25K'!$E98,4)</f>
        <v>0.39610000000000001</v>
      </c>
      <c r="P93" s="72">
        <f>ROUND(+'30K'!$E98,4)</f>
        <v>0.39610000000000001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72">
        <f>ROUND(+Marathon!$E98,4)</f>
        <v>0.39760000000000001</v>
      </c>
      <c r="X93" s="61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</row>
    <row r="94" spans="1:258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0.37780000000000002</v>
      </c>
      <c r="E94" s="72">
        <f>ROUND(+'4MI'!E99,4)</f>
        <v>0.37809999999999999</v>
      </c>
      <c r="F94" s="72">
        <f>ROUND(+'8K'!$E99,4)</f>
        <v>0.38009999999999999</v>
      </c>
      <c r="G94" s="72">
        <f>ROUND(+'5MI'!$E99,4)</f>
        <v>0.38009999999999999</v>
      </c>
      <c r="H94" s="72">
        <f>ROUND(+'10K'!$E99,4)</f>
        <v>0.3836</v>
      </c>
      <c r="I94" s="72">
        <f>ROUND(+'7MI'!$E99,4)</f>
        <v>0.3826</v>
      </c>
      <c r="J94" s="73">
        <f>ROUND(+'12K'!$E99,4)</f>
        <v>0.38200000000000001</v>
      </c>
      <c r="K94" s="72">
        <f>ROUND(+'15K'!$E99,4)</f>
        <v>0.38009999999999999</v>
      </c>
      <c r="L94" s="72">
        <f>ROUND(+'10MI'!$E99,4)</f>
        <v>0.3795</v>
      </c>
      <c r="M94" s="72">
        <f>ROUND(+'20K'!$E99,4)</f>
        <v>0.37769999999999998</v>
      </c>
      <c r="N94" s="72">
        <f>ROUND(+H.Marathon!$E99,4)</f>
        <v>0.37730000000000002</v>
      </c>
      <c r="O94" s="72">
        <f>ROUND(+'25K'!$E99,4)</f>
        <v>0.37259999999999999</v>
      </c>
      <c r="P94" s="72">
        <f>ROUND(+'30K'!$E99,4)</f>
        <v>0.37259999999999999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72">
        <f>ROUND(+Marathon!$E99,4)</f>
        <v>0.37419999999999998</v>
      </c>
      <c r="X94" s="61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</row>
    <row r="95" spans="1:258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0.35460000000000003</v>
      </c>
      <c r="E95" s="72">
        <f>ROUND(+'4MI'!E100,4)</f>
        <v>0.35470000000000002</v>
      </c>
      <c r="F95" s="72">
        <f>ROUND(+'8K'!$E100,4)</f>
        <v>0.35620000000000002</v>
      </c>
      <c r="G95" s="72">
        <f>ROUND(+'5MI'!$E100,4)</f>
        <v>0.35630000000000001</v>
      </c>
      <c r="H95" s="72">
        <f>ROUND(+'10K'!$E100,4)</f>
        <v>0.3594</v>
      </c>
      <c r="I95" s="72">
        <f>ROUND(+'7MI'!$E100,4)</f>
        <v>0.3584</v>
      </c>
      <c r="J95" s="73">
        <f>ROUND(+'12K'!$E100,4)</f>
        <v>0.3579</v>
      </c>
      <c r="K95" s="72">
        <f>ROUND(+'15K'!$E100,4)</f>
        <v>0.35610000000000003</v>
      </c>
      <c r="L95" s="72">
        <f>ROUND(+'10MI'!$E100,4)</f>
        <v>0.35560000000000003</v>
      </c>
      <c r="M95" s="72">
        <f>ROUND(+'20K'!$E100,4)</f>
        <v>0.35389999999999999</v>
      </c>
      <c r="N95" s="72">
        <f>ROUND(+H.Marathon!$E100,4)</f>
        <v>0.35349999999999998</v>
      </c>
      <c r="O95" s="72">
        <f>ROUND(+'25K'!$E100,4)</f>
        <v>0.3483</v>
      </c>
      <c r="P95" s="72">
        <f>ROUND(+'30K'!$E100,4)</f>
        <v>0.3483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72">
        <f>ROUND(+Marathon!$E100,4)</f>
        <v>0.35</v>
      </c>
      <c r="X95" s="61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</row>
    <row r="96" spans="1:258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0.33069999999999999</v>
      </c>
      <c r="E96" s="75">
        <f>ROUND(+'4MI'!E101,4)</f>
        <v>0.33069999999999999</v>
      </c>
      <c r="F96" s="75">
        <f>ROUND(+'8K'!$E101,4)</f>
        <v>0.33169999999999999</v>
      </c>
      <c r="G96" s="75">
        <f>ROUND(+'5MI'!$E101,4)</f>
        <v>0.33179999999999998</v>
      </c>
      <c r="H96" s="75">
        <f>ROUND(+'10K'!$E101,4)</f>
        <v>0.33450000000000002</v>
      </c>
      <c r="I96" s="75">
        <f>ROUND(+'7MI'!$E101,4)</f>
        <v>0.33360000000000001</v>
      </c>
      <c r="J96" s="75">
        <f>ROUND(+'12K'!$E101,4)</f>
        <v>0.33310000000000001</v>
      </c>
      <c r="K96" s="75">
        <f>ROUND(+'15K'!$E101,4)</f>
        <v>0.33139999999999997</v>
      </c>
      <c r="L96" s="75">
        <f>ROUND(+'10MI'!$E101,4)</f>
        <v>0.33090000000000003</v>
      </c>
      <c r="M96" s="75">
        <f>ROUND(+'20K'!$E101,4)</f>
        <v>0.32940000000000003</v>
      </c>
      <c r="N96" s="75">
        <f>ROUND(+H.Marathon!$E101,4)</f>
        <v>0.32900000000000001</v>
      </c>
      <c r="O96" s="75">
        <f>ROUND(+'25K'!$E101,4)</f>
        <v>0.32340000000000002</v>
      </c>
      <c r="P96" s="75">
        <f>ROUND(+'30K'!$E101,4)</f>
        <v>0.32340000000000002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75">
        <f>ROUND(+Marathon!$E101,4)</f>
        <v>0.3251</v>
      </c>
      <c r="X96" s="61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</row>
    <row r="97" spans="1:258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0.30630000000000002</v>
      </c>
      <c r="E97" s="72">
        <f>ROUND(+'4MI'!E102,4)</f>
        <v>0.30609999999999998</v>
      </c>
      <c r="F97" s="72">
        <f>ROUND(+'8K'!$E102,4)</f>
        <v>0.30649999999999999</v>
      </c>
      <c r="G97" s="72">
        <f>ROUND(+'5MI'!$E102,4)</f>
        <v>0.30659999999999998</v>
      </c>
      <c r="H97" s="72">
        <f>ROUND(+'10K'!$E102,4)</f>
        <v>0.30880000000000002</v>
      </c>
      <c r="I97" s="72">
        <f>ROUND(+'7MI'!$E102,4)</f>
        <v>0.308</v>
      </c>
      <c r="J97" s="73">
        <f>ROUND(+'12K'!$E102,4)</f>
        <v>0.3075</v>
      </c>
      <c r="K97" s="72">
        <f>ROUND(+'15K'!$E102,4)</f>
        <v>0.30599999999999999</v>
      </c>
      <c r="L97" s="72">
        <f>ROUND(+'10MI'!$E102,4)</f>
        <v>0.30559999999999998</v>
      </c>
      <c r="M97" s="72">
        <f>ROUND(+'20K'!$E102,4)</f>
        <v>0.30420000000000003</v>
      </c>
      <c r="N97" s="72">
        <f>ROUND(+H.Marathon!$E102,4)</f>
        <v>0.3039</v>
      </c>
      <c r="O97" s="72">
        <f>ROUND(+'25K'!$E102,4)</f>
        <v>0.29780000000000001</v>
      </c>
      <c r="P97" s="72">
        <f>ROUND(+'30K'!$E102,4)</f>
        <v>0.29780000000000001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72">
        <f>ROUND(+Marathon!$E102,4)</f>
        <v>0.29959999999999998</v>
      </c>
      <c r="X97" s="61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</row>
    <row r="98" spans="1:258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0.28120000000000001</v>
      </c>
      <c r="E98" s="72">
        <f>ROUND(+'4MI'!E103,4)</f>
        <v>0.28079999999999999</v>
      </c>
      <c r="F98" s="72">
        <f>ROUND(+'8K'!$E103,4)</f>
        <v>0.28070000000000001</v>
      </c>
      <c r="G98" s="72">
        <f>ROUND(+'5MI'!$E103,4)</f>
        <v>0.28070000000000001</v>
      </c>
      <c r="H98" s="72">
        <f>ROUND(+'10K'!$E103,4)</f>
        <v>0.28249999999999997</v>
      </c>
      <c r="I98" s="72">
        <f>ROUND(+'7MI'!$E103,4)</f>
        <v>0.28170000000000001</v>
      </c>
      <c r="J98" s="73">
        <f>ROUND(+'12K'!$E103,4)</f>
        <v>0.28129999999999999</v>
      </c>
      <c r="K98" s="72">
        <f>ROUND(+'15K'!$E103,4)</f>
        <v>0.27989999999999998</v>
      </c>
      <c r="L98" s="72">
        <f>ROUND(+'10MI'!$E103,4)</f>
        <v>0.27950000000000003</v>
      </c>
      <c r="M98" s="72">
        <f>ROUND(+'20K'!$E103,4)</f>
        <v>0.27829999999999999</v>
      </c>
      <c r="N98" s="72">
        <f>ROUND(+H.Marathon!$E103,4)</f>
        <v>0.27800000000000002</v>
      </c>
      <c r="O98" s="72">
        <f>ROUND(+'25K'!$E103,4)</f>
        <v>0.27139999999999997</v>
      </c>
      <c r="P98" s="72">
        <f>ROUND(+'30K'!$E103,4)</f>
        <v>0.27139999999999997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72">
        <f>ROUND(+Marathon!$E103,4)</f>
        <v>0.27329999999999999</v>
      </c>
      <c r="X98" s="61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</row>
    <row r="99" spans="1:258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0.2555</v>
      </c>
      <c r="E99" s="72">
        <f>ROUND(+'4MI'!E104,4)</f>
        <v>0.25480000000000003</v>
      </c>
      <c r="F99" s="72">
        <f>ROUND(+'8K'!$E104,4)</f>
        <v>0.25409999999999999</v>
      </c>
      <c r="G99" s="72">
        <f>ROUND(+'5MI'!$E104,4)</f>
        <v>0.25409999999999999</v>
      </c>
      <c r="H99" s="72">
        <f>ROUND(+'10K'!$E104,4)</f>
        <v>0.25540000000000002</v>
      </c>
      <c r="I99" s="72">
        <f>ROUND(+'7MI'!$E104,4)</f>
        <v>0.25469999999999998</v>
      </c>
      <c r="J99" s="73">
        <f>ROUND(+'12K'!$E104,4)</f>
        <v>0.25440000000000002</v>
      </c>
      <c r="K99" s="72">
        <f>ROUND(+'15K'!$E104,4)</f>
        <v>0.25309999999999999</v>
      </c>
      <c r="L99" s="72">
        <f>ROUND(+'10MI'!$E104,4)</f>
        <v>0.25280000000000002</v>
      </c>
      <c r="M99" s="72">
        <f>ROUND(+'20K'!$E104,4)</f>
        <v>0.25169999999999998</v>
      </c>
      <c r="N99" s="72">
        <f>ROUND(+H.Marathon!$E104,4)</f>
        <v>0.2515</v>
      </c>
      <c r="O99" s="72">
        <f>ROUND(+'25K'!$E104,4)</f>
        <v>0.24440000000000001</v>
      </c>
      <c r="P99" s="72">
        <f>ROUND(+'30K'!$E104,4)</f>
        <v>0.24440000000000001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72">
        <f>ROUND(+Marathon!$E104,4)</f>
        <v>0.24640000000000001</v>
      </c>
      <c r="X99" s="61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</row>
    <row r="100" spans="1:258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0.2291</v>
      </c>
      <c r="E100" s="72">
        <f>ROUND(+'4MI'!E105,4)</f>
        <v>0.2283</v>
      </c>
      <c r="F100" s="72">
        <f>ROUND(+'8K'!$E105,4)</f>
        <v>0.22689999999999999</v>
      </c>
      <c r="G100" s="72">
        <f>ROUND(+'5MI'!$E105,4)</f>
        <v>0.22689999999999999</v>
      </c>
      <c r="H100" s="72">
        <f>ROUND(+'10K'!$E105,4)</f>
        <v>0.2276</v>
      </c>
      <c r="I100" s="72">
        <f>ROUND(+'7MI'!$E105,4)</f>
        <v>0.22700000000000001</v>
      </c>
      <c r="J100" s="73">
        <f>ROUND(+'12K'!$E105,4)</f>
        <v>0.22670000000000001</v>
      </c>
      <c r="K100" s="72">
        <f>ROUND(+'15K'!$E105,4)</f>
        <v>0.22570000000000001</v>
      </c>
      <c r="L100" s="72">
        <f>ROUND(+'10MI'!$E105,4)</f>
        <v>0.22539999999999999</v>
      </c>
      <c r="M100" s="72">
        <f>ROUND(+'20K'!$E105,4)</f>
        <v>0.22450000000000001</v>
      </c>
      <c r="N100" s="72">
        <f>ROUND(+H.Marathon!$E105,4)</f>
        <v>0.22420000000000001</v>
      </c>
      <c r="O100" s="72">
        <f>ROUND(+'25K'!$E105,4)</f>
        <v>0.2167</v>
      </c>
      <c r="P100" s="72">
        <f>ROUND(+'30K'!$E105,4)</f>
        <v>0.2167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72">
        <f>ROUND(+Marathon!$E105,4)</f>
        <v>0.21870000000000001</v>
      </c>
      <c r="X100" s="61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</row>
    <row r="101" spans="1:258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0.20219999999999999</v>
      </c>
      <c r="E101" s="75">
        <f>ROUND(+'4MI'!E106,4)</f>
        <v>0.20100000000000001</v>
      </c>
      <c r="F101" s="75">
        <f>ROUND(+'8K'!$E106,4)</f>
        <v>0.19900000000000001</v>
      </c>
      <c r="G101" s="75">
        <f>ROUND(+'5MI'!$E106,4)</f>
        <v>0.19900000000000001</v>
      </c>
      <c r="H101" s="75">
        <f>ROUND(+'10K'!$E106,4)</f>
        <v>0.1991</v>
      </c>
      <c r="I101" s="75">
        <f>ROUND(+'7MI'!$E106,4)</f>
        <v>0.1986</v>
      </c>
      <c r="J101" s="75">
        <f>ROUND(+'12K'!$E106,4)</f>
        <v>0.1983</v>
      </c>
      <c r="K101" s="75">
        <f>ROUND(+'15K'!$E106,4)</f>
        <v>0.19750000000000001</v>
      </c>
      <c r="L101" s="75">
        <f>ROUND(+'10MI'!$E106,4)</f>
        <v>0.19719999999999999</v>
      </c>
      <c r="M101" s="75">
        <f>ROUND(+'20K'!$E106,4)</f>
        <v>0.19650000000000001</v>
      </c>
      <c r="N101" s="75">
        <f>ROUND(+H.Marathon!$E106,4)</f>
        <v>0.1963</v>
      </c>
      <c r="O101" s="75">
        <f>ROUND(+'25K'!$E106,4)</f>
        <v>0.18820000000000001</v>
      </c>
      <c r="P101" s="75">
        <f>ROUND(+'30K'!$E106,4)</f>
        <v>0.18820000000000001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75">
        <f>ROUND(+Marathon!$E106,4)</f>
        <v>0.1903</v>
      </c>
      <c r="X101" s="61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</row>
    <row r="102" spans="1:258" ht="15.75">
      <c r="A102" s="265" t="s">
        <v>1276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58" ht="15.75">
      <c r="A103" s="286" t="s">
        <v>1277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58" ht="15.75">
      <c r="A104" s="134" t="s">
        <v>1282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58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58" ht="15.75">
      <c r="A106" s="134" t="s">
        <v>1275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58" ht="15.75">
      <c r="A107" s="134" t="s">
        <v>1258</v>
      </c>
    </row>
    <row r="109" spans="1:258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58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58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58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3:2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workbookViewId="0">
      <selection activeCell="H5" sqref="H5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4.1071428571428579E-4</v>
      </c>
      <c r="H3" s="284">
        <v>19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16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973</v>
      </c>
      <c r="C6" s="140" t="s">
        <v>972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7.752732240437159</v>
      </c>
      <c r="E9" s="5">
        <f t="shared" ref="E9:E25" si="1">1-IF(A9&gt;=H$3,0,IF(A9&gt;=H$4,F$3*(A9-H$3)^2,F$2+F$4*(H$4-A9)+(A9&lt;H$5)*F$5*(H$5-A9)^2))</f>
        <v>0.48799999999999999</v>
      </c>
      <c r="F9" s="1">
        <v>3</v>
      </c>
    </row>
    <row r="10" spans="1:10">
      <c r="A10" s="1">
        <v>4</v>
      </c>
      <c r="D10" s="29">
        <f t="shared" si="0"/>
        <v>6.8787878787878798</v>
      </c>
      <c r="E10" s="5">
        <f t="shared" si="1"/>
        <v>0.54999999999999993</v>
      </c>
      <c r="F10" s="1">
        <v>4</v>
      </c>
    </row>
    <row r="11" spans="1:10">
      <c r="A11" s="1">
        <v>5</v>
      </c>
      <c r="D11" s="29">
        <f t="shared" si="0"/>
        <v>6.2225877192982466</v>
      </c>
      <c r="E11" s="5">
        <f t="shared" si="1"/>
        <v>0.60799999999999998</v>
      </c>
      <c r="F11" s="1">
        <v>5</v>
      </c>
    </row>
    <row r="12" spans="1:10">
      <c r="A12" s="1">
        <v>6</v>
      </c>
      <c r="D12" s="29">
        <f t="shared" si="0"/>
        <v>5.7150050352467279</v>
      </c>
      <c r="E12" s="5">
        <f t="shared" si="1"/>
        <v>0.66199999999999992</v>
      </c>
      <c r="F12" s="1">
        <v>6</v>
      </c>
    </row>
    <row r="13" spans="1:10">
      <c r="A13" s="1">
        <v>7</v>
      </c>
      <c r="D13" s="29">
        <f t="shared" si="0"/>
        <v>5.3136704119850195</v>
      </c>
      <c r="E13" s="5">
        <f t="shared" si="1"/>
        <v>0.71199999999999997</v>
      </c>
      <c r="F13" s="1">
        <v>7</v>
      </c>
    </row>
    <row r="14" spans="1:10">
      <c r="A14" s="1">
        <v>8</v>
      </c>
      <c r="D14" s="29">
        <f t="shared" si="0"/>
        <v>4.9912049252418651</v>
      </c>
      <c r="E14" s="5">
        <f t="shared" si="1"/>
        <v>0.75800000000000001</v>
      </c>
      <c r="F14" s="1">
        <v>8</v>
      </c>
    </row>
    <row r="15" spans="1:10">
      <c r="A15" s="1">
        <v>9</v>
      </c>
      <c r="D15" s="29">
        <f t="shared" si="0"/>
        <v>4.729166666666667</v>
      </c>
      <c r="E15" s="5">
        <f t="shared" si="1"/>
        <v>0.8</v>
      </c>
      <c r="F15" s="1">
        <v>9</v>
      </c>
    </row>
    <row r="16" spans="1:10">
      <c r="A16" s="1">
        <v>10</v>
      </c>
      <c r="D16" s="29">
        <f t="shared" si="0"/>
        <v>4.5147175815433576</v>
      </c>
      <c r="E16" s="5">
        <f t="shared" si="1"/>
        <v>0.83799999999999997</v>
      </c>
      <c r="F16" s="1">
        <v>10</v>
      </c>
    </row>
    <row r="17" spans="1:6">
      <c r="A17" s="1">
        <v>11</v>
      </c>
      <c r="D17" s="29">
        <f t="shared" si="0"/>
        <v>4.3386850152905199</v>
      </c>
      <c r="E17" s="5">
        <f t="shared" si="1"/>
        <v>0.872</v>
      </c>
      <c r="F17" s="1">
        <v>11</v>
      </c>
    </row>
    <row r="18" spans="1:6">
      <c r="A18" s="1">
        <v>12</v>
      </c>
      <c r="D18" s="29">
        <f t="shared" si="0"/>
        <v>4.1943828529194382</v>
      </c>
      <c r="E18" s="5">
        <f t="shared" si="1"/>
        <v>0.90200000000000002</v>
      </c>
      <c r="F18" s="1">
        <v>12</v>
      </c>
    </row>
    <row r="19" spans="1:6">
      <c r="A19" s="1">
        <v>13</v>
      </c>
      <c r="D19" s="29">
        <f t="shared" si="0"/>
        <v>4.0768678160919549</v>
      </c>
      <c r="E19" s="5">
        <f t="shared" si="1"/>
        <v>0.92799999999999994</v>
      </c>
      <c r="F19" s="1">
        <v>13</v>
      </c>
    </row>
    <row r="20" spans="1:6">
      <c r="A20" s="1">
        <v>14</v>
      </c>
      <c r="D20" s="29">
        <f t="shared" si="0"/>
        <v>3.9824561403508776</v>
      </c>
      <c r="E20" s="5">
        <f t="shared" si="1"/>
        <v>0.95</v>
      </c>
      <c r="F20" s="1">
        <v>14</v>
      </c>
    </row>
    <row r="21" spans="1:6">
      <c r="A21" s="1">
        <v>15</v>
      </c>
      <c r="D21" s="29">
        <f t="shared" si="0"/>
        <v>3.9084022038567499</v>
      </c>
      <c r="E21" s="5">
        <f t="shared" si="1"/>
        <v>0.96799999999999997</v>
      </c>
      <c r="F21" s="1">
        <v>15</v>
      </c>
    </row>
    <row r="22" spans="1:6">
      <c r="A22" s="1">
        <v>16</v>
      </c>
      <c r="D22" s="29">
        <f t="shared" si="0"/>
        <v>3.8526816021724377</v>
      </c>
      <c r="E22" s="5">
        <f t="shared" si="1"/>
        <v>0.98199999999999998</v>
      </c>
      <c r="F22" s="1">
        <v>16</v>
      </c>
    </row>
    <row r="23" spans="1:6">
      <c r="A23" s="1">
        <v>17</v>
      </c>
      <c r="D23" s="29">
        <f t="shared" si="0"/>
        <v>3.8138440860215059</v>
      </c>
      <c r="E23" s="5">
        <f t="shared" si="1"/>
        <v>0.99199999999999999</v>
      </c>
      <c r="F23" s="1">
        <v>17</v>
      </c>
    </row>
    <row r="24" spans="1:6">
      <c r="A24" s="1">
        <v>18</v>
      </c>
      <c r="D24" s="29">
        <f t="shared" si="0"/>
        <v>3.7909151636606548</v>
      </c>
      <c r="E24" s="5">
        <f t="shared" si="1"/>
        <v>0.998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1217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1218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1217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1219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1218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1220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1221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1222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1223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1224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1225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1226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1227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1226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1228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1229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1228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1227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1230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1231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1232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1233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1234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1235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1236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1237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1238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1239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1240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1241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1242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1243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1244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1245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1246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1247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1248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1249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1250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1251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1252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1253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1254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1255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1"/>
  <sheetViews>
    <sheetView zoomScale="87" zoomScaleNormal="87" workbookViewId="0">
      <selection sqref="A1:W10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1271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'10MI'!E$5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:W4" si="0">B3/86400</f>
        <v>2.627314814814815E-3</v>
      </c>
      <c r="C4" s="67">
        <f t="shared" si="0"/>
        <v>8.9236111111111113E-3</v>
      </c>
      <c r="D4" s="67">
        <f t="shared" si="0"/>
        <v>1.0868055555555556E-2</v>
      </c>
      <c r="E4" s="67">
        <f t="shared" si="0"/>
        <v>1.1701388888888893E-2</v>
      </c>
      <c r="F4" s="67">
        <f t="shared" si="0"/>
        <v>1.4710648148148148E-2</v>
      </c>
      <c r="G4" s="67">
        <f t="shared" si="0"/>
        <v>1.480324074074074E-2</v>
      </c>
      <c r="H4" s="67">
        <f t="shared" si="0"/>
        <v>1.8553240740740742E-2</v>
      </c>
      <c r="I4" s="67">
        <f t="shared" si="0"/>
        <v>2.1053240740740744E-2</v>
      </c>
      <c r="J4" s="67">
        <f t="shared" si="0"/>
        <v>2.2465277777777778E-2</v>
      </c>
      <c r="K4" s="67">
        <f t="shared" si="0"/>
        <v>2.8344907407407412E-2</v>
      </c>
      <c r="L4" s="67">
        <f t="shared" si="0"/>
        <v>3.0474537037037036E-2</v>
      </c>
      <c r="M4" s="67">
        <f t="shared" si="0"/>
        <v>3.8171296296296293E-2</v>
      </c>
      <c r="N4" s="67">
        <f t="shared" si="0"/>
        <v>4.0289351851851847E-2</v>
      </c>
      <c r="O4" s="67">
        <f t="shared" si="0"/>
        <v>4.8263888888888891E-2</v>
      </c>
      <c r="P4" s="67">
        <f t="shared" si="0"/>
        <v>5.8680555555555548E-2</v>
      </c>
      <c r="Q4" s="67">
        <f t="shared" si="0"/>
        <v>8.4479166666666661E-2</v>
      </c>
      <c r="R4" s="67">
        <f t="shared" si="0"/>
        <v>0.10381944444444445</v>
      </c>
      <c r="S4" s="67">
        <f t="shared" si="0"/>
        <v>0.18611111111111112</v>
      </c>
      <c r="T4" s="67">
        <f t="shared" si="0"/>
        <v>0.24722222222222223</v>
      </c>
      <c r="U4" s="67">
        <f t="shared" si="0"/>
        <v>0.4201388888888889</v>
      </c>
      <c r="V4" s="67">
        <f t="shared" si="0"/>
        <v>0.46122685185185186</v>
      </c>
      <c r="W4" s="67">
        <f t="shared" si="0"/>
        <v>0.61111111111111116</v>
      </c>
      <c r="X4" s="79"/>
    </row>
    <row r="5" spans="1:24">
      <c r="A5" s="276">
        <v>5</v>
      </c>
      <c r="B5" s="279">
        <f>ROUND(+B$3/+'Age Factors'!B6,0)</f>
        <v>373</v>
      </c>
      <c r="C5" s="80">
        <f>ROUND(+C$3/+'Age Factors'!C6,0)</f>
        <v>1268</v>
      </c>
      <c r="D5" s="80">
        <f>ROUND(+D$3/+'Age Factors'!D6,0)</f>
        <v>1544</v>
      </c>
      <c r="E5" s="80">
        <f>ROUND(+E$3/+'Age Factors'!E6,0)</f>
        <v>1663</v>
      </c>
      <c r="F5" s="80">
        <f>ROUND(+F$3/+'Age Factors'!F6,0)</f>
        <v>2090</v>
      </c>
      <c r="G5" s="80">
        <f>ROUND(+G$3/+'Age Factors'!G6,0)</f>
        <v>2104</v>
      </c>
      <c r="H5" s="80">
        <f>ROUND(+H$3/+'Age Factors'!H6,0)</f>
        <v>2637</v>
      </c>
      <c r="I5" s="80">
        <f>ROUND(+I$3/+'Age Factors'!I6,0)</f>
        <v>2992</v>
      </c>
      <c r="J5" s="80">
        <f>ROUND(+J$3/+'Age Factors'!J6,0)</f>
        <v>3192</v>
      </c>
      <c r="K5" s="80">
        <f>ROUND(+K$3/+'Age Factors'!K6,0)</f>
        <v>4028</v>
      </c>
      <c r="L5" s="80">
        <f>ROUND(+L$3/+'Age Factors'!L6,0)</f>
        <v>4331</v>
      </c>
      <c r="M5" s="80">
        <f>ROUND(+M$3/+'Age Factors'!M6,0)</f>
        <v>5392</v>
      </c>
      <c r="N5" s="80">
        <f>ROUND(+N$3/+'Age Factors'!N6,0)</f>
        <v>5692</v>
      </c>
      <c r="O5" s="80">
        <f>ROUND(+O$3/+'Age Factors'!O6,0)</f>
        <v>6818</v>
      </c>
      <c r="P5" s="80">
        <f>ROUND(+P$3/+'Age Factors'!P6,0)</f>
        <v>8290</v>
      </c>
      <c r="Q5" s="80">
        <f>ROUND(+Q$3/+'Age Factors'!Q6,0)</f>
        <v>11934</v>
      </c>
      <c r="R5" s="80">
        <f>ROUND(+R$3/+'Age Factors'!R6,0)</f>
        <v>14666</v>
      </c>
      <c r="S5" s="80">
        <f>ROUND(+S$3/+'Age Factors'!S6,0)</f>
        <v>26292</v>
      </c>
      <c r="T5" s="80">
        <f>ROUND(+T$3/+'Age Factors'!T6,0)</f>
        <v>34925</v>
      </c>
      <c r="U5" s="80">
        <f>ROUND(+U$3/+'Age Factors'!U6,0)</f>
        <v>59353</v>
      </c>
      <c r="V5" s="80">
        <f>ROUND(+V$3/+'Age Factors'!V6,0)</f>
        <v>65157</v>
      </c>
      <c r="W5" s="80">
        <f>ROUND(+W$3/+'Age Factors'!W6,0)</f>
        <v>86331</v>
      </c>
      <c r="X5" s="79"/>
    </row>
    <row r="6" spans="1:24">
      <c r="A6" s="277">
        <v>6</v>
      </c>
      <c r="B6" s="280">
        <f>ROUND(+B$3/+'Age Factors'!B7,0)</f>
        <v>343</v>
      </c>
      <c r="C6" s="81">
        <f>ROUND(+C$3/+'Age Factors'!C7,0)</f>
        <v>1165</v>
      </c>
      <c r="D6" s="81">
        <f>ROUND(+D$3/+'Age Factors'!D7,0)</f>
        <v>1418</v>
      </c>
      <c r="E6" s="81">
        <f>ROUND(+E$3/+'Age Factors'!E7,0)</f>
        <v>1527</v>
      </c>
      <c r="F6" s="81">
        <f>ROUND(+F$3/+'Age Factors'!F7,0)</f>
        <v>1920</v>
      </c>
      <c r="G6" s="81">
        <f>ROUND(+G$3/+'Age Factors'!G7,0)</f>
        <v>1932</v>
      </c>
      <c r="H6" s="81">
        <f>ROUND(+H$3/+'Age Factors'!H7,0)</f>
        <v>2421</v>
      </c>
      <c r="I6" s="81">
        <f>ROUND(+I$3/+'Age Factors'!I7,0)</f>
        <v>2748</v>
      </c>
      <c r="J6" s="81">
        <f>ROUND(+J$3/+'Age Factors'!J7,0)</f>
        <v>2932</v>
      </c>
      <c r="K6" s="81">
        <f>ROUND(+K$3/+'Age Factors'!K7,0)</f>
        <v>3699</v>
      </c>
      <c r="L6" s="81">
        <f>ROUND(+L$3/+'Age Factors'!L7,0)</f>
        <v>3977</v>
      </c>
      <c r="M6" s="81">
        <f>ROUND(+M$3/+'Age Factors'!M7,0)</f>
        <v>4955</v>
      </c>
      <c r="N6" s="81">
        <f>ROUND(+N$3/+'Age Factors'!N7,0)</f>
        <v>5230</v>
      </c>
      <c r="O6" s="81">
        <f>ROUND(+O$3/+'Age Factors'!O7,0)</f>
        <v>6265</v>
      </c>
      <c r="P6" s="81">
        <f>ROUND(+P$3/+'Age Factors'!P7,0)</f>
        <v>7617</v>
      </c>
      <c r="Q6" s="81">
        <f>ROUND(+Q$3/+'Age Factors'!Q7,0)</f>
        <v>10966</v>
      </c>
      <c r="R6" s="81">
        <f>ROUND(+R$3/+'Age Factors'!R7,0)</f>
        <v>13477</v>
      </c>
      <c r="S6" s="81">
        <f>ROUND(+S$3/+'Age Factors'!S7,0)</f>
        <v>24159</v>
      </c>
      <c r="T6" s="81">
        <f>ROUND(+T$3/+'Age Factors'!T7,0)</f>
        <v>32091</v>
      </c>
      <c r="U6" s="81">
        <f>ROUND(+U$3/+'Age Factors'!U7,0)</f>
        <v>54537</v>
      </c>
      <c r="V6" s="81">
        <f>ROUND(+V$3/+'Age Factors'!V7,0)</f>
        <v>59871</v>
      </c>
      <c r="W6" s="81">
        <f>ROUND(+W$3/+'Age Factors'!W7,0)</f>
        <v>79327</v>
      </c>
      <c r="X6" s="79"/>
    </row>
    <row r="7" spans="1:24">
      <c r="A7" s="277">
        <v>7</v>
      </c>
      <c r="B7" s="280">
        <f>ROUND(+B$3/+'Age Factors'!B8,0)</f>
        <v>319</v>
      </c>
      <c r="C7" s="81">
        <f>ROUND(+C$3/+'Age Factors'!C8,0)</f>
        <v>1083</v>
      </c>
      <c r="D7" s="81">
        <f>ROUND(+D$3/+'Age Factors'!D8,0)</f>
        <v>1319</v>
      </c>
      <c r="E7" s="81">
        <f>ROUND(+E$3/+'Age Factors'!E8,0)</f>
        <v>1420</v>
      </c>
      <c r="F7" s="81">
        <f>ROUND(+F$3/+'Age Factors'!F8,0)</f>
        <v>1785</v>
      </c>
      <c r="G7" s="81">
        <f>ROUND(+G$3/+'Age Factors'!G8,0)</f>
        <v>1796</v>
      </c>
      <c r="H7" s="81">
        <f>ROUND(+H$3/+'Age Factors'!H8,0)</f>
        <v>2251</v>
      </c>
      <c r="I7" s="81">
        <f>ROUND(+I$3/+'Age Factors'!I8,0)</f>
        <v>2555</v>
      </c>
      <c r="J7" s="81">
        <f>ROUND(+J$3/+'Age Factors'!J8,0)</f>
        <v>2726</v>
      </c>
      <c r="K7" s="81">
        <f>ROUND(+K$3/+'Age Factors'!K8,0)</f>
        <v>3440</v>
      </c>
      <c r="L7" s="81">
        <f>ROUND(+L$3/+'Age Factors'!L8,0)</f>
        <v>3698</v>
      </c>
      <c r="M7" s="81">
        <f>ROUND(+M$3/+'Age Factors'!M8,0)</f>
        <v>4609</v>
      </c>
      <c r="N7" s="81">
        <f>ROUND(+N$3/+'Age Factors'!N8,0)</f>
        <v>4864</v>
      </c>
      <c r="O7" s="81">
        <f>ROUND(+O$3/+'Age Factors'!O8,0)</f>
        <v>5827</v>
      </c>
      <c r="P7" s="81">
        <f>ROUND(+P$3/+'Age Factors'!P8,0)</f>
        <v>7085</v>
      </c>
      <c r="Q7" s="81">
        <f>ROUND(+Q$3/+'Age Factors'!Q8,0)</f>
        <v>10200</v>
      </c>
      <c r="R7" s="81">
        <f>ROUND(+R$3/+'Age Factors'!R8,0)</f>
        <v>12535</v>
      </c>
      <c r="S7" s="81">
        <f>ROUND(+S$3/+'Age Factors'!S8,0)</f>
        <v>22471</v>
      </c>
      <c r="T7" s="81">
        <f>ROUND(+T$3/+'Age Factors'!T8,0)</f>
        <v>29849</v>
      </c>
      <c r="U7" s="81">
        <f>ROUND(+U$3/+'Age Factors'!U8,0)</f>
        <v>50727</v>
      </c>
      <c r="V7" s="81">
        <f>ROUND(+V$3/+'Age Factors'!V8,0)</f>
        <v>55688</v>
      </c>
      <c r="W7" s="81">
        <f>ROUND(+W$3/+'Age Factors'!W8,0)</f>
        <v>73784</v>
      </c>
      <c r="X7" s="79"/>
    </row>
    <row r="8" spans="1:24">
      <c r="A8" s="277">
        <v>8</v>
      </c>
      <c r="B8" s="280">
        <f>ROUND(+B$3/+'Age Factors'!B9,0)</f>
        <v>299</v>
      </c>
      <c r="C8" s="81">
        <f>ROUND(+C$3/+'Age Factors'!C9,0)</f>
        <v>1017</v>
      </c>
      <c r="D8" s="81">
        <f>ROUND(+D$3/+'Age Factors'!D9,0)</f>
        <v>1239</v>
      </c>
      <c r="E8" s="81">
        <f>ROUND(+E$3/+'Age Factors'!E9,0)</f>
        <v>1334</v>
      </c>
      <c r="F8" s="81">
        <f>ROUND(+F$3/+'Age Factors'!F9,0)</f>
        <v>1677</v>
      </c>
      <c r="G8" s="81">
        <f>ROUND(+G$3/+'Age Factors'!G9,0)</f>
        <v>1687</v>
      </c>
      <c r="H8" s="81">
        <f>ROUND(+H$3/+'Age Factors'!H9,0)</f>
        <v>2115</v>
      </c>
      <c r="I8" s="81">
        <f>ROUND(+I$3/+'Age Factors'!I9,0)</f>
        <v>2400</v>
      </c>
      <c r="J8" s="81">
        <f>ROUND(+J$3/+'Age Factors'!J9,0)</f>
        <v>2561</v>
      </c>
      <c r="K8" s="81">
        <f>ROUND(+K$3/+'Age Factors'!K9,0)</f>
        <v>3231</v>
      </c>
      <c r="L8" s="81">
        <f>ROUND(+L$3/+'Age Factors'!L9,0)</f>
        <v>3474</v>
      </c>
      <c r="M8" s="81">
        <f>ROUND(+M$3/+'Age Factors'!M9,0)</f>
        <v>4330</v>
      </c>
      <c r="N8" s="81">
        <f>ROUND(+N$3/+'Age Factors'!N9,0)</f>
        <v>4571</v>
      </c>
      <c r="O8" s="81">
        <f>ROUND(+O$3/+'Age Factors'!O9,0)</f>
        <v>5475</v>
      </c>
      <c r="P8" s="81">
        <f>ROUND(+P$3/+'Age Factors'!P9,0)</f>
        <v>6657</v>
      </c>
      <c r="Q8" s="81">
        <f>ROUND(+Q$3/+'Age Factors'!Q9,0)</f>
        <v>9584</v>
      </c>
      <c r="R8" s="81">
        <f>ROUND(+R$3/+'Age Factors'!R9,0)</f>
        <v>11778</v>
      </c>
      <c r="S8" s="81">
        <f>ROUND(+S$3/+'Age Factors'!S9,0)</f>
        <v>21113</v>
      </c>
      <c r="T8" s="81">
        <f>ROUND(+T$3/+'Age Factors'!T9,0)</f>
        <v>28046</v>
      </c>
      <c r="U8" s="81">
        <f>ROUND(+U$3/+'Age Factors'!U9,0)</f>
        <v>47663</v>
      </c>
      <c r="V8" s="81">
        <f>ROUND(+V$3/+'Age Factors'!V9,0)</f>
        <v>52324</v>
      </c>
      <c r="W8" s="81">
        <f>ROUND(+W$3/+'Age Factors'!W9,0)</f>
        <v>69328</v>
      </c>
      <c r="X8" s="79"/>
    </row>
    <row r="9" spans="1:24">
      <c r="A9" s="277">
        <v>9</v>
      </c>
      <c r="B9" s="280">
        <f>ROUND(+B$3/+'Age Factors'!B10,0)</f>
        <v>284</v>
      </c>
      <c r="C9" s="81">
        <f>ROUND(+C$3/+'Age Factors'!C10,0)</f>
        <v>964</v>
      </c>
      <c r="D9" s="81">
        <f>ROUND(+D$3/+'Age Factors'!D10,0)</f>
        <v>1174</v>
      </c>
      <c r="E9" s="81">
        <f>ROUND(+E$3/+'Age Factors'!E10,0)</f>
        <v>1264</v>
      </c>
      <c r="F9" s="81">
        <f>ROUND(+F$3/+'Age Factors'!F10,0)</f>
        <v>1589</v>
      </c>
      <c r="G9" s="81">
        <f>ROUND(+G$3/+'Age Factors'!G10,0)</f>
        <v>1599</v>
      </c>
      <c r="H9" s="81">
        <f>ROUND(+H$3/+'Age Factors'!H10,0)</f>
        <v>2004</v>
      </c>
      <c r="I9" s="81">
        <f>ROUND(+I$3/+'Age Factors'!I10,0)</f>
        <v>2274</v>
      </c>
      <c r="J9" s="81">
        <f>ROUND(+J$3/+'Age Factors'!J10,0)</f>
        <v>2426</v>
      </c>
      <c r="K9" s="81">
        <f>ROUND(+K$3/+'Age Factors'!K10,0)</f>
        <v>3061</v>
      </c>
      <c r="L9" s="81">
        <f>ROUND(+L$3/+'Age Factors'!L10,0)</f>
        <v>3291</v>
      </c>
      <c r="M9" s="81">
        <f>ROUND(+M$3/+'Age Factors'!M10,0)</f>
        <v>4104</v>
      </c>
      <c r="N9" s="81">
        <f>ROUND(+N$3/+'Age Factors'!N10,0)</f>
        <v>4332</v>
      </c>
      <c r="O9" s="81">
        <f>ROUND(+O$3/+'Age Factors'!O10,0)</f>
        <v>5189</v>
      </c>
      <c r="P9" s="81">
        <f>ROUND(+P$3/+'Age Factors'!P10,0)</f>
        <v>6309</v>
      </c>
      <c r="Q9" s="81">
        <f>ROUND(+Q$3/+'Age Factors'!Q10,0)</f>
        <v>9083</v>
      </c>
      <c r="R9" s="81">
        <f>ROUND(+R$3/+'Age Factors'!R10,0)</f>
        <v>11162</v>
      </c>
      <c r="S9" s="81">
        <f>ROUND(+S$3/+'Age Factors'!S10,0)</f>
        <v>20010</v>
      </c>
      <c r="T9" s="81">
        <f>ROUND(+T$3/+'Age Factors'!T10,0)</f>
        <v>26580</v>
      </c>
      <c r="U9" s="81">
        <f>ROUND(+U$3/+'Age Factors'!U10,0)</f>
        <v>45172</v>
      </c>
      <c r="V9" s="81">
        <f>ROUND(+V$3/+'Age Factors'!V10,0)</f>
        <v>49589</v>
      </c>
      <c r="W9" s="81">
        <f>ROUND(+W$3/+'Age Factors'!W10,0)</f>
        <v>65704</v>
      </c>
      <c r="X9" s="79"/>
    </row>
    <row r="10" spans="1:24">
      <c r="A10" s="278">
        <v>10</v>
      </c>
      <c r="B10" s="274">
        <f>ROUND(+B$3/+'Age Factors'!B11,0)</f>
        <v>271</v>
      </c>
      <c r="C10" s="82">
        <f>ROUND(+C$3/+'Age Factors'!C11,0)</f>
        <v>920</v>
      </c>
      <c r="D10" s="82">
        <f>ROUND(+D$3/+'Age Factors'!D11,0)</f>
        <v>1121</v>
      </c>
      <c r="E10" s="82">
        <f>ROUND(+E$3/+'Age Factors'!E11,0)</f>
        <v>1206</v>
      </c>
      <c r="F10" s="82">
        <f>ROUND(+F$3/+'Age Factors'!F11,0)</f>
        <v>1517</v>
      </c>
      <c r="G10" s="82">
        <f>ROUND(+G$3/+'Age Factors'!G11,0)</f>
        <v>1526</v>
      </c>
      <c r="H10" s="82">
        <f>ROUND(+H$3/+'Age Factors'!H11,0)</f>
        <v>1913</v>
      </c>
      <c r="I10" s="82">
        <f>ROUND(+I$3/+'Age Factors'!I11,0)</f>
        <v>2171</v>
      </c>
      <c r="J10" s="82">
        <f>ROUND(+J$3/+'Age Factors'!J11,0)</f>
        <v>2316</v>
      </c>
      <c r="K10" s="82">
        <f>ROUND(+K$3/+'Age Factors'!K11,0)</f>
        <v>2922</v>
      </c>
      <c r="L10" s="82">
        <f>ROUND(+L$3/+'Age Factors'!L11,0)</f>
        <v>3142</v>
      </c>
      <c r="M10" s="82">
        <f>ROUND(+M$3/+'Age Factors'!M11,0)</f>
        <v>3919</v>
      </c>
      <c r="N10" s="82">
        <f>ROUND(+N$3/+'Age Factors'!N11,0)</f>
        <v>4136</v>
      </c>
      <c r="O10" s="82">
        <f>ROUND(+O$3/+'Age Factors'!O11,0)</f>
        <v>4955</v>
      </c>
      <c r="P10" s="82">
        <f>ROUND(+P$3/+'Age Factors'!P11,0)</f>
        <v>6024</v>
      </c>
      <c r="Q10" s="82">
        <f>ROUND(+Q$3/+'Age Factors'!Q11,0)</f>
        <v>8673</v>
      </c>
      <c r="R10" s="82">
        <f>ROUND(+R$3/+'Age Factors'!R11,0)</f>
        <v>10658</v>
      </c>
      <c r="S10" s="82">
        <f>ROUND(+S$3/+'Age Factors'!S11,0)</f>
        <v>19106</v>
      </c>
      <c r="T10" s="82">
        <f>ROUND(+T$3/+'Age Factors'!T11,0)</f>
        <v>25380</v>
      </c>
      <c r="U10" s="82">
        <f>ROUND(+U$3/+'Age Factors'!U11,0)</f>
        <v>43132</v>
      </c>
      <c r="V10" s="82">
        <f>ROUND(+V$3/+'Age Factors'!V11,0)</f>
        <v>47350</v>
      </c>
      <c r="W10" s="82">
        <f>ROUND(+W$3/+'Age Factors'!W11,0)</f>
        <v>62738</v>
      </c>
      <c r="X10" s="79"/>
    </row>
    <row r="11" spans="1:24">
      <c r="A11" s="277">
        <v>11</v>
      </c>
      <c r="B11" s="260">
        <f>ROUND(+B$3/+'Age Factors'!B12,0)</f>
        <v>260</v>
      </c>
      <c r="C11" s="81">
        <f>ROUND(+C$3/+'Age Factors'!C12,0)</f>
        <v>884</v>
      </c>
      <c r="D11" s="81">
        <f>ROUND(+D$3/+'Age Factors'!D12,0)</f>
        <v>1077</v>
      </c>
      <c r="E11" s="81">
        <f>ROUND(+E$3/+'Age Factors'!E12,0)</f>
        <v>1159</v>
      </c>
      <c r="F11" s="81">
        <f>ROUND(+F$3/+'Age Factors'!F12,0)</f>
        <v>1458</v>
      </c>
      <c r="G11" s="81">
        <f>ROUND(+G$3/+'Age Factors'!G12,0)</f>
        <v>1467</v>
      </c>
      <c r="H11" s="81">
        <f>ROUND(+H$3/+'Age Factors'!H12,0)</f>
        <v>1838</v>
      </c>
      <c r="I11" s="81">
        <f>ROUND(+I$3/+'Age Factors'!I12,0)</f>
        <v>2086</v>
      </c>
      <c r="J11" s="81">
        <f>ROUND(+J$3/+'Age Factors'!J12,0)</f>
        <v>2226</v>
      </c>
      <c r="K11" s="81">
        <f>ROUND(+K$3/+'Age Factors'!K12,0)</f>
        <v>2808</v>
      </c>
      <c r="L11" s="81">
        <f>ROUND(+L$3/+'Age Factors'!L12,0)</f>
        <v>3019</v>
      </c>
      <c r="M11" s="81">
        <f>ROUND(+M$3/+'Age Factors'!M12,0)</f>
        <v>3767</v>
      </c>
      <c r="N11" s="81">
        <f>ROUND(+N$3/+'Age Factors'!N12,0)</f>
        <v>3976</v>
      </c>
      <c r="O11" s="81">
        <f>ROUND(+O$3/+'Age Factors'!O12,0)</f>
        <v>4762</v>
      </c>
      <c r="P11" s="81">
        <f>ROUND(+P$3/+'Age Factors'!P12,0)</f>
        <v>5790</v>
      </c>
      <c r="Q11" s="81">
        <f>ROUND(+Q$3/+'Age Factors'!Q12,0)</f>
        <v>8336</v>
      </c>
      <c r="R11" s="81">
        <f>ROUND(+R$3/+'Age Factors'!R12,0)</f>
        <v>10244</v>
      </c>
      <c r="S11" s="81">
        <f>ROUND(+S$3/+'Age Factors'!S12,0)</f>
        <v>18365</v>
      </c>
      <c r="T11" s="81">
        <f>ROUND(+T$3/+'Age Factors'!T12,0)</f>
        <v>24395</v>
      </c>
      <c r="U11" s="81">
        <f>ROUND(+U$3/+'Age Factors'!U12,0)</f>
        <v>41457</v>
      </c>
      <c r="V11" s="81">
        <f>ROUND(+V$3/+'Age Factors'!V12,0)</f>
        <v>45512</v>
      </c>
      <c r="W11" s="81">
        <f>ROUND(+W$3/+'Age Factors'!W12,0)</f>
        <v>60302</v>
      </c>
      <c r="X11" s="79"/>
    </row>
    <row r="12" spans="1:24">
      <c r="A12" s="277">
        <v>12</v>
      </c>
      <c r="B12" s="260">
        <f>ROUND(+B$3/+'Age Factors'!B13,0)</f>
        <v>252</v>
      </c>
      <c r="C12" s="81">
        <f>ROUND(+C$3/+'Age Factors'!C13,0)</f>
        <v>855</v>
      </c>
      <c r="D12" s="81">
        <f>ROUND(+D$3/+'Age Factors'!D13,0)</f>
        <v>1041</v>
      </c>
      <c r="E12" s="81">
        <f>ROUND(+E$3/+'Age Factors'!E13,0)</f>
        <v>1121</v>
      </c>
      <c r="F12" s="81">
        <f>ROUND(+F$3/+'Age Factors'!F13,0)</f>
        <v>1409</v>
      </c>
      <c r="G12" s="81">
        <f>ROUND(+G$3/+'Age Factors'!G13,0)</f>
        <v>1418</v>
      </c>
      <c r="H12" s="81">
        <f>ROUND(+H$3/+'Age Factors'!H13,0)</f>
        <v>1777</v>
      </c>
      <c r="I12" s="81">
        <f>ROUND(+I$3/+'Age Factors'!I13,0)</f>
        <v>2017</v>
      </c>
      <c r="J12" s="81">
        <f>ROUND(+J$3/+'Age Factors'!J13,0)</f>
        <v>2152</v>
      </c>
      <c r="K12" s="81">
        <f>ROUND(+K$3/+'Age Factors'!K13,0)</f>
        <v>2715</v>
      </c>
      <c r="L12" s="81">
        <f>ROUND(+L$3/+'Age Factors'!L13,0)</f>
        <v>2919</v>
      </c>
      <c r="M12" s="81">
        <f>ROUND(+M$3/+'Age Factors'!M13,0)</f>
        <v>3642</v>
      </c>
      <c r="N12" s="81">
        <f>ROUND(+N$3/+'Age Factors'!N13,0)</f>
        <v>3844</v>
      </c>
      <c r="O12" s="81">
        <f>ROUND(+O$3/+'Age Factors'!O13,0)</f>
        <v>4605</v>
      </c>
      <c r="P12" s="81">
        <f>ROUND(+P$3/+'Age Factors'!P13,0)</f>
        <v>5598</v>
      </c>
      <c r="Q12" s="81">
        <f>ROUND(+Q$3/+'Age Factors'!Q13,0)</f>
        <v>8060</v>
      </c>
      <c r="R12" s="81">
        <f>ROUND(+R$3/+'Age Factors'!R13,0)</f>
        <v>9905</v>
      </c>
      <c r="S12" s="81">
        <f>ROUND(+S$3/+'Age Factors'!S13,0)</f>
        <v>17756</v>
      </c>
      <c r="T12" s="81">
        <f>ROUND(+T$3/+'Age Factors'!T13,0)</f>
        <v>23587</v>
      </c>
      <c r="U12" s="81">
        <f>ROUND(+U$3/+'Age Factors'!U13,0)</f>
        <v>40084</v>
      </c>
      <c r="V12" s="81">
        <f>ROUND(+V$3/+'Age Factors'!V13,0)</f>
        <v>44004</v>
      </c>
      <c r="W12" s="81">
        <f>ROUND(+W$3/+'Age Factors'!W13,0)</f>
        <v>58304</v>
      </c>
      <c r="X12" s="79"/>
    </row>
    <row r="13" spans="1:24">
      <c r="A13" s="277">
        <v>13</v>
      </c>
      <c r="B13" s="260">
        <f>ROUND(+B$3/+'Age Factors'!B14,0)</f>
        <v>245</v>
      </c>
      <c r="C13" s="81">
        <f>ROUND(+C$3/+'Age Factors'!C14,0)</f>
        <v>831</v>
      </c>
      <c r="D13" s="81">
        <f>ROUND(+D$3/+'Age Factors'!D14,0)</f>
        <v>1012</v>
      </c>
      <c r="E13" s="81">
        <f>ROUND(+E$3/+'Age Factors'!E14,0)</f>
        <v>1089</v>
      </c>
      <c r="F13" s="81">
        <f>ROUND(+F$3/+'Age Factors'!F14,0)</f>
        <v>1370</v>
      </c>
      <c r="G13" s="81">
        <f>ROUND(+G$3/+'Age Factors'!G14,0)</f>
        <v>1378</v>
      </c>
      <c r="H13" s="81">
        <f>ROUND(+H$3/+'Age Factors'!H14,0)</f>
        <v>1727</v>
      </c>
      <c r="I13" s="81">
        <f>ROUND(+I$3/+'Age Factors'!I14,0)</f>
        <v>1960</v>
      </c>
      <c r="J13" s="81">
        <f>ROUND(+J$3/+'Age Factors'!J14,0)</f>
        <v>2092</v>
      </c>
      <c r="K13" s="81">
        <f>ROUND(+K$3/+'Age Factors'!K14,0)</f>
        <v>2639</v>
      </c>
      <c r="L13" s="81">
        <f>ROUND(+L$3/+'Age Factors'!L14,0)</f>
        <v>2837</v>
      </c>
      <c r="M13" s="81">
        <f>ROUND(+M$3/+'Age Factors'!M14,0)</f>
        <v>3540</v>
      </c>
      <c r="N13" s="81">
        <f>ROUND(+N$3/+'Age Factors'!N14,0)</f>
        <v>3737</v>
      </c>
      <c r="O13" s="81">
        <f>ROUND(+O$3/+'Age Factors'!O14,0)</f>
        <v>4476</v>
      </c>
      <c r="P13" s="81">
        <f>ROUND(+P$3/+'Age Factors'!P14,0)</f>
        <v>5442</v>
      </c>
      <c r="Q13" s="81">
        <f>ROUND(+Q$3/+'Age Factors'!Q14,0)</f>
        <v>7835</v>
      </c>
      <c r="R13" s="81">
        <f>ROUND(+R$3/+'Age Factors'!R14,0)</f>
        <v>9629</v>
      </c>
      <c r="S13" s="81">
        <f>ROUND(+S$3/+'Age Factors'!S14,0)</f>
        <v>17261</v>
      </c>
      <c r="T13" s="81">
        <f>ROUND(+T$3/+'Age Factors'!T14,0)</f>
        <v>22928</v>
      </c>
      <c r="U13" s="81">
        <f>ROUND(+U$3/+'Age Factors'!U14,0)</f>
        <v>38965</v>
      </c>
      <c r="V13" s="81">
        <f>ROUND(+V$3/+'Age Factors'!V14,0)</f>
        <v>42776</v>
      </c>
      <c r="W13" s="81">
        <f>ROUND(+W$3/+'Age Factors'!W14,0)</f>
        <v>56677</v>
      </c>
      <c r="X13" s="79"/>
    </row>
    <row r="14" spans="1:24">
      <c r="A14" s="277">
        <v>14</v>
      </c>
      <c r="B14" s="260">
        <f>ROUND(+B$3/+'Age Factors'!B15,0)</f>
        <v>239</v>
      </c>
      <c r="C14" s="81">
        <f>ROUND(+C$3/+'Age Factors'!C15,0)</f>
        <v>812</v>
      </c>
      <c r="D14" s="81">
        <f>ROUND(+D$3/+'Age Factors'!D15,0)</f>
        <v>988</v>
      </c>
      <c r="E14" s="81">
        <f>ROUND(+E$3/+'Age Factors'!E15,0)</f>
        <v>1064</v>
      </c>
      <c r="F14" s="81">
        <f>ROUND(+F$3/+'Age Factors'!F15,0)</f>
        <v>1338</v>
      </c>
      <c r="G14" s="81">
        <f>ROUND(+G$3/+'Age Factors'!G15,0)</f>
        <v>1346</v>
      </c>
      <c r="H14" s="81">
        <f>ROUND(+H$3/+'Age Factors'!H15,0)</f>
        <v>1687</v>
      </c>
      <c r="I14" s="81">
        <f>ROUND(+I$3/+'Age Factors'!I15,0)</f>
        <v>1915</v>
      </c>
      <c r="J14" s="81">
        <f>ROUND(+J$3/+'Age Factors'!J15,0)</f>
        <v>2043</v>
      </c>
      <c r="K14" s="81">
        <f>ROUND(+K$3/+'Age Factors'!K15,0)</f>
        <v>2578</v>
      </c>
      <c r="L14" s="81">
        <f>ROUND(+L$3/+'Age Factors'!L15,0)</f>
        <v>2772</v>
      </c>
      <c r="M14" s="81">
        <f>ROUND(+M$3/+'Age Factors'!M15,0)</f>
        <v>3458</v>
      </c>
      <c r="N14" s="81">
        <f>ROUND(+N$3/+'Age Factors'!N15,0)</f>
        <v>3650</v>
      </c>
      <c r="O14" s="81">
        <f>ROUND(+O$3/+'Age Factors'!O15,0)</f>
        <v>4373</v>
      </c>
      <c r="P14" s="81">
        <f>ROUND(+P$3/+'Age Factors'!P15,0)</f>
        <v>5317</v>
      </c>
      <c r="Q14" s="81">
        <f>ROUND(+Q$3/+'Age Factors'!Q15,0)</f>
        <v>7654</v>
      </c>
      <c r="R14" s="81">
        <f>ROUND(+R$3/+'Age Factors'!R15,0)</f>
        <v>9406</v>
      </c>
      <c r="S14" s="81">
        <f>ROUND(+S$3/+'Age Factors'!S15,0)</f>
        <v>16862</v>
      </c>
      <c r="T14" s="81">
        <f>ROUND(+T$3/+'Age Factors'!T15,0)</f>
        <v>22399</v>
      </c>
      <c r="U14" s="81">
        <f>ROUND(+U$3/+'Age Factors'!U15,0)</f>
        <v>38066</v>
      </c>
      <c r="V14" s="81">
        <f>ROUND(+V$3/+'Age Factors'!V15,0)</f>
        <v>41789</v>
      </c>
      <c r="W14" s="81">
        <f>ROUND(+W$3/+'Age Factors'!W15,0)</f>
        <v>55369</v>
      </c>
      <c r="X14" s="79"/>
    </row>
    <row r="15" spans="1:24">
      <c r="A15" s="278">
        <v>15</v>
      </c>
      <c r="B15" s="274">
        <f>ROUND(+B$3/+'Age Factors'!B16,0)</f>
        <v>235</v>
      </c>
      <c r="C15" s="82">
        <f>ROUND(+C$3/+'Age Factors'!C16,0)</f>
        <v>796</v>
      </c>
      <c r="D15" s="82">
        <f>ROUND(+D$3/+'Age Factors'!D16,0)</f>
        <v>970</v>
      </c>
      <c r="E15" s="82">
        <f>ROUND(+E$3/+'Age Factors'!E16,0)</f>
        <v>1044</v>
      </c>
      <c r="F15" s="82">
        <f>ROUND(+F$3/+'Age Factors'!F16,0)</f>
        <v>1313</v>
      </c>
      <c r="G15" s="82">
        <f>ROUND(+G$3/+'Age Factors'!G16,0)</f>
        <v>1321</v>
      </c>
      <c r="H15" s="82">
        <f>ROUND(+H$3/+'Age Factors'!H16,0)</f>
        <v>1656</v>
      </c>
      <c r="I15" s="82">
        <f>ROUND(+I$3/+'Age Factors'!I16,0)</f>
        <v>1879</v>
      </c>
      <c r="J15" s="82">
        <f>ROUND(+J$3/+'Age Factors'!J16,0)</f>
        <v>2005</v>
      </c>
      <c r="K15" s="82">
        <f>ROUND(+K$3/+'Age Factors'!K16,0)</f>
        <v>2530</v>
      </c>
      <c r="L15" s="82">
        <f>ROUND(+L$3/+'Age Factors'!L16,0)</f>
        <v>2720</v>
      </c>
      <c r="M15" s="83">
        <f>ROUND(+M$3/+'Age Factors'!M16,0)</f>
        <v>3394</v>
      </c>
      <c r="N15" s="82">
        <f>ROUND(+N$3/+'Age Factors'!N16,0)</f>
        <v>3583</v>
      </c>
      <c r="O15" s="82">
        <f>ROUND(+O$3/+'Age Factors'!O16,0)</f>
        <v>4292</v>
      </c>
      <c r="P15" s="82">
        <f>ROUND(+P$3/+'Age Factors'!P16,0)</f>
        <v>5218</v>
      </c>
      <c r="Q15" s="82">
        <f>ROUND(+Q$3/+'Age Factors'!Q16,0)</f>
        <v>7512</v>
      </c>
      <c r="R15" s="82">
        <f>ROUND(+R$3/+'Age Factors'!R16,0)</f>
        <v>9232</v>
      </c>
      <c r="S15" s="82">
        <f>ROUND(+S$3/+'Age Factors'!S16,0)</f>
        <v>16550</v>
      </c>
      <c r="T15" s="82">
        <f>ROUND(+T$3/+'Age Factors'!T16,0)</f>
        <v>21984</v>
      </c>
      <c r="U15" s="82">
        <f>ROUND(+U$3/+'Age Factors'!U16,0)</f>
        <v>37361</v>
      </c>
      <c r="V15" s="82">
        <f>ROUND(+V$3/+'Age Factors'!V16,0)</f>
        <v>41015</v>
      </c>
      <c r="W15" s="82">
        <f>ROUND(+W$3/+'Age Factors'!W16,0)</f>
        <v>54343</v>
      </c>
      <c r="X15" s="79"/>
    </row>
    <row r="16" spans="1:24">
      <c r="A16" s="277">
        <v>16</v>
      </c>
      <c r="B16" s="260">
        <f>ROUND(+B$3/+'Age Factors'!B17,0)</f>
        <v>231</v>
      </c>
      <c r="C16" s="81">
        <f>ROUND(+C$3/+'Age Factors'!C17,0)</f>
        <v>785</v>
      </c>
      <c r="D16" s="81">
        <f>ROUND(+D$3/+'Age Factors'!D17,0)</f>
        <v>956</v>
      </c>
      <c r="E16" s="81">
        <f>ROUND(+E$3/+'Age Factors'!E17,0)</f>
        <v>1030</v>
      </c>
      <c r="F16" s="81">
        <f>ROUND(+F$3/+'Age Factors'!F17,0)</f>
        <v>1294</v>
      </c>
      <c r="G16" s="81">
        <f>ROUND(+G$3/+'Age Factors'!G17,0)</f>
        <v>1302</v>
      </c>
      <c r="H16" s="81">
        <f>ROUND(+H$3/+'Age Factors'!H17,0)</f>
        <v>1632</v>
      </c>
      <c r="I16" s="81">
        <f>ROUND(+I$3/+'Age Factors'!I17,0)</f>
        <v>1852</v>
      </c>
      <c r="J16" s="81">
        <f>ROUND(+J$3/+'Age Factors'!J17,0)</f>
        <v>1977</v>
      </c>
      <c r="K16" s="81">
        <f>ROUND(+K$3/+'Age Factors'!K17,0)</f>
        <v>2494</v>
      </c>
      <c r="L16" s="81">
        <f>ROUND(+L$3/+'Age Factors'!L17,0)</f>
        <v>2681</v>
      </c>
      <c r="M16" s="81">
        <f>ROUND(+M$3/+'Age Factors'!M17,0)</f>
        <v>3346</v>
      </c>
      <c r="N16" s="81">
        <f>ROUND(+N$3/+'Age Factors'!N17,0)</f>
        <v>3532</v>
      </c>
      <c r="O16" s="81">
        <f>ROUND(+O$3/+'Age Factors'!O17,0)</f>
        <v>4231</v>
      </c>
      <c r="P16" s="81">
        <f>ROUND(+P$3/+'Age Factors'!P17,0)</f>
        <v>5144</v>
      </c>
      <c r="Q16" s="81">
        <f>ROUND(+Q$3/+'Age Factors'!Q17,0)</f>
        <v>7406</v>
      </c>
      <c r="R16" s="81">
        <f>ROUND(+R$3/+'Age Factors'!R17,0)</f>
        <v>9101</v>
      </c>
      <c r="S16" s="81">
        <f>ROUND(+S$3/+'Age Factors'!S17,0)</f>
        <v>16315</v>
      </c>
      <c r="T16" s="81">
        <f>ROUND(+T$3/+'Age Factors'!T17,0)</f>
        <v>21672</v>
      </c>
      <c r="U16" s="81">
        <f>ROUND(+U$3/+'Age Factors'!U17,0)</f>
        <v>36830</v>
      </c>
      <c r="V16" s="81">
        <f>ROUND(+V$3/+'Age Factors'!V17,0)</f>
        <v>40432</v>
      </c>
      <c r="W16" s="81">
        <f>ROUND(+W$3/+'Age Factors'!W17,0)</f>
        <v>53571</v>
      </c>
      <c r="X16" s="79"/>
    </row>
    <row r="17" spans="1:24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947</v>
      </c>
      <c r="E17" s="81">
        <f>ROUND(+E$3/+'Age Factors'!E18,0)</f>
        <v>1019</v>
      </c>
      <c r="F17" s="81">
        <f>ROUND(+F$3/+'Age Factors'!F18,0)</f>
        <v>1281</v>
      </c>
      <c r="G17" s="81">
        <f>ROUND(+G$3/+'Age Factors'!G18,0)</f>
        <v>1289</v>
      </c>
      <c r="H17" s="81">
        <f>ROUND(+H$3/+'Age Factors'!H18,0)</f>
        <v>1616</v>
      </c>
      <c r="I17" s="81">
        <f>ROUND(+I$3/+'Age Factors'!I18,0)</f>
        <v>1834</v>
      </c>
      <c r="J17" s="81">
        <f>ROUND(+J$3/+'Age Factors'!J18,0)</f>
        <v>1957</v>
      </c>
      <c r="K17" s="81">
        <f>ROUND(+K$3/+'Age Factors'!K18,0)</f>
        <v>2469</v>
      </c>
      <c r="L17" s="81">
        <f>ROUND(+L$3/+'Age Factors'!L18,0)</f>
        <v>2654</v>
      </c>
      <c r="M17" s="81">
        <f>ROUND(+M$3/+'Age Factors'!M18,0)</f>
        <v>3314</v>
      </c>
      <c r="N17" s="81">
        <f>ROUND(+N$3/+'Age Factors'!N18,0)</f>
        <v>3498</v>
      </c>
      <c r="O17" s="81">
        <f>ROUND(+O$3/+'Age Factors'!O18,0)</f>
        <v>4191</v>
      </c>
      <c r="P17" s="81">
        <f>ROUND(+P$3/+'Age Factors'!P18,0)</f>
        <v>5095</v>
      </c>
      <c r="Q17" s="81">
        <f>ROUND(+Q$3/+'Age Factors'!Q18,0)</f>
        <v>7335</v>
      </c>
      <c r="R17" s="81">
        <f>ROUND(+R$3/+'Age Factors'!R18,0)</f>
        <v>9014</v>
      </c>
      <c r="S17" s="81">
        <f>ROUND(+S$3/+'Age Factors'!S18,0)</f>
        <v>16159</v>
      </c>
      <c r="T17" s="81">
        <f>ROUND(+T$3/+'Age Factors'!T18,0)</f>
        <v>21465</v>
      </c>
      <c r="U17" s="81">
        <f>ROUND(+U$3/+'Age Factors'!U18,0)</f>
        <v>36479</v>
      </c>
      <c r="V17" s="81">
        <f>ROUND(+V$3/+'Age Factors'!V18,0)</f>
        <v>40046</v>
      </c>
      <c r="W17" s="81">
        <f>ROUND(+W$3/+'Age Factors'!W18,0)</f>
        <v>53060</v>
      </c>
      <c r="X17" s="79"/>
    </row>
    <row r="18" spans="1:24">
      <c r="A18" s="277">
        <v>18</v>
      </c>
      <c r="B18" s="260">
        <f>ROUND(+B$3/+'Age Factors'!B19,0)</f>
        <v>227</v>
      </c>
      <c r="C18" s="81">
        <f>ROUND(+C$3/+'Age Factors'!C19,0)</f>
        <v>773</v>
      </c>
      <c r="D18" s="81">
        <f>ROUND(+D$3/+'Age Factors'!D19,0)</f>
        <v>941</v>
      </c>
      <c r="E18" s="81">
        <f>ROUND(+E$3/+'Age Factors'!E19,0)</f>
        <v>1013</v>
      </c>
      <c r="F18" s="81">
        <f>ROUND(+F$3/+'Age Factors'!F19,0)</f>
        <v>1274</v>
      </c>
      <c r="G18" s="81">
        <f>ROUND(+G$3/+'Age Factors'!G19,0)</f>
        <v>1282</v>
      </c>
      <c r="H18" s="81">
        <f>ROUND(+H$3/+'Age Factors'!H19,0)</f>
        <v>1606</v>
      </c>
      <c r="I18" s="81">
        <f>ROUND(+I$3/+'Age Factors'!I19,0)</f>
        <v>1823</v>
      </c>
      <c r="J18" s="81">
        <f>ROUND(+J$3/+'Age Factors'!J19,0)</f>
        <v>1945</v>
      </c>
      <c r="K18" s="81">
        <f>ROUND(+K$3/+'Age Factors'!K19,0)</f>
        <v>2454</v>
      </c>
      <c r="L18" s="81">
        <f>ROUND(+L$3/+'Age Factors'!L19,0)</f>
        <v>2638</v>
      </c>
      <c r="M18" s="81">
        <f>ROUND(+M$3/+'Age Factors'!M19,0)</f>
        <v>3299</v>
      </c>
      <c r="N18" s="81">
        <f>ROUND(+N$3/+'Age Factors'!N19,0)</f>
        <v>3482</v>
      </c>
      <c r="O18" s="81">
        <f>ROUND(+O$3/+'Age Factors'!O19,0)</f>
        <v>4172</v>
      </c>
      <c r="P18" s="81">
        <f>ROUND(+P$3/+'Age Factors'!P19,0)</f>
        <v>5072</v>
      </c>
      <c r="Q18" s="81">
        <f>ROUND(+Q$3/+'Age Factors'!Q19,0)</f>
        <v>7302</v>
      </c>
      <c r="R18" s="81">
        <f>ROUND(+R$3/+'Age Factors'!R19,0)</f>
        <v>8974</v>
      </c>
      <c r="S18" s="81">
        <f>ROUND(+S$3/+'Age Factors'!S19,0)</f>
        <v>16086</v>
      </c>
      <c r="T18" s="81">
        <f>ROUND(+T$3/+'Age Factors'!T19,0)</f>
        <v>21369</v>
      </c>
      <c r="U18" s="81">
        <f>ROUND(+U$3/+'Age Factors'!U19,0)</f>
        <v>36315</v>
      </c>
      <c r="V18" s="81">
        <f>ROUND(+V$3/+'Age Factors'!V19,0)</f>
        <v>39866</v>
      </c>
      <c r="W18" s="81">
        <f>ROUND(+W$3/+'Age Factors'!W19,0)</f>
        <v>52821</v>
      </c>
      <c r="X18" s="79"/>
    </row>
    <row r="19" spans="1:24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939</v>
      </c>
      <c r="E19" s="81">
        <f>ROUND(+E$3/+'Age Factors'!E20,0)</f>
        <v>1011</v>
      </c>
      <c r="F19" s="81">
        <f>ROUND(+F$3/+'Age Factors'!F20,0)</f>
        <v>1271</v>
      </c>
      <c r="G19" s="81">
        <f>ROUND(+G$3/+'Age Factors'!G20,0)</f>
        <v>1279</v>
      </c>
      <c r="H19" s="81">
        <f>ROUND(+H$3/+'Age Factors'!H20,0)</f>
        <v>1603</v>
      </c>
      <c r="I19" s="81">
        <f>ROUND(+I$3/+'Age Factors'!I20,0)</f>
        <v>1819</v>
      </c>
      <c r="J19" s="81">
        <f>ROUND(+J$3/+'Age Factors'!J20,0)</f>
        <v>1941</v>
      </c>
      <c r="K19" s="81">
        <f>ROUND(+K$3/+'Age Factors'!K20,0)</f>
        <v>2449</v>
      </c>
      <c r="L19" s="81">
        <f>ROUND(+L$3/+'Age Factors'!L20,0)</f>
        <v>2633</v>
      </c>
      <c r="M19" s="81">
        <f>ROUND(+M$3/+'Age Factors'!M20,0)</f>
        <v>3298</v>
      </c>
      <c r="N19" s="81">
        <f>ROUND(+N$3/+'Age Factors'!N20,0)</f>
        <v>3481</v>
      </c>
      <c r="O19" s="81">
        <f>ROUND(+O$3/+'Age Factors'!O20,0)</f>
        <v>4170</v>
      </c>
      <c r="P19" s="81">
        <f>ROUND(+P$3/+'Age Factors'!P20,0)</f>
        <v>5070</v>
      </c>
      <c r="Q19" s="81">
        <f>ROUND(+Q$3/+'Age Factors'!Q20,0)</f>
        <v>7299</v>
      </c>
      <c r="R19" s="81">
        <f>ROUND(+R$3/+'Age Factors'!R20,0)</f>
        <v>8970</v>
      </c>
      <c r="S19" s="81">
        <f>ROUND(+S$3/+'Age Factors'!S20,0)</f>
        <v>16080</v>
      </c>
      <c r="T19" s="81">
        <f>ROUND(+T$3/+'Age Factors'!T20,0)</f>
        <v>21360</v>
      </c>
      <c r="U19" s="81">
        <f>ROUND(+U$3/+'Age Factors'!U20,0)</f>
        <v>36300</v>
      </c>
      <c r="V19" s="81">
        <f>ROUND(+V$3/+'Age Factors'!V20,0)</f>
        <v>39850</v>
      </c>
      <c r="W19" s="81">
        <f>ROUND(+W$3/+'Age Factors'!W20,0)</f>
        <v>52800</v>
      </c>
      <c r="X19" s="79"/>
    </row>
    <row r="20" spans="1:24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939</v>
      </c>
      <c r="E20" s="82">
        <f>ROUND(+E$3/+'Age Factors'!E21,0)</f>
        <v>1011</v>
      </c>
      <c r="F20" s="82">
        <f>ROUND(+F$3/+'Age Factors'!F21,0)</f>
        <v>1271</v>
      </c>
      <c r="G20" s="82">
        <f>ROUND(+G$3/+'Age Factors'!G21,0)</f>
        <v>1279</v>
      </c>
      <c r="H20" s="82">
        <f>ROUND(+H$3/+'Age Factors'!H21,0)</f>
        <v>1603</v>
      </c>
      <c r="I20" s="82">
        <f>ROUND(+I$3/+'Age Factors'!I21,0)</f>
        <v>1819</v>
      </c>
      <c r="J20" s="82">
        <f>ROUND(+J$3/+'Age Factors'!J21,0)</f>
        <v>1941</v>
      </c>
      <c r="K20" s="82">
        <f>ROUND(+K$3/+'Age Factors'!K21,0)</f>
        <v>2449</v>
      </c>
      <c r="L20" s="82">
        <f>ROUND(+L$3/+'Age Factors'!L21,0)</f>
        <v>2633</v>
      </c>
      <c r="M20" s="82">
        <f>ROUND(+M$3/+'Age Factors'!M21,0)</f>
        <v>3298</v>
      </c>
      <c r="N20" s="82">
        <f>ROUND(+N$3/+'Age Factors'!N21,0)</f>
        <v>3481</v>
      </c>
      <c r="O20" s="82">
        <f>ROUND(+O$3/+'Age Factors'!O21,0)</f>
        <v>4170</v>
      </c>
      <c r="P20" s="82">
        <f>ROUND(+P$3/+'Age Factors'!P21,0)</f>
        <v>5070</v>
      </c>
      <c r="Q20" s="82">
        <f>ROUND(+Q$3/+'Age Factors'!Q21,0)</f>
        <v>7299</v>
      </c>
      <c r="R20" s="82">
        <f>ROUND(+R$3/+'Age Factors'!R21,0)</f>
        <v>8970</v>
      </c>
      <c r="S20" s="82">
        <f>ROUND(+S$3/+'Age Factors'!S21,0)</f>
        <v>16080</v>
      </c>
      <c r="T20" s="82">
        <f>ROUND(+T$3/+'Age Factors'!T21,0)</f>
        <v>21360</v>
      </c>
      <c r="U20" s="82">
        <f>ROUND(+U$3/+'Age Factors'!U21,0)</f>
        <v>36300</v>
      </c>
      <c r="V20" s="82">
        <f>ROUND(+V$3/+'Age Factors'!V21,0)</f>
        <v>39850</v>
      </c>
      <c r="W20" s="82">
        <f>ROUND(+W$3/+'Age Factors'!W21,0)</f>
        <v>52800</v>
      </c>
      <c r="X20" s="79"/>
    </row>
    <row r="21" spans="1:24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939</v>
      </c>
      <c r="E21" s="81">
        <f>ROUND(+E$3/+'Age Factors'!E22,0)</f>
        <v>1011</v>
      </c>
      <c r="F21" s="81">
        <f>ROUND(+F$3/+'Age Factors'!F22,0)</f>
        <v>1271</v>
      </c>
      <c r="G21" s="81">
        <f>ROUND(+G$3/+'Age Factors'!G22,0)</f>
        <v>1279</v>
      </c>
      <c r="H21" s="81">
        <f>ROUND(+H$3/+'Age Factors'!H22,0)</f>
        <v>1603</v>
      </c>
      <c r="I21" s="81">
        <f>ROUND(+I$3/+'Age Factors'!I22,0)</f>
        <v>1819</v>
      </c>
      <c r="J21" s="81">
        <f>ROUND(+J$3/+'Age Factors'!J22,0)</f>
        <v>1941</v>
      </c>
      <c r="K21" s="81">
        <f>ROUND(+K$3/+'Age Factors'!K22,0)</f>
        <v>2449</v>
      </c>
      <c r="L21" s="81">
        <f>ROUND(+L$3/+'Age Factors'!L22,0)</f>
        <v>2633</v>
      </c>
      <c r="M21" s="81">
        <f>ROUND(+M$3/+'Age Factors'!M22,0)</f>
        <v>3298</v>
      </c>
      <c r="N21" s="81">
        <f>ROUND(+N$3/+'Age Factors'!N22,0)</f>
        <v>3481</v>
      </c>
      <c r="O21" s="81">
        <f>ROUND(+O$3/+'Age Factors'!O22,0)</f>
        <v>4170</v>
      </c>
      <c r="P21" s="81">
        <f>ROUND(+P$3/+'Age Factors'!P22,0)</f>
        <v>5070</v>
      </c>
      <c r="Q21" s="81">
        <f>ROUND(+Q$3/+'Age Factors'!Q22,0)</f>
        <v>7299</v>
      </c>
      <c r="R21" s="81">
        <f>ROUND(+R$3/+'Age Factors'!R22,0)</f>
        <v>8970</v>
      </c>
      <c r="S21" s="81">
        <f>ROUND(+S$3/+'Age Factors'!S22,0)</f>
        <v>16080</v>
      </c>
      <c r="T21" s="81">
        <f>ROUND(+T$3/+'Age Factors'!T22,0)</f>
        <v>21360</v>
      </c>
      <c r="U21" s="81">
        <f>ROUND(+U$3/+'Age Factors'!U22,0)</f>
        <v>36300</v>
      </c>
      <c r="V21" s="81">
        <f>ROUND(+V$3/+'Age Factors'!V22,0)</f>
        <v>39850</v>
      </c>
      <c r="W21" s="81">
        <f>ROUND(+W$3/+'Age Factors'!W22,0)</f>
        <v>52800</v>
      </c>
      <c r="X21" s="79"/>
    </row>
    <row r="22" spans="1:24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939</v>
      </c>
      <c r="E22" s="81">
        <f>ROUND(+E$3/+'Age Factors'!E23,0)</f>
        <v>1011</v>
      </c>
      <c r="F22" s="81">
        <f>ROUND(+F$3/+'Age Factors'!F23,0)</f>
        <v>1271</v>
      </c>
      <c r="G22" s="81">
        <f>ROUND(+G$3/+'Age Factors'!G23,0)</f>
        <v>1279</v>
      </c>
      <c r="H22" s="81">
        <f>ROUND(+H$3/+'Age Factors'!H23,0)</f>
        <v>1603</v>
      </c>
      <c r="I22" s="81">
        <f>ROUND(+I$3/+'Age Factors'!I23,0)</f>
        <v>1819</v>
      </c>
      <c r="J22" s="81">
        <f>ROUND(+J$3/+'Age Factors'!J23,0)</f>
        <v>1941</v>
      </c>
      <c r="K22" s="81">
        <f>ROUND(+K$3/+'Age Factors'!K23,0)</f>
        <v>2449</v>
      </c>
      <c r="L22" s="81">
        <f>ROUND(+L$3/+'Age Factors'!L23,0)</f>
        <v>2633</v>
      </c>
      <c r="M22" s="81">
        <f>ROUND(+M$3/+'Age Factors'!M23,0)</f>
        <v>3298</v>
      </c>
      <c r="N22" s="81">
        <f>ROUND(+N$3/+'Age Factors'!N23,0)</f>
        <v>3481</v>
      </c>
      <c r="O22" s="81">
        <f>ROUND(+O$3/+'Age Factors'!O23,0)</f>
        <v>4170</v>
      </c>
      <c r="P22" s="81">
        <f>ROUND(+P$3/+'Age Factors'!P23,0)</f>
        <v>5070</v>
      </c>
      <c r="Q22" s="81">
        <f>ROUND(+Q$3/+'Age Factors'!Q23,0)</f>
        <v>7299</v>
      </c>
      <c r="R22" s="81">
        <f>ROUND(+R$3/+'Age Factors'!R23,0)</f>
        <v>8970</v>
      </c>
      <c r="S22" s="81">
        <f>ROUND(+S$3/+'Age Factors'!S23,0)</f>
        <v>16080</v>
      </c>
      <c r="T22" s="81">
        <f>ROUND(+T$3/+'Age Factors'!T23,0)</f>
        <v>21360</v>
      </c>
      <c r="U22" s="81">
        <f>ROUND(+U$3/+'Age Factors'!U23,0)</f>
        <v>36300</v>
      </c>
      <c r="V22" s="81">
        <f>ROUND(+V$3/+'Age Factors'!V23,0)</f>
        <v>39850</v>
      </c>
      <c r="W22" s="81">
        <f>ROUND(+W$3/+'Age Factors'!W23,0)</f>
        <v>52800</v>
      </c>
      <c r="X22" s="79"/>
    </row>
    <row r="23" spans="1:24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939</v>
      </c>
      <c r="E23" s="81">
        <f>ROUND(+E$3/+'Age Factors'!E24,0)</f>
        <v>1011</v>
      </c>
      <c r="F23" s="81">
        <f>ROUND(+F$3/+'Age Factors'!F24,0)</f>
        <v>1271</v>
      </c>
      <c r="G23" s="81">
        <f>ROUND(+G$3/+'Age Factors'!G24,0)</f>
        <v>1279</v>
      </c>
      <c r="H23" s="81">
        <f>ROUND(+H$3/+'Age Factors'!H24,0)</f>
        <v>1603</v>
      </c>
      <c r="I23" s="81">
        <f>ROUND(+I$3/+'Age Factors'!I24,0)</f>
        <v>1819</v>
      </c>
      <c r="J23" s="81">
        <f>ROUND(+J$3/+'Age Factors'!J24,0)</f>
        <v>1941</v>
      </c>
      <c r="K23" s="81">
        <f>ROUND(+K$3/+'Age Factors'!K24,0)</f>
        <v>2449</v>
      </c>
      <c r="L23" s="81">
        <f>ROUND(+L$3/+'Age Factors'!L24,0)</f>
        <v>2633</v>
      </c>
      <c r="M23" s="81">
        <f>ROUND(+M$3/+'Age Factors'!M24,0)</f>
        <v>3298</v>
      </c>
      <c r="N23" s="81">
        <f>ROUND(+N$3/+'Age Factors'!N24,0)</f>
        <v>3481</v>
      </c>
      <c r="O23" s="81">
        <f>ROUND(+O$3/+'Age Factors'!O24,0)</f>
        <v>4170</v>
      </c>
      <c r="P23" s="81">
        <f>ROUND(+P$3/+'Age Factors'!P24,0)</f>
        <v>5070</v>
      </c>
      <c r="Q23" s="81">
        <f>ROUND(+Q$3/+'Age Factors'!Q24,0)</f>
        <v>7299</v>
      </c>
      <c r="R23" s="81">
        <f>ROUND(+R$3/+'Age Factors'!R24,0)</f>
        <v>8970</v>
      </c>
      <c r="S23" s="81">
        <f>ROUND(+S$3/+'Age Factors'!S24,0)</f>
        <v>16080</v>
      </c>
      <c r="T23" s="81">
        <f>ROUND(+T$3/+'Age Factors'!T24,0)</f>
        <v>21360</v>
      </c>
      <c r="U23" s="81">
        <f>ROUND(+U$3/+'Age Factors'!U24,0)</f>
        <v>36300</v>
      </c>
      <c r="V23" s="81">
        <f>ROUND(+V$3/+'Age Factors'!V24,0)</f>
        <v>39850</v>
      </c>
      <c r="W23" s="81">
        <f>ROUND(+W$3/+'Age Factors'!W24,0)</f>
        <v>52800</v>
      </c>
      <c r="X23" s="79"/>
    </row>
    <row r="24" spans="1:24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939</v>
      </c>
      <c r="E24" s="81">
        <f>ROUND(+E$3/+'Age Factors'!E25,0)</f>
        <v>1011</v>
      </c>
      <c r="F24" s="81">
        <f>ROUND(+F$3/+'Age Factors'!F25,0)</f>
        <v>1271</v>
      </c>
      <c r="G24" s="81">
        <f>ROUND(+G$3/+'Age Factors'!G25,0)</f>
        <v>1279</v>
      </c>
      <c r="H24" s="81">
        <f>ROUND(+H$3/+'Age Factors'!H25,0)</f>
        <v>1603</v>
      </c>
      <c r="I24" s="81">
        <f>ROUND(+I$3/+'Age Factors'!I25,0)</f>
        <v>1819</v>
      </c>
      <c r="J24" s="81">
        <f>ROUND(+J$3/+'Age Factors'!J25,0)</f>
        <v>1941</v>
      </c>
      <c r="K24" s="81">
        <f>ROUND(+K$3/+'Age Factors'!K25,0)</f>
        <v>2449</v>
      </c>
      <c r="L24" s="81">
        <f>ROUND(+L$3/+'Age Factors'!L25,0)</f>
        <v>2633</v>
      </c>
      <c r="M24" s="81">
        <f>ROUND(+M$3/+'Age Factors'!M25,0)</f>
        <v>3298</v>
      </c>
      <c r="N24" s="81">
        <f>ROUND(+N$3/+'Age Factors'!N25,0)</f>
        <v>3481</v>
      </c>
      <c r="O24" s="81">
        <f>ROUND(+O$3/+'Age Factors'!O25,0)</f>
        <v>4170</v>
      </c>
      <c r="P24" s="81">
        <f>ROUND(+P$3/+'Age Factors'!P25,0)</f>
        <v>5070</v>
      </c>
      <c r="Q24" s="81">
        <f>ROUND(+Q$3/+'Age Factors'!Q25,0)</f>
        <v>7299</v>
      </c>
      <c r="R24" s="81">
        <f>ROUND(+R$3/+'Age Factors'!R25,0)</f>
        <v>8970</v>
      </c>
      <c r="S24" s="81">
        <f>ROUND(+S$3/+'Age Factors'!S25,0)</f>
        <v>16080</v>
      </c>
      <c r="T24" s="81">
        <f>ROUND(+T$3/+'Age Factors'!T25,0)</f>
        <v>21360</v>
      </c>
      <c r="U24" s="81">
        <f>ROUND(+U$3/+'Age Factors'!U25,0)</f>
        <v>36300</v>
      </c>
      <c r="V24" s="81">
        <f>ROUND(+V$3/+'Age Factors'!V25,0)</f>
        <v>39850</v>
      </c>
      <c r="W24" s="81">
        <f>ROUND(+W$3/+'Age Factors'!W25,0)</f>
        <v>52800</v>
      </c>
      <c r="X24" s="79"/>
    </row>
    <row r="25" spans="1:24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939</v>
      </c>
      <c r="E25" s="82">
        <f>ROUND(+E$3/+'Age Factors'!E26,0)</f>
        <v>1011</v>
      </c>
      <c r="F25" s="82">
        <f>ROUND(+F$3/+'Age Factors'!F26,0)</f>
        <v>1271</v>
      </c>
      <c r="G25" s="82">
        <f>ROUND(+G$3/+'Age Factors'!G26,0)</f>
        <v>1279</v>
      </c>
      <c r="H25" s="82">
        <f>ROUND(+H$3/+'Age Factors'!H26,0)</f>
        <v>1603</v>
      </c>
      <c r="I25" s="82">
        <f>ROUND(+I$3/+'Age Factors'!I26,0)</f>
        <v>1819</v>
      </c>
      <c r="J25" s="82">
        <f>ROUND(+J$3/+'Age Factors'!J26,0)</f>
        <v>1941</v>
      </c>
      <c r="K25" s="82">
        <f>ROUND(+K$3/+'Age Factors'!K26,0)</f>
        <v>2449</v>
      </c>
      <c r="L25" s="82">
        <f>ROUND(+L$3/+'Age Factors'!L26,0)</f>
        <v>2633</v>
      </c>
      <c r="M25" s="82">
        <f>ROUND(+M$3/+'Age Factors'!M26,0)</f>
        <v>3298</v>
      </c>
      <c r="N25" s="82">
        <f>ROUND(+N$3/+'Age Factors'!N26,0)</f>
        <v>3481</v>
      </c>
      <c r="O25" s="82">
        <f>ROUND(+O$3/+'Age Factors'!O26,0)</f>
        <v>4170</v>
      </c>
      <c r="P25" s="82">
        <f>ROUND(+P$3/+'Age Factors'!P26,0)</f>
        <v>5070</v>
      </c>
      <c r="Q25" s="82">
        <f>ROUND(+Q$3/+'Age Factors'!Q26,0)</f>
        <v>7299</v>
      </c>
      <c r="R25" s="82">
        <f>ROUND(+R$3/+'Age Factors'!R26,0)</f>
        <v>8970</v>
      </c>
      <c r="S25" s="82">
        <f>ROUND(+S$3/+'Age Factors'!S26,0)</f>
        <v>16080</v>
      </c>
      <c r="T25" s="82">
        <f>ROUND(+T$3/+'Age Factors'!T26,0)</f>
        <v>21360</v>
      </c>
      <c r="U25" s="82">
        <f>ROUND(+U$3/+'Age Factors'!U26,0)</f>
        <v>36300</v>
      </c>
      <c r="V25" s="82">
        <f>ROUND(+V$3/+'Age Factors'!V26,0)</f>
        <v>39850</v>
      </c>
      <c r="W25" s="82">
        <f>ROUND(+W$3/+'Age Factors'!W26,0)</f>
        <v>52800</v>
      </c>
      <c r="X25" s="79"/>
    </row>
    <row r="26" spans="1:24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939</v>
      </c>
      <c r="E26" s="81">
        <f>ROUND(+E$3/+'Age Factors'!E27,0)</f>
        <v>1011</v>
      </c>
      <c r="F26" s="81">
        <f>ROUND(+F$3/+'Age Factors'!F27,0)</f>
        <v>1271</v>
      </c>
      <c r="G26" s="81">
        <f>ROUND(+G$3/+'Age Factors'!G27,0)</f>
        <v>1279</v>
      </c>
      <c r="H26" s="81">
        <f>ROUND(+H$3/+'Age Factors'!H27,0)</f>
        <v>1603</v>
      </c>
      <c r="I26" s="81">
        <f>ROUND(+I$3/+'Age Factors'!I27,0)</f>
        <v>1819</v>
      </c>
      <c r="J26" s="81">
        <f>ROUND(+J$3/+'Age Factors'!J27,0)</f>
        <v>1941</v>
      </c>
      <c r="K26" s="81">
        <f>ROUND(+K$3/+'Age Factors'!K27,0)</f>
        <v>2449</v>
      </c>
      <c r="L26" s="81">
        <f>ROUND(+L$3/+'Age Factors'!L27,0)</f>
        <v>2633</v>
      </c>
      <c r="M26" s="81">
        <f>ROUND(+M$3/+'Age Factors'!M27,0)</f>
        <v>3298</v>
      </c>
      <c r="N26" s="81">
        <f>ROUND(+N$3/+'Age Factors'!N27,0)</f>
        <v>3481</v>
      </c>
      <c r="O26" s="81">
        <f>ROUND(+O$3/+'Age Factors'!O27,0)</f>
        <v>4170</v>
      </c>
      <c r="P26" s="81">
        <f>ROUND(+P$3/+'Age Factors'!P27,0)</f>
        <v>5070</v>
      </c>
      <c r="Q26" s="81">
        <f>ROUND(+Q$3/+'Age Factors'!Q27,0)</f>
        <v>7299</v>
      </c>
      <c r="R26" s="81">
        <f>ROUND(+R$3/+'Age Factors'!R27,0)</f>
        <v>8970</v>
      </c>
      <c r="S26" s="81">
        <f>ROUND(+S$3/+'Age Factors'!S27,0)</f>
        <v>16080</v>
      </c>
      <c r="T26" s="81">
        <f>ROUND(+T$3/+'Age Factors'!T27,0)</f>
        <v>21360</v>
      </c>
      <c r="U26" s="81">
        <f>ROUND(+U$3/+'Age Factors'!U27,0)</f>
        <v>36300</v>
      </c>
      <c r="V26" s="81">
        <f>ROUND(+V$3/+'Age Factors'!V27,0)</f>
        <v>39850</v>
      </c>
      <c r="W26" s="81">
        <f>ROUND(+W$3/+'Age Factors'!W27,0)</f>
        <v>52800</v>
      </c>
      <c r="X26" s="79"/>
    </row>
    <row r="27" spans="1:24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939</v>
      </c>
      <c r="E27" s="81">
        <f>ROUND(+E$3/+'Age Factors'!E28,0)</f>
        <v>1011</v>
      </c>
      <c r="F27" s="81">
        <f>ROUND(+F$3/+'Age Factors'!F28,0)</f>
        <v>1271</v>
      </c>
      <c r="G27" s="81">
        <f>ROUND(+G$3/+'Age Factors'!G28,0)</f>
        <v>1279</v>
      </c>
      <c r="H27" s="81">
        <f>ROUND(+H$3/+'Age Factors'!H28,0)</f>
        <v>1603</v>
      </c>
      <c r="I27" s="81">
        <f>ROUND(+I$3/+'Age Factors'!I28,0)</f>
        <v>1819</v>
      </c>
      <c r="J27" s="81">
        <f>ROUND(+J$3/+'Age Factors'!J28,0)</f>
        <v>1941</v>
      </c>
      <c r="K27" s="81">
        <f>ROUND(+K$3/+'Age Factors'!K28,0)</f>
        <v>2449</v>
      </c>
      <c r="L27" s="81">
        <f>ROUND(+L$3/+'Age Factors'!L28,0)</f>
        <v>2633</v>
      </c>
      <c r="M27" s="81">
        <f>ROUND(+M$3/+'Age Factors'!M28,0)</f>
        <v>3298</v>
      </c>
      <c r="N27" s="81">
        <f>ROUND(+N$3/+'Age Factors'!N28,0)</f>
        <v>3481</v>
      </c>
      <c r="O27" s="81">
        <f>ROUND(+O$3/+'Age Factors'!O28,0)</f>
        <v>4170</v>
      </c>
      <c r="P27" s="81">
        <f>ROUND(+P$3/+'Age Factors'!P28,0)</f>
        <v>5070</v>
      </c>
      <c r="Q27" s="81">
        <f>ROUND(+Q$3/+'Age Factors'!Q28,0)</f>
        <v>7299</v>
      </c>
      <c r="R27" s="81">
        <f>ROUND(+R$3/+'Age Factors'!R28,0)</f>
        <v>8970</v>
      </c>
      <c r="S27" s="81">
        <f>ROUND(+S$3/+'Age Factors'!S28,0)</f>
        <v>16080</v>
      </c>
      <c r="T27" s="81">
        <f>ROUND(+T$3/+'Age Factors'!T28,0)</f>
        <v>21360</v>
      </c>
      <c r="U27" s="81">
        <f>ROUND(+U$3/+'Age Factors'!U28,0)</f>
        <v>36300</v>
      </c>
      <c r="V27" s="81">
        <f>ROUND(+V$3/+'Age Factors'!V28,0)</f>
        <v>39850</v>
      </c>
      <c r="W27" s="81">
        <f>ROUND(+W$3/+'Age Factors'!W28,0)</f>
        <v>52800</v>
      </c>
      <c r="X27" s="79"/>
    </row>
    <row r="28" spans="1:24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939</v>
      </c>
      <c r="E28" s="81">
        <f>ROUND(+E$3/+'Age Factors'!E29,0)</f>
        <v>1011</v>
      </c>
      <c r="F28" s="81">
        <f>ROUND(+F$3/+'Age Factors'!F29,0)</f>
        <v>1271</v>
      </c>
      <c r="G28" s="81">
        <f>ROUND(+G$3/+'Age Factors'!G29,0)</f>
        <v>1279</v>
      </c>
      <c r="H28" s="81">
        <f>ROUND(+H$3/+'Age Factors'!H29,0)</f>
        <v>1603</v>
      </c>
      <c r="I28" s="81">
        <f>ROUND(+I$3/+'Age Factors'!I29,0)</f>
        <v>1819</v>
      </c>
      <c r="J28" s="81">
        <f>ROUND(+J$3/+'Age Factors'!J29,0)</f>
        <v>1941</v>
      </c>
      <c r="K28" s="81">
        <f>ROUND(+K$3/+'Age Factors'!K29,0)</f>
        <v>2449</v>
      </c>
      <c r="L28" s="81">
        <f>ROUND(+L$3/+'Age Factors'!L29,0)</f>
        <v>2633</v>
      </c>
      <c r="M28" s="81">
        <f>ROUND(+M$3/+'Age Factors'!M29,0)</f>
        <v>3298</v>
      </c>
      <c r="N28" s="81">
        <f>ROUND(+N$3/+'Age Factors'!N29,0)</f>
        <v>3481</v>
      </c>
      <c r="O28" s="81">
        <f>ROUND(+O$3/+'Age Factors'!O29,0)</f>
        <v>4170</v>
      </c>
      <c r="P28" s="81">
        <f>ROUND(+P$3/+'Age Factors'!P29,0)</f>
        <v>5070</v>
      </c>
      <c r="Q28" s="81">
        <f>ROUND(+Q$3/+'Age Factors'!Q29,0)</f>
        <v>7299</v>
      </c>
      <c r="R28" s="81">
        <f>ROUND(+R$3/+'Age Factors'!R29,0)</f>
        <v>8970</v>
      </c>
      <c r="S28" s="81">
        <f>ROUND(+S$3/+'Age Factors'!S29,0)</f>
        <v>16080</v>
      </c>
      <c r="T28" s="81">
        <f>ROUND(+T$3/+'Age Factors'!T29,0)</f>
        <v>21360</v>
      </c>
      <c r="U28" s="81">
        <f>ROUND(+U$3/+'Age Factors'!U29,0)</f>
        <v>36300</v>
      </c>
      <c r="V28" s="81">
        <f>ROUND(+V$3/+'Age Factors'!V29,0)</f>
        <v>39850</v>
      </c>
      <c r="W28" s="81">
        <f>ROUND(+W$3/+'Age Factors'!W29,0)</f>
        <v>52800</v>
      </c>
      <c r="X28" s="79"/>
    </row>
    <row r="29" spans="1:24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939</v>
      </c>
      <c r="E29" s="81">
        <f>ROUND(+E$3/+'Age Factors'!E30,0)</f>
        <v>1011</v>
      </c>
      <c r="F29" s="81">
        <f>ROUND(+F$3/+'Age Factors'!F30,0)</f>
        <v>1271</v>
      </c>
      <c r="G29" s="81">
        <f>ROUND(+G$3/+'Age Factors'!G30,0)</f>
        <v>1279</v>
      </c>
      <c r="H29" s="81">
        <f>ROUND(+H$3/+'Age Factors'!H30,0)</f>
        <v>1603</v>
      </c>
      <c r="I29" s="81">
        <f>ROUND(+I$3/+'Age Factors'!I30,0)</f>
        <v>1819</v>
      </c>
      <c r="J29" s="81">
        <f>ROUND(+J$3/+'Age Factors'!J30,0)</f>
        <v>1941</v>
      </c>
      <c r="K29" s="81">
        <f>ROUND(+K$3/+'Age Factors'!K30,0)</f>
        <v>2449</v>
      </c>
      <c r="L29" s="81">
        <f>ROUND(+L$3/+'Age Factors'!L30,0)</f>
        <v>2633</v>
      </c>
      <c r="M29" s="81">
        <f>ROUND(+M$3/+'Age Factors'!M30,0)</f>
        <v>3298</v>
      </c>
      <c r="N29" s="81">
        <f>ROUND(+N$3/+'Age Factors'!N30,0)</f>
        <v>3481</v>
      </c>
      <c r="O29" s="81">
        <f>ROUND(+O$3/+'Age Factors'!O30,0)</f>
        <v>4170</v>
      </c>
      <c r="P29" s="81">
        <f>ROUND(+P$3/+'Age Factors'!P30,0)</f>
        <v>5070</v>
      </c>
      <c r="Q29" s="81">
        <f>ROUND(+Q$3/+'Age Factors'!Q30,0)</f>
        <v>7299</v>
      </c>
      <c r="R29" s="81">
        <f>ROUND(+R$3/+'Age Factors'!R30,0)</f>
        <v>8970</v>
      </c>
      <c r="S29" s="81">
        <f>ROUND(+S$3/+'Age Factors'!S30,0)</f>
        <v>16080</v>
      </c>
      <c r="T29" s="81">
        <f>ROUND(+T$3/+'Age Factors'!T30,0)</f>
        <v>21360</v>
      </c>
      <c r="U29" s="81">
        <f>ROUND(+U$3/+'Age Factors'!U30,0)</f>
        <v>36300</v>
      </c>
      <c r="V29" s="81">
        <f>ROUND(+V$3/+'Age Factors'!V30,0)</f>
        <v>39850</v>
      </c>
      <c r="W29" s="81">
        <f>ROUND(+W$3/+'Age Factors'!W30,0)</f>
        <v>52800</v>
      </c>
      <c r="X29" s="79"/>
    </row>
    <row r="30" spans="1:24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939</v>
      </c>
      <c r="E30" s="82">
        <f>ROUND(+E$3/+'Age Factors'!E31,0)</f>
        <v>1011</v>
      </c>
      <c r="F30" s="82">
        <f>ROUND(+F$3/+'Age Factors'!F31,0)</f>
        <v>1271</v>
      </c>
      <c r="G30" s="82">
        <f>ROUND(+G$3/+'Age Factors'!G31,0)</f>
        <v>1279</v>
      </c>
      <c r="H30" s="82">
        <f>ROUND(+H$3/+'Age Factors'!H31,0)</f>
        <v>1603</v>
      </c>
      <c r="I30" s="82">
        <f>ROUND(+I$3/+'Age Factors'!I31,0)</f>
        <v>1819</v>
      </c>
      <c r="J30" s="82">
        <f>ROUND(+J$3/+'Age Factors'!J31,0)</f>
        <v>1941</v>
      </c>
      <c r="K30" s="82">
        <f>ROUND(+K$3/+'Age Factors'!K31,0)</f>
        <v>2449</v>
      </c>
      <c r="L30" s="82">
        <f>ROUND(+L$3/+'Age Factors'!L31,0)</f>
        <v>2633</v>
      </c>
      <c r="M30" s="82">
        <f>ROUND(+M$3/+'Age Factors'!M31,0)</f>
        <v>3298</v>
      </c>
      <c r="N30" s="82">
        <f>ROUND(+N$3/+'Age Factors'!N31,0)</f>
        <v>3481</v>
      </c>
      <c r="O30" s="82">
        <f>ROUND(+O$3/+'Age Factors'!O31,0)</f>
        <v>4170</v>
      </c>
      <c r="P30" s="82">
        <f>ROUND(+P$3/+'Age Factors'!P31,0)</f>
        <v>5070</v>
      </c>
      <c r="Q30" s="82">
        <f>ROUND(+Q$3/+'Age Factors'!Q31,0)</f>
        <v>7299</v>
      </c>
      <c r="R30" s="82">
        <f>ROUND(+R$3/+'Age Factors'!R31,0)</f>
        <v>8970</v>
      </c>
      <c r="S30" s="82">
        <f>ROUND(+S$3/+'Age Factors'!S31,0)</f>
        <v>16080</v>
      </c>
      <c r="T30" s="82">
        <f>ROUND(+T$3/+'Age Factors'!T31,0)</f>
        <v>21360</v>
      </c>
      <c r="U30" s="82">
        <f>ROUND(+U$3/+'Age Factors'!U31,0)</f>
        <v>36300</v>
      </c>
      <c r="V30" s="82">
        <f>ROUND(+V$3/+'Age Factors'!V31,0)</f>
        <v>39850</v>
      </c>
      <c r="W30" s="82">
        <f>ROUND(+W$3/+'Age Factors'!W31,0)</f>
        <v>52800</v>
      </c>
      <c r="X30" s="79"/>
    </row>
    <row r="31" spans="1:24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940</v>
      </c>
      <c r="E31" s="81">
        <f>ROUND(+E$3/+'Age Factors'!E32,0)</f>
        <v>1012</v>
      </c>
      <c r="F31" s="81">
        <f>ROUND(+F$3/+'Age Factors'!F32,0)</f>
        <v>1272</v>
      </c>
      <c r="G31" s="81">
        <f>ROUND(+G$3/+'Age Factors'!G32,0)</f>
        <v>1280</v>
      </c>
      <c r="H31" s="81">
        <f>ROUND(+H$3/+'Age Factors'!H32,0)</f>
        <v>1603</v>
      </c>
      <c r="I31" s="81">
        <f>ROUND(+I$3/+'Age Factors'!I32,0)</f>
        <v>1819</v>
      </c>
      <c r="J31" s="81">
        <f>ROUND(+J$3/+'Age Factors'!J32,0)</f>
        <v>1941</v>
      </c>
      <c r="K31" s="81">
        <f>ROUND(+K$3/+'Age Factors'!K32,0)</f>
        <v>2449</v>
      </c>
      <c r="L31" s="81">
        <f>ROUND(+L$3/+'Age Factors'!L32,0)</f>
        <v>2633</v>
      </c>
      <c r="M31" s="81">
        <f>ROUND(+M$3/+'Age Factors'!M32,0)</f>
        <v>3298</v>
      </c>
      <c r="N31" s="81">
        <f>ROUND(+N$3/+'Age Factors'!N32,0)</f>
        <v>3481</v>
      </c>
      <c r="O31" s="81">
        <f>ROUND(+O$3/+'Age Factors'!O32,0)</f>
        <v>4170</v>
      </c>
      <c r="P31" s="81">
        <f>ROUND(+P$3/+'Age Factors'!P32,0)</f>
        <v>5070</v>
      </c>
      <c r="Q31" s="81">
        <f>ROUND(+Q$3/+'Age Factors'!Q32,0)</f>
        <v>7299</v>
      </c>
      <c r="R31" s="81">
        <f>ROUND(+R$3/+'Age Factors'!R32,0)</f>
        <v>8970</v>
      </c>
      <c r="S31" s="81">
        <f>ROUND(+S$3/+'Age Factors'!S32,0)</f>
        <v>16080</v>
      </c>
      <c r="T31" s="81">
        <f>ROUND(+T$3/+'Age Factors'!T32,0)</f>
        <v>21360</v>
      </c>
      <c r="U31" s="81">
        <f>ROUND(+U$3/+'Age Factors'!U32,0)</f>
        <v>36300</v>
      </c>
      <c r="V31" s="81">
        <f>ROUND(+V$3/+'Age Factors'!V32,0)</f>
        <v>39850</v>
      </c>
      <c r="W31" s="81">
        <f>ROUND(+W$3/+'Age Factors'!W32,0)</f>
        <v>52800</v>
      </c>
      <c r="X31" s="79"/>
    </row>
    <row r="32" spans="1:24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941</v>
      </c>
      <c r="E32" s="81">
        <f>ROUND(+E$3/+'Age Factors'!E33,0)</f>
        <v>1013</v>
      </c>
      <c r="F32" s="81">
        <f>ROUND(+F$3/+'Age Factors'!F33,0)</f>
        <v>1273</v>
      </c>
      <c r="G32" s="81">
        <f>ROUND(+G$3/+'Age Factors'!G33,0)</f>
        <v>1281</v>
      </c>
      <c r="H32" s="81">
        <f>ROUND(+H$3/+'Age Factors'!H33,0)</f>
        <v>1605</v>
      </c>
      <c r="I32" s="81">
        <f>ROUND(+I$3/+'Age Factors'!I33,0)</f>
        <v>1821</v>
      </c>
      <c r="J32" s="81">
        <f>ROUND(+J$3/+'Age Factors'!J33,0)</f>
        <v>1943</v>
      </c>
      <c r="K32" s="81">
        <f>ROUND(+K$3/+'Age Factors'!K33,0)</f>
        <v>2450</v>
      </c>
      <c r="L32" s="81">
        <f>ROUND(+L$3/+'Age Factors'!L33,0)</f>
        <v>2634</v>
      </c>
      <c r="M32" s="81">
        <f>ROUND(+M$3/+'Age Factors'!M33,0)</f>
        <v>3299</v>
      </c>
      <c r="N32" s="81">
        <f>ROUND(+N$3/+'Age Factors'!N33,0)</f>
        <v>3482</v>
      </c>
      <c r="O32" s="81">
        <f>ROUND(+O$3/+'Age Factors'!O33,0)</f>
        <v>4171</v>
      </c>
      <c r="P32" s="81">
        <f>ROUND(+P$3/+'Age Factors'!P33,0)</f>
        <v>5071</v>
      </c>
      <c r="Q32" s="81">
        <f>ROUND(+Q$3/+'Age Factors'!Q33,0)</f>
        <v>7300</v>
      </c>
      <c r="R32" s="81">
        <f>ROUND(+R$3/+'Age Factors'!R33,0)</f>
        <v>8972</v>
      </c>
      <c r="S32" s="81">
        <f>ROUND(+S$3/+'Age Factors'!S33,0)</f>
        <v>16083</v>
      </c>
      <c r="T32" s="81">
        <f>ROUND(+T$3/+'Age Factors'!T33,0)</f>
        <v>21364</v>
      </c>
      <c r="U32" s="81">
        <f>ROUND(+U$3/+'Age Factors'!U33,0)</f>
        <v>36307</v>
      </c>
      <c r="V32" s="81">
        <f>ROUND(+V$3/+'Age Factors'!V33,0)</f>
        <v>39858</v>
      </c>
      <c r="W32" s="81">
        <f>ROUND(+W$3/+'Age Factors'!W33,0)</f>
        <v>52811</v>
      </c>
      <c r="X32" s="79"/>
    </row>
    <row r="33" spans="1:24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944</v>
      </c>
      <c r="E33" s="81">
        <f>ROUND(+E$3/+'Age Factors'!E34,0)</f>
        <v>1016</v>
      </c>
      <c r="F33" s="81">
        <f>ROUND(+F$3/+'Age Factors'!F34,0)</f>
        <v>1276</v>
      </c>
      <c r="G33" s="81">
        <f>ROUND(+G$3/+'Age Factors'!G34,0)</f>
        <v>1284</v>
      </c>
      <c r="H33" s="81">
        <f>ROUND(+H$3/+'Age Factors'!H34,0)</f>
        <v>1608</v>
      </c>
      <c r="I33" s="81">
        <f>ROUND(+I$3/+'Age Factors'!I34,0)</f>
        <v>1824</v>
      </c>
      <c r="J33" s="81">
        <f>ROUND(+J$3/+'Age Factors'!J34,0)</f>
        <v>1946</v>
      </c>
      <c r="K33" s="81">
        <f>ROUND(+K$3/+'Age Factors'!K34,0)</f>
        <v>2454</v>
      </c>
      <c r="L33" s="81">
        <f>ROUND(+L$3/+'Age Factors'!L34,0)</f>
        <v>2638</v>
      </c>
      <c r="M33" s="81">
        <f>ROUND(+M$3/+'Age Factors'!M34,0)</f>
        <v>3302</v>
      </c>
      <c r="N33" s="81">
        <f>ROUND(+N$3/+'Age Factors'!N34,0)</f>
        <v>3485</v>
      </c>
      <c r="O33" s="81">
        <f>ROUND(+O$3/+'Age Factors'!O34,0)</f>
        <v>4175</v>
      </c>
      <c r="P33" s="81">
        <f>ROUND(+P$3/+'Age Factors'!P34,0)</f>
        <v>5076</v>
      </c>
      <c r="Q33" s="81">
        <f>ROUND(+Q$3/+'Age Factors'!Q34,0)</f>
        <v>7308</v>
      </c>
      <c r="R33" s="81">
        <f>ROUND(+R$3/+'Age Factors'!R34,0)</f>
        <v>8981</v>
      </c>
      <c r="S33" s="81">
        <f>ROUND(+S$3/+'Age Factors'!S34,0)</f>
        <v>16099</v>
      </c>
      <c r="T33" s="81">
        <f>ROUND(+T$3/+'Age Factors'!T34,0)</f>
        <v>21386</v>
      </c>
      <c r="U33" s="81">
        <f>ROUND(+U$3/+'Age Factors'!U34,0)</f>
        <v>36344</v>
      </c>
      <c r="V33" s="81">
        <f>ROUND(+V$3/+'Age Factors'!V34,0)</f>
        <v>39898</v>
      </c>
      <c r="W33" s="81">
        <f>ROUND(+W$3/+'Age Factors'!W34,0)</f>
        <v>52863</v>
      </c>
      <c r="X33" s="79"/>
    </row>
    <row r="34" spans="1:24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947</v>
      </c>
      <c r="E34" s="81">
        <f>ROUND(+E$3/+'Age Factors'!E35,0)</f>
        <v>1019</v>
      </c>
      <c r="F34" s="81">
        <f>ROUND(+F$3/+'Age Factors'!F35,0)</f>
        <v>1279</v>
      </c>
      <c r="G34" s="81">
        <f>ROUND(+G$3/+'Age Factors'!G35,0)</f>
        <v>1287</v>
      </c>
      <c r="H34" s="81">
        <f>ROUND(+H$3/+'Age Factors'!H35,0)</f>
        <v>1612</v>
      </c>
      <c r="I34" s="81">
        <f>ROUND(+I$3/+'Age Factors'!I35,0)</f>
        <v>1828</v>
      </c>
      <c r="J34" s="81">
        <f>ROUND(+J$3/+'Age Factors'!J35,0)</f>
        <v>1950</v>
      </c>
      <c r="K34" s="81">
        <f>ROUND(+K$3/+'Age Factors'!K35,0)</f>
        <v>2459</v>
      </c>
      <c r="L34" s="81">
        <f>ROUND(+L$3/+'Age Factors'!L35,0)</f>
        <v>2643</v>
      </c>
      <c r="M34" s="81">
        <f>ROUND(+M$3/+'Age Factors'!M35,0)</f>
        <v>3308</v>
      </c>
      <c r="N34" s="81">
        <f>ROUND(+N$3/+'Age Factors'!N35,0)</f>
        <v>3491</v>
      </c>
      <c r="O34" s="81">
        <f>ROUND(+O$3/+'Age Factors'!O35,0)</f>
        <v>4182</v>
      </c>
      <c r="P34" s="81">
        <f>ROUND(+P$3/+'Age Factors'!P35,0)</f>
        <v>5085</v>
      </c>
      <c r="Q34" s="81">
        <f>ROUND(+Q$3/+'Age Factors'!Q35,0)</f>
        <v>7320</v>
      </c>
      <c r="R34" s="81">
        <f>ROUND(+R$3/+'Age Factors'!R35,0)</f>
        <v>8996</v>
      </c>
      <c r="S34" s="81">
        <f>ROUND(+S$3/+'Age Factors'!S35,0)</f>
        <v>16127</v>
      </c>
      <c r="T34" s="81">
        <f>ROUND(+T$3/+'Age Factors'!T35,0)</f>
        <v>21422</v>
      </c>
      <c r="U34" s="81">
        <f>ROUND(+U$3/+'Age Factors'!U35,0)</f>
        <v>36406</v>
      </c>
      <c r="V34" s="81">
        <f>ROUND(+V$3/+'Age Factors'!V35,0)</f>
        <v>39966</v>
      </c>
      <c r="W34" s="81">
        <f>ROUND(+W$3/+'Age Factors'!W35,0)</f>
        <v>52954</v>
      </c>
      <c r="X34" s="79"/>
    </row>
    <row r="35" spans="1:24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951</v>
      </c>
      <c r="E35" s="82">
        <f>ROUND(+E$3/+'Age Factors'!E36,0)</f>
        <v>1023</v>
      </c>
      <c r="F35" s="82">
        <f>ROUND(+F$3/+'Age Factors'!F36,0)</f>
        <v>1284</v>
      </c>
      <c r="G35" s="82">
        <f>ROUND(+G$3/+'Age Factors'!G36,0)</f>
        <v>1292</v>
      </c>
      <c r="H35" s="82">
        <f>ROUND(+H$3/+'Age Factors'!H36,0)</f>
        <v>1617</v>
      </c>
      <c r="I35" s="82">
        <f>ROUND(+I$3/+'Age Factors'!I36,0)</f>
        <v>1834</v>
      </c>
      <c r="J35" s="82">
        <f>ROUND(+J$3/+'Age Factors'!J36,0)</f>
        <v>1956</v>
      </c>
      <c r="K35" s="82">
        <f>ROUND(+K$3/+'Age Factors'!K36,0)</f>
        <v>2466</v>
      </c>
      <c r="L35" s="82">
        <f>ROUND(+L$3/+'Age Factors'!L36,0)</f>
        <v>2650</v>
      </c>
      <c r="M35" s="82">
        <f>ROUND(+M$3/+'Age Factors'!M36,0)</f>
        <v>3317</v>
      </c>
      <c r="N35" s="82">
        <f>ROUND(+N$3/+'Age Factors'!N36,0)</f>
        <v>3500</v>
      </c>
      <c r="O35" s="82">
        <f>ROUND(+O$3/+'Age Factors'!O36,0)</f>
        <v>4193</v>
      </c>
      <c r="P35" s="82">
        <f>ROUND(+P$3/+'Age Factors'!P36,0)</f>
        <v>5098</v>
      </c>
      <c r="Q35" s="82">
        <f>ROUND(+Q$3/+'Age Factors'!Q36,0)</f>
        <v>7339</v>
      </c>
      <c r="R35" s="82">
        <f>ROUND(+R$3/+'Age Factors'!R36,0)</f>
        <v>9020</v>
      </c>
      <c r="S35" s="82">
        <f>ROUND(+S$3/+'Age Factors'!S36,0)</f>
        <v>16169</v>
      </c>
      <c r="T35" s="82">
        <f>ROUND(+T$3/+'Age Factors'!T36,0)</f>
        <v>21478</v>
      </c>
      <c r="U35" s="82">
        <f>ROUND(+U$3/+'Age Factors'!U36,0)</f>
        <v>36501</v>
      </c>
      <c r="V35" s="82">
        <f>ROUND(+V$3/+'Age Factors'!V36,0)</f>
        <v>40070</v>
      </c>
      <c r="W35" s="82">
        <f>ROUND(+W$3/+'Age Factors'!W36,0)</f>
        <v>53092</v>
      </c>
      <c r="X35" s="79"/>
    </row>
    <row r="36" spans="1:24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957</v>
      </c>
      <c r="E36" s="81">
        <f>ROUND(+E$3/+'Age Factors'!E37,0)</f>
        <v>1029</v>
      </c>
      <c r="F36" s="81">
        <f>ROUND(+F$3/+'Age Factors'!F37,0)</f>
        <v>1290</v>
      </c>
      <c r="G36" s="81">
        <f>ROUND(+G$3/+'Age Factors'!G37,0)</f>
        <v>1298</v>
      </c>
      <c r="H36" s="81">
        <f>ROUND(+H$3/+'Age Factors'!H37,0)</f>
        <v>1623</v>
      </c>
      <c r="I36" s="81">
        <f>ROUND(+I$3/+'Age Factors'!I37,0)</f>
        <v>1840</v>
      </c>
      <c r="J36" s="81">
        <f>ROUND(+J$3/+'Age Factors'!J37,0)</f>
        <v>1963</v>
      </c>
      <c r="K36" s="81">
        <f>ROUND(+K$3/+'Age Factors'!K37,0)</f>
        <v>2475</v>
      </c>
      <c r="L36" s="81">
        <f>ROUND(+L$3/+'Age Factors'!L37,0)</f>
        <v>2660</v>
      </c>
      <c r="M36" s="81">
        <f>ROUND(+M$3/+'Age Factors'!M37,0)</f>
        <v>3328</v>
      </c>
      <c r="N36" s="81">
        <f>ROUND(+N$3/+'Age Factors'!N37,0)</f>
        <v>3512</v>
      </c>
      <c r="O36" s="81">
        <f>ROUND(+O$3/+'Age Factors'!O37,0)</f>
        <v>4207</v>
      </c>
      <c r="P36" s="81">
        <f>ROUND(+P$3/+'Age Factors'!P37,0)</f>
        <v>5116</v>
      </c>
      <c r="Q36" s="81">
        <f>ROUND(+Q$3/+'Age Factors'!Q37,0)</f>
        <v>7365</v>
      </c>
      <c r="R36" s="81">
        <f>ROUND(+R$3/+'Age Factors'!R37,0)</f>
        <v>9051</v>
      </c>
      <c r="S36" s="81">
        <f>ROUND(+S$3/+'Age Factors'!S37,0)</f>
        <v>16224</v>
      </c>
      <c r="T36" s="81">
        <f>ROUND(+T$3/+'Age Factors'!T37,0)</f>
        <v>21552</v>
      </c>
      <c r="U36" s="81">
        <f>ROUND(+U$3/+'Age Factors'!U37,0)</f>
        <v>36626</v>
      </c>
      <c r="V36" s="81">
        <f>ROUND(+V$3/+'Age Factors'!V37,0)</f>
        <v>40208</v>
      </c>
      <c r="W36" s="81">
        <f>ROUND(+W$3/+'Age Factors'!W37,0)</f>
        <v>53274</v>
      </c>
      <c r="X36" s="79"/>
    </row>
    <row r="37" spans="1:24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963</v>
      </c>
      <c r="E37" s="81">
        <f>ROUND(+E$3/+'Age Factors'!E38,0)</f>
        <v>1035</v>
      </c>
      <c r="F37" s="81">
        <f>ROUND(+F$3/+'Age Factors'!F38,0)</f>
        <v>1296</v>
      </c>
      <c r="G37" s="81">
        <f>ROUND(+G$3/+'Age Factors'!G38,0)</f>
        <v>1304</v>
      </c>
      <c r="H37" s="81">
        <f>ROUND(+H$3/+'Age Factors'!H38,0)</f>
        <v>1630</v>
      </c>
      <c r="I37" s="81">
        <f>ROUND(+I$3/+'Age Factors'!I38,0)</f>
        <v>1849</v>
      </c>
      <c r="J37" s="81">
        <f>ROUND(+J$3/+'Age Factors'!J38,0)</f>
        <v>1972</v>
      </c>
      <c r="K37" s="81">
        <f>ROUND(+K$3/+'Age Factors'!K38,0)</f>
        <v>2486</v>
      </c>
      <c r="L37" s="81">
        <f>ROUND(+L$3/+'Age Factors'!L38,0)</f>
        <v>2671</v>
      </c>
      <c r="M37" s="81">
        <f>ROUND(+M$3/+'Age Factors'!M38,0)</f>
        <v>3342</v>
      </c>
      <c r="N37" s="81">
        <f>ROUND(+N$3/+'Age Factors'!N38,0)</f>
        <v>3527</v>
      </c>
      <c r="O37" s="81">
        <f>ROUND(+O$3/+'Age Factors'!O38,0)</f>
        <v>4225</v>
      </c>
      <c r="P37" s="81">
        <f>ROUND(+P$3/+'Age Factors'!P38,0)</f>
        <v>5137</v>
      </c>
      <c r="Q37" s="81">
        <f>ROUND(+Q$3/+'Age Factors'!Q38,0)</f>
        <v>7395</v>
      </c>
      <c r="R37" s="81">
        <f>ROUND(+R$3/+'Age Factors'!R38,0)</f>
        <v>9088</v>
      </c>
      <c r="S37" s="81">
        <f>ROUND(+S$3/+'Age Factors'!S38,0)</f>
        <v>16292</v>
      </c>
      <c r="T37" s="81">
        <f>ROUND(+T$3/+'Age Factors'!T38,0)</f>
        <v>21641</v>
      </c>
      <c r="U37" s="81">
        <f>ROUND(+U$3/+'Age Factors'!U38,0)</f>
        <v>36778</v>
      </c>
      <c r="V37" s="81">
        <f>ROUND(+V$3/+'Age Factors'!V38,0)</f>
        <v>40375</v>
      </c>
      <c r="W37" s="81">
        <f>ROUND(+W$3/+'Age Factors'!W38,0)</f>
        <v>53495</v>
      </c>
      <c r="X37" s="79"/>
    </row>
    <row r="38" spans="1:24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970</v>
      </c>
      <c r="E38" s="81">
        <f>ROUND(+E$3/+'Age Factors'!E39,0)</f>
        <v>1042</v>
      </c>
      <c r="F38" s="81">
        <f>ROUND(+F$3/+'Age Factors'!F39,0)</f>
        <v>1304</v>
      </c>
      <c r="G38" s="81">
        <f>ROUND(+G$3/+'Age Factors'!G39,0)</f>
        <v>1312</v>
      </c>
      <c r="H38" s="81">
        <f>ROUND(+H$3/+'Age Factors'!H39,0)</f>
        <v>1638</v>
      </c>
      <c r="I38" s="81">
        <f>ROUND(+I$3/+'Age Factors'!I39,0)</f>
        <v>1858</v>
      </c>
      <c r="J38" s="81">
        <f>ROUND(+J$3/+'Age Factors'!J39,0)</f>
        <v>1982</v>
      </c>
      <c r="K38" s="81">
        <f>ROUND(+K$3/+'Age Factors'!K39,0)</f>
        <v>2498</v>
      </c>
      <c r="L38" s="81">
        <f>ROUND(+L$3/+'Age Factors'!L39,0)</f>
        <v>2685</v>
      </c>
      <c r="M38" s="81">
        <f>ROUND(+M$3/+'Age Factors'!M39,0)</f>
        <v>3359</v>
      </c>
      <c r="N38" s="81">
        <f>ROUND(+N$3/+'Age Factors'!N39,0)</f>
        <v>3545</v>
      </c>
      <c r="O38" s="81">
        <f>ROUND(+O$3/+'Age Factors'!O39,0)</f>
        <v>4246</v>
      </c>
      <c r="P38" s="81">
        <f>ROUND(+P$3/+'Age Factors'!P39,0)</f>
        <v>5163</v>
      </c>
      <c r="Q38" s="81">
        <f>ROUND(+Q$3/+'Age Factors'!Q39,0)</f>
        <v>7433</v>
      </c>
      <c r="R38" s="81">
        <f>ROUND(+R$3/+'Age Factors'!R39,0)</f>
        <v>9134</v>
      </c>
      <c r="S38" s="81">
        <f>ROUND(+S$3/+'Age Factors'!S39,0)</f>
        <v>16375</v>
      </c>
      <c r="T38" s="81">
        <f>ROUND(+T$3/+'Age Factors'!T39,0)</f>
        <v>21752</v>
      </c>
      <c r="U38" s="81">
        <f>ROUND(+U$3/+'Age Factors'!U39,0)</f>
        <v>36965</v>
      </c>
      <c r="V38" s="81">
        <f>ROUND(+V$3/+'Age Factors'!V39,0)</f>
        <v>40580</v>
      </c>
      <c r="W38" s="81">
        <f>ROUND(+W$3/+'Age Factors'!W39,0)</f>
        <v>53768</v>
      </c>
      <c r="X38" s="79"/>
    </row>
    <row r="39" spans="1:24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977</v>
      </c>
      <c r="E39" s="81">
        <f>ROUND(+E$3/+'Age Factors'!E40,0)</f>
        <v>1050</v>
      </c>
      <c r="F39" s="81">
        <f>ROUND(+F$3/+'Age Factors'!F40,0)</f>
        <v>1313</v>
      </c>
      <c r="G39" s="81">
        <f>ROUND(+G$3/+'Age Factors'!G40,0)</f>
        <v>1321</v>
      </c>
      <c r="H39" s="81">
        <f>ROUND(+H$3/+'Age Factors'!H40,0)</f>
        <v>1648</v>
      </c>
      <c r="I39" s="81">
        <f>ROUND(+I$3/+'Age Factors'!I40,0)</f>
        <v>1869</v>
      </c>
      <c r="J39" s="81">
        <f>ROUND(+J$3/+'Age Factors'!J40,0)</f>
        <v>1994</v>
      </c>
      <c r="K39" s="81">
        <f>ROUND(+K$3/+'Age Factors'!K40,0)</f>
        <v>2513</v>
      </c>
      <c r="L39" s="81">
        <f>ROUND(+L$3/+'Age Factors'!L40,0)</f>
        <v>2701</v>
      </c>
      <c r="M39" s="81">
        <f>ROUND(+M$3/+'Age Factors'!M40,0)</f>
        <v>3379</v>
      </c>
      <c r="N39" s="81">
        <f>ROUND(+N$3/+'Age Factors'!N40,0)</f>
        <v>3566</v>
      </c>
      <c r="O39" s="81">
        <f>ROUND(+O$3/+'Age Factors'!O40,0)</f>
        <v>4272</v>
      </c>
      <c r="P39" s="81">
        <f>ROUND(+P$3/+'Age Factors'!P40,0)</f>
        <v>5194</v>
      </c>
      <c r="Q39" s="81">
        <f>ROUND(+Q$3/+'Age Factors'!Q40,0)</f>
        <v>7477</v>
      </c>
      <c r="R39" s="81">
        <f>ROUND(+R$3/+'Age Factors'!R40,0)</f>
        <v>9189</v>
      </c>
      <c r="S39" s="81">
        <f>ROUND(+S$3/+'Age Factors'!S40,0)</f>
        <v>16472</v>
      </c>
      <c r="T39" s="81">
        <f>ROUND(+T$3/+'Age Factors'!T40,0)</f>
        <v>21881</v>
      </c>
      <c r="U39" s="81">
        <f>ROUND(+U$3/+'Age Factors'!U40,0)</f>
        <v>37185</v>
      </c>
      <c r="V39" s="81">
        <f>ROUND(+V$3/+'Age Factors'!V40,0)</f>
        <v>40822</v>
      </c>
      <c r="W39" s="81">
        <f>ROUND(+W$3/+'Age Factors'!W40,0)</f>
        <v>54087</v>
      </c>
      <c r="X39" s="79"/>
    </row>
    <row r="40" spans="1:24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984</v>
      </c>
      <c r="E40" s="82">
        <f>ROUND(+E$3/+'Age Factors'!E41,0)</f>
        <v>1058</v>
      </c>
      <c r="F40" s="82">
        <f>ROUND(+F$3/+'Age Factors'!F41,0)</f>
        <v>1323</v>
      </c>
      <c r="G40" s="82">
        <f>ROUND(+G$3/+'Age Factors'!G41,0)</f>
        <v>1331</v>
      </c>
      <c r="H40" s="82">
        <f>ROUND(+H$3/+'Age Factors'!H41,0)</f>
        <v>1659</v>
      </c>
      <c r="I40" s="82">
        <f>ROUND(+I$3/+'Age Factors'!I41,0)</f>
        <v>1882</v>
      </c>
      <c r="J40" s="82">
        <f>ROUND(+J$3/+'Age Factors'!J41,0)</f>
        <v>2007</v>
      </c>
      <c r="K40" s="82">
        <f>ROUND(+K$3/+'Age Factors'!K41,0)</f>
        <v>2530</v>
      </c>
      <c r="L40" s="82">
        <f>ROUND(+L$3/+'Age Factors'!L41,0)</f>
        <v>2719</v>
      </c>
      <c r="M40" s="82">
        <f>ROUND(+M$3/+'Age Factors'!M41,0)</f>
        <v>3402</v>
      </c>
      <c r="N40" s="82">
        <f>ROUND(+N$3/+'Age Factors'!N41,0)</f>
        <v>3590</v>
      </c>
      <c r="O40" s="82">
        <f>ROUND(+O$3/+'Age Factors'!O41,0)</f>
        <v>4301</v>
      </c>
      <c r="P40" s="82">
        <f>ROUND(+P$3/+'Age Factors'!P41,0)</f>
        <v>5229</v>
      </c>
      <c r="Q40" s="82">
        <f>ROUND(+Q$3/+'Age Factors'!Q41,0)</f>
        <v>7528</v>
      </c>
      <c r="R40" s="82">
        <f>ROUND(+R$3/+'Age Factors'!R41,0)</f>
        <v>9251</v>
      </c>
      <c r="S40" s="82">
        <f>ROUND(+S$3/+'Age Factors'!S41,0)</f>
        <v>16584</v>
      </c>
      <c r="T40" s="82">
        <f>ROUND(+T$3/+'Age Factors'!T41,0)</f>
        <v>22030</v>
      </c>
      <c r="U40" s="82">
        <f>ROUND(+U$3/+'Age Factors'!U41,0)</f>
        <v>37438</v>
      </c>
      <c r="V40" s="82">
        <f>ROUND(+V$3/+'Age Factors'!V41,0)</f>
        <v>41099</v>
      </c>
      <c r="W40" s="82">
        <f>ROUND(+W$3/+'Age Factors'!W41,0)</f>
        <v>54455</v>
      </c>
      <c r="X40" s="79"/>
    </row>
    <row r="41" spans="1:24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992</v>
      </c>
      <c r="E41" s="81">
        <f>ROUND(+E$3/+'Age Factors'!E42,0)</f>
        <v>1066</v>
      </c>
      <c r="F41" s="81">
        <f>ROUND(+F$3/+'Age Factors'!F42,0)</f>
        <v>1333</v>
      </c>
      <c r="G41" s="81">
        <f>ROUND(+G$3/+'Age Factors'!G42,0)</f>
        <v>1341</v>
      </c>
      <c r="H41" s="81">
        <f>ROUND(+H$3/+'Age Factors'!H42,0)</f>
        <v>1671</v>
      </c>
      <c r="I41" s="81">
        <f>ROUND(+I$3/+'Age Factors'!I42,0)</f>
        <v>1896</v>
      </c>
      <c r="J41" s="81">
        <f>ROUND(+J$3/+'Age Factors'!J42,0)</f>
        <v>2022</v>
      </c>
      <c r="K41" s="81">
        <f>ROUND(+K$3/+'Age Factors'!K42,0)</f>
        <v>2549</v>
      </c>
      <c r="L41" s="81">
        <f>ROUND(+L$3/+'Age Factors'!L42,0)</f>
        <v>2740</v>
      </c>
      <c r="M41" s="81">
        <f>ROUND(+M$3/+'Age Factors'!M42,0)</f>
        <v>3428</v>
      </c>
      <c r="N41" s="81">
        <f>ROUND(+N$3/+'Age Factors'!N42,0)</f>
        <v>3617</v>
      </c>
      <c r="O41" s="81">
        <f>ROUND(+O$3/+'Age Factors'!O42,0)</f>
        <v>4333</v>
      </c>
      <c r="P41" s="81">
        <f>ROUND(+P$3/+'Age Factors'!P42,0)</f>
        <v>5269</v>
      </c>
      <c r="Q41" s="81">
        <f>ROUND(+Q$3/+'Age Factors'!Q42,0)</f>
        <v>7585</v>
      </c>
      <c r="R41" s="81">
        <f>ROUND(+R$3/+'Age Factors'!R42,0)</f>
        <v>9321</v>
      </c>
      <c r="S41" s="81">
        <f>ROUND(+S$3/+'Age Factors'!S42,0)</f>
        <v>16710</v>
      </c>
      <c r="T41" s="81">
        <f>ROUND(+T$3/+'Age Factors'!T42,0)</f>
        <v>22197</v>
      </c>
      <c r="U41" s="81">
        <f>ROUND(+U$3/+'Age Factors'!U42,0)</f>
        <v>37722</v>
      </c>
      <c r="V41" s="81">
        <f>ROUND(+V$3/+'Age Factors'!V42,0)</f>
        <v>41411</v>
      </c>
      <c r="W41" s="81">
        <f>ROUND(+W$3/+'Age Factors'!W42,0)</f>
        <v>54869</v>
      </c>
      <c r="X41" s="79"/>
    </row>
    <row r="42" spans="1:24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999</v>
      </c>
      <c r="E42" s="81">
        <f>ROUND(+E$3/+'Age Factors'!E43,0)</f>
        <v>1074</v>
      </c>
      <c r="F42" s="81">
        <f>ROUND(+F$3/+'Age Factors'!F43,0)</f>
        <v>1343</v>
      </c>
      <c r="G42" s="81">
        <f>ROUND(+G$3/+'Age Factors'!G43,0)</f>
        <v>1352</v>
      </c>
      <c r="H42" s="81">
        <f>ROUND(+H$3/+'Age Factors'!H43,0)</f>
        <v>1685</v>
      </c>
      <c r="I42" s="81">
        <f>ROUND(+I$3/+'Age Factors'!I43,0)</f>
        <v>1911</v>
      </c>
      <c r="J42" s="81">
        <f>ROUND(+J$3/+'Age Factors'!J43,0)</f>
        <v>2038</v>
      </c>
      <c r="K42" s="81">
        <f>ROUND(+K$3/+'Age Factors'!K43,0)</f>
        <v>2570</v>
      </c>
      <c r="L42" s="81">
        <f>ROUND(+L$3/+'Age Factors'!L43,0)</f>
        <v>2762</v>
      </c>
      <c r="M42" s="81">
        <f>ROUND(+M$3/+'Age Factors'!M43,0)</f>
        <v>3456</v>
      </c>
      <c r="N42" s="81">
        <f>ROUND(+N$3/+'Age Factors'!N43,0)</f>
        <v>3647</v>
      </c>
      <c r="O42" s="81">
        <f>ROUND(+O$3/+'Age Factors'!O43,0)</f>
        <v>4369</v>
      </c>
      <c r="P42" s="81">
        <f>ROUND(+P$3/+'Age Factors'!P43,0)</f>
        <v>5312</v>
      </c>
      <c r="Q42" s="81">
        <f>ROUND(+Q$3/+'Age Factors'!Q43,0)</f>
        <v>7647</v>
      </c>
      <c r="R42" s="81">
        <f>ROUND(+R$3/+'Age Factors'!R43,0)</f>
        <v>9398</v>
      </c>
      <c r="S42" s="81">
        <f>ROUND(+S$3/+'Age Factors'!S43,0)</f>
        <v>16847</v>
      </c>
      <c r="T42" s="81">
        <f>ROUND(+T$3/+'Age Factors'!T43,0)</f>
        <v>22378</v>
      </c>
      <c r="U42" s="81">
        <f>ROUND(+U$3/+'Age Factors'!U43,0)</f>
        <v>38030</v>
      </c>
      <c r="V42" s="81">
        <f>ROUND(+V$3/+'Age Factors'!V43,0)</f>
        <v>41750</v>
      </c>
      <c r="W42" s="81">
        <f>ROUND(+W$3/+'Age Factors'!W43,0)</f>
        <v>55317</v>
      </c>
      <c r="X42" s="79"/>
    </row>
    <row r="43" spans="1:24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1007</v>
      </c>
      <c r="E43" s="81">
        <f>ROUND(+E$3/+'Age Factors'!E44,0)</f>
        <v>1083</v>
      </c>
      <c r="F43" s="81">
        <f>ROUND(+F$3/+'Age Factors'!F44,0)</f>
        <v>1354</v>
      </c>
      <c r="G43" s="81">
        <f>ROUND(+G$3/+'Age Factors'!G44,0)</f>
        <v>1362</v>
      </c>
      <c r="H43" s="81">
        <f>ROUND(+H$3/+'Age Factors'!H44,0)</f>
        <v>1698</v>
      </c>
      <c r="I43" s="81">
        <f>ROUND(+I$3/+'Age Factors'!I44,0)</f>
        <v>1926</v>
      </c>
      <c r="J43" s="81">
        <f>ROUND(+J$3/+'Age Factors'!J44,0)</f>
        <v>2055</v>
      </c>
      <c r="K43" s="81">
        <f>ROUND(+K$3/+'Age Factors'!K44,0)</f>
        <v>2590</v>
      </c>
      <c r="L43" s="81">
        <f>ROUND(+L$3/+'Age Factors'!L44,0)</f>
        <v>2784</v>
      </c>
      <c r="M43" s="81">
        <f>ROUND(+M$3/+'Age Factors'!M44,0)</f>
        <v>3484</v>
      </c>
      <c r="N43" s="81">
        <f>ROUND(+N$3/+'Age Factors'!N44,0)</f>
        <v>3677</v>
      </c>
      <c r="O43" s="81">
        <f>ROUND(+O$3/+'Age Factors'!O44,0)</f>
        <v>4405</v>
      </c>
      <c r="P43" s="81">
        <f>ROUND(+P$3/+'Age Factors'!P44,0)</f>
        <v>5355</v>
      </c>
      <c r="Q43" s="81">
        <f>ROUND(+Q$3/+'Age Factors'!Q44,0)</f>
        <v>7710</v>
      </c>
      <c r="R43" s="81">
        <f>ROUND(+R$3/+'Age Factors'!R44,0)</f>
        <v>9475</v>
      </c>
      <c r="S43" s="81">
        <f>ROUND(+S$3/+'Age Factors'!S44,0)</f>
        <v>16985</v>
      </c>
      <c r="T43" s="81">
        <f>ROUND(+T$3/+'Age Factors'!T44,0)</f>
        <v>22563</v>
      </c>
      <c r="U43" s="81">
        <f>ROUND(+U$3/+'Age Factors'!U44,0)</f>
        <v>38344</v>
      </c>
      <c r="V43" s="81">
        <f>ROUND(+V$3/+'Age Factors'!V44,0)</f>
        <v>42094</v>
      </c>
      <c r="W43" s="81">
        <f>ROUND(+W$3/+'Age Factors'!W44,0)</f>
        <v>55773</v>
      </c>
      <c r="X43" s="79"/>
    </row>
    <row r="44" spans="1:24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1015</v>
      </c>
      <c r="E44" s="81">
        <f>ROUND(+E$3/+'Age Factors'!E45,0)</f>
        <v>1091</v>
      </c>
      <c r="F44" s="81">
        <f>ROUND(+F$3/+'Age Factors'!F45,0)</f>
        <v>1364</v>
      </c>
      <c r="G44" s="81">
        <f>ROUND(+G$3/+'Age Factors'!G45,0)</f>
        <v>1373</v>
      </c>
      <c r="H44" s="81">
        <f>ROUND(+H$3/+'Age Factors'!H45,0)</f>
        <v>1712</v>
      </c>
      <c r="I44" s="81">
        <f>ROUND(+I$3/+'Age Factors'!I45,0)</f>
        <v>1941</v>
      </c>
      <c r="J44" s="81">
        <f>ROUND(+J$3/+'Age Factors'!J45,0)</f>
        <v>2071</v>
      </c>
      <c r="K44" s="81">
        <f>ROUND(+K$3/+'Age Factors'!K45,0)</f>
        <v>2611</v>
      </c>
      <c r="L44" s="81">
        <f>ROUND(+L$3/+'Age Factors'!L45,0)</f>
        <v>2807</v>
      </c>
      <c r="M44" s="81">
        <f>ROUND(+M$3/+'Age Factors'!M45,0)</f>
        <v>3513</v>
      </c>
      <c r="N44" s="81">
        <f>ROUND(+N$3/+'Age Factors'!N45,0)</f>
        <v>3708</v>
      </c>
      <c r="O44" s="81">
        <f>ROUND(+O$3/+'Age Factors'!O45,0)</f>
        <v>4441</v>
      </c>
      <c r="P44" s="81">
        <f>ROUND(+P$3/+'Age Factors'!P45,0)</f>
        <v>5400</v>
      </c>
      <c r="Q44" s="81">
        <f>ROUND(+Q$3/+'Age Factors'!Q45,0)</f>
        <v>7774</v>
      </c>
      <c r="R44" s="81">
        <f>ROUND(+R$3/+'Age Factors'!R45,0)</f>
        <v>9554</v>
      </c>
      <c r="S44" s="81">
        <f>ROUND(+S$3/+'Age Factors'!S45,0)</f>
        <v>17126</v>
      </c>
      <c r="T44" s="81">
        <f>ROUND(+T$3/+'Age Factors'!T45,0)</f>
        <v>22750</v>
      </c>
      <c r="U44" s="81">
        <f>ROUND(+U$3/+'Age Factors'!U45,0)</f>
        <v>38662</v>
      </c>
      <c r="V44" s="81">
        <f>ROUND(+V$3/+'Age Factors'!V45,0)</f>
        <v>42443</v>
      </c>
      <c r="W44" s="81">
        <f>ROUND(+W$3/+'Age Factors'!W45,0)</f>
        <v>56236</v>
      </c>
      <c r="X44" s="79"/>
    </row>
    <row r="45" spans="1:24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1023</v>
      </c>
      <c r="E45" s="82">
        <f>ROUND(+E$3/+'Age Factors'!E46,0)</f>
        <v>1099</v>
      </c>
      <c r="F45" s="82">
        <f>ROUND(+F$3/+'Age Factors'!F46,0)</f>
        <v>1375</v>
      </c>
      <c r="G45" s="82">
        <f>ROUND(+G$3/+'Age Factors'!G46,0)</f>
        <v>1384</v>
      </c>
      <c r="H45" s="82">
        <f>ROUND(+H$3/+'Age Factors'!H46,0)</f>
        <v>1725</v>
      </c>
      <c r="I45" s="82">
        <f>ROUND(+I$3/+'Age Factors'!I46,0)</f>
        <v>1957</v>
      </c>
      <c r="J45" s="82">
        <f>ROUND(+J$3/+'Age Factors'!J46,0)</f>
        <v>2088</v>
      </c>
      <c r="K45" s="82">
        <f>ROUND(+K$3/+'Age Factors'!K46,0)</f>
        <v>2633</v>
      </c>
      <c r="L45" s="82">
        <f>ROUND(+L$3/+'Age Factors'!L46,0)</f>
        <v>2830</v>
      </c>
      <c r="M45" s="82">
        <f>ROUND(+M$3/+'Age Factors'!M46,0)</f>
        <v>3542</v>
      </c>
      <c r="N45" s="82">
        <f>ROUND(+N$3/+'Age Factors'!N46,0)</f>
        <v>3739</v>
      </c>
      <c r="O45" s="82">
        <f>ROUND(+O$3/+'Age Factors'!O46,0)</f>
        <v>4479</v>
      </c>
      <c r="P45" s="82">
        <f>ROUND(+P$3/+'Age Factors'!P46,0)</f>
        <v>5445</v>
      </c>
      <c r="Q45" s="82">
        <f>ROUND(+Q$3/+'Age Factors'!Q46,0)</f>
        <v>7839</v>
      </c>
      <c r="R45" s="82">
        <f>ROUND(+R$3/+'Age Factors'!R46,0)</f>
        <v>9634</v>
      </c>
      <c r="S45" s="82">
        <f>ROUND(+S$3/+'Age Factors'!S46,0)</f>
        <v>17270</v>
      </c>
      <c r="T45" s="82">
        <f>ROUND(+T$3/+'Age Factors'!T46,0)</f>
        <v>22941</v>
      </c>
      <c r="U45" s="82">
        <f>ROUND(+U$3/+'Age Factors'!U46,0)</f>
        <v>38986</v>
      </c>
      <c r="V45" s="82">
        <f>ROUND(+V$3/+'Age Factors'!V46,0)</f>
        <v>42799</v>
      </c>
      <c r="W45" s="82">
        <f>ROUND(+W$3/+'Age Factors'!W46,0)</f>
        <v>56707</v>
      </c>
      <c r="X45" s="79"/>
    </row>
    <row r="46" spans="1:24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1031</v>
      </c>
      <c r="E46" s="81">
        <f>ROUND(+E$3/+'Age Factors'!E47,0)</f>
        <v>1108</v>
      </c>
      <c r="F46" s="81">
        <f>ROUND(+F$3/+'Age Factors'!F47,0)</f>
        <v>1386</v>
      </c>
      <c r="G46" s="81">
        <f>ROUND(+G$3/+'Age Factors'!G47,0)</f>
        <v>1395</v>
      </c>
      <c r="H46" s="81">
        <f>ROUND(+H$3/+'Age Factors'!H47,0)</f>
        <v>1739</v>
      </c>
      <c r="I46" s="81">
        <f>ROUND(+I$3/+'Age Factors'!I47,0)</f>
        <v>1973</v>
      </c>
      <c r="J46" s="81">
        <f>ROUND(+J$3/+'Age Factors'!J47,0)</f>
        <v>2105</v>
      </c>
      <c r="K46" s="81">
        <f>ROUND(+K$3/+'Age Factors'!K47,0)</f>
        <v>2655</v>
      </c>
      <c r="L46" s="81">
        <f>ROUND(+L$3/+'Age Factors'!L47,0)</f>
        <v>2854</v>
      </c>
      <c r="M46" s="81">
        <f>ROUND(+M$3/+'Age Factors'!M47,0)</f>
        <v>3572</v>
      </c>
      <c r="N46" s="81">
        <f>ROUND(+N$3/+'Age Factors'!N47,0)</f>
        <v>3770</v>
      </c>
      <c r="O46" s="81">
        <f>ROUND(+O$3/+'Age Factors'!O47,0)</f>
        <v>4516</v>
      </c>
      <c r="P46" s="81">
        <f>ROUND(+P$3/+'Age Factors'!P47,0)</f>
        <v>5491</v>
      </c>
      <c r="Q46" s="81">
        <f>ROUND(+Q$3/+'Age Factors'!Q47,0)</f>
        <v>7904</v>
      </c>
      <c r="R46" s="81">
        <f>ROUND(+R$3/+'Age Factors'!R47,0)</f>
        <v>9714</v>
      </c>
      <c r="S46" s="81">
        <f>ROUND(+S$3/+'Age Factors'!S47,0)</f>
        <v>17414</v>
      </c>
      <c r="T46" s="81">
        <f>ROUND(+T$3/+'Age Factors'!T47,0)</f>
        <v>23132</v>
      </c>
      <c r="U46" s="81">
        <f>ROUND(+U$3/+'Age Factors'!U47,0)</f>
        <v>39311</v>
      </c>
      <c r="V46" s="81">
        <f>ROUND(+V$3/+'Age Factors'!V47,0)</f>
        <v>43156</v>
      </c>
      <c r="W46" s="81">
        <f>ROUND(+W$3/+'Age Factors'!W47,0)</f>
        <v>57180</v>
      </c>
      <c r="X46" s="79"/>
    </row>
    <row r="47" spans="1:24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1039</v>
      </c>
      <c r="E47" s="81">
        <f>ROUND(+E$3/+'Age Factors'!E48,0)</f>
        <v>1117</v>
      </c>
      <c r="F47" s="81">
        <f>ROUND(+F$3/+'Age Factors'!F48,0)</f>
        <v>1397</v>
      </c>
      <c r="G47" s="81">
        <f>ROUND(+G$3/+'Age Factors'!G48,0)</f>
        <v>1406</v>
      </c>
      <c r="H47" s="81">
        <f>ROUND(+H$3/+'Age Factors'!H48,0)</f>
        <v>1754</v>
      </c>
      <c r="I47" s="81">
        <f>ROUND(+I$3/+'Age Factors'!I48,0)</f>
        <v>1990</v>
      </c>
      <c r="J47" s="81">
        <f>ROUND(+J$3/+'Age Factors'!J48,0)</f>
        <v>2122</v>
      </c>
      <c r="K47" s="81">
        <f>ROUND(+K$3/+'Age Factors'!K48,0)</f>
        <v>2677</v>
      </c>
      <c r="L47" s="81">
        <f>ROUND(+L$3/+'Age Factors'!L48,0)</f>
        <v>2878</v>
      </c>
      <c r="M47" s="81">
        <f>ROUND(+M$3/+'Age Factors'!M48,0)</f>
        <v>3602</v>
      </c>
      <c r="N47" s="81">
        <f>ROUND(+N$3/+'Age Factors'!N48,0)</f>
        <v>3802</v>
      </c>
      <c r="O47" s="81">
        <f>ROUND(+O$3/+'Age Factors'!O48,0)</f>
        <v>4554</v>
      </c>
      <c r="P47" s="81">
        <f>ROUND(+P$3/+'Age Factors'!P48,0)</f>
        <v>5537</v>
      </c>
      <c r="Q47" s="81">
        <f>ROUND(+Q$3/+'Age Factors'!Q48,0)</f>
        <v>7972</v>
      </c>
      <c r="R47" s="81">
        <f>ROUND(+R$3/+'Age Factors'!R48,0)</f>
        <v>9797</v>
      </c>
      <c r="S47" s="81">
        <f>ROUND(+S$3/+'Age Factors'!S48,0)</f>
        <v>17562</v>
      </c>
      <c r="T47" s="81">
        <f>ROUND(+T$3/+'Age Factors'!T48,0)</f>
        <v>23329</v>
      </c>
      <c r="U47" s="81">
        <f>ROUND(+U$3/+'Age Factors'!U48,0)</f>
        <v>39646</v>
      </c>
      <c r="V47" s="81">
        <f>ROUND(+V$3/+'Age Factors'!V48,0)</f>
        <v>43523</v>
      </c>
      <c r="W47" s="81">
        <f>ROUND(+W$3/+'Age Factors'!W48,0)</f>
        <v>57667</v>
      </c>
      <c r="X47" s="79"/>
    </row>
    <row r="48" spans="1:24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1047</v>
      </c>
      <c r="E48" s="81">
        <f>ROUND(+E$3/+'Age Factors'!E49,0)</f>
        <v>1126</v>
      </c>
      <c r="F48" s="81">
        <f>ROUND(+F$3/+'Age Factors'!F49,0)</f>
        <v>1409</v>
      </c>
      <c r="G48" s="81">
        <f>ROUND(+G$3/+'Age Factors'!G49,0)</f>
        <v>1418</v>
      </c>
      <c r="H48" s="81">
        <f>ROUND(+H$3/+'Age Factors'!H49,0)</f>
        <v>1768</v>
      </c>
      <c r="I48" s="81">
        <f>ROUND(+I$3/+'Age Factors'!I49,0)</f>
        <v>2006</v>
      </c>
      <c r="J48" s="81">
        <f>ROUND(+J$3/+'Age Factors'!J49,0)</f>
        <v>2140</v>
      </c>
      <c r="K48" s="81">
        <f>ROUND(+K$3/+'Age Factors'!K49,0)</f>
        <v>2700</v>
      </c>
      <c r="L48" s="81">
        <f>ROUND(+L$3/+'Age Factors'!L49,0)</f>
        <v>2902</v>
      </c>
      <c r="M48" s="81">
        <f>ROUND(+M$3/+'Age Factors'!M49,0)</f>
        <v>3633</v>
      </c>
      <c r="N48" s="81">
        <f>ROUND(+N$3/+'Age Factors'!N49,0)</f>
        <v>3835</v>
      </c>
      <c r="O48" s="81">
        <f>ROUND(+O$3/+'Age Factors'!O49,0)</f>
        <v>4594</v>
      </c>
      <c r="P48" s="81">
        <f>ROUND(+P$3/+'Age Factors'!P49,0)</f>
        <v>5585</v>
      </c>
      <c r="Q48" s="81">
        <f>ROUND(+Q$3/+'Age Factors'!Q49,0)</f>
        <v>8040</v>
      </c>
      <c r="R48" s="81">
        <f>ROUND(+R$3/+'Age Factors'!R49,0)</f>
        <v>9881</v>
      </c>
      <c r="S48" s="81">
        <f>ROUND(+S$3/+'Age Factors'!S49,0)</f>
        <v>17713</v>
      </c>
      <c r="T48" s="81">
        <f>ROUND(+T$3/+'Age Factors'!T49,0)</f>
        <v>23529</v>
      </c>
      <c r="U48" s="81">
        <f>ROUND(+U$3/+'Age Factors'!U49,0)</f>
        <v>39987</v>
      </c>
      <c r="V48" s="81">
        <f>ROUND(+V$3/+'Age Factors'!V49,0)</f>
        <v>43897</v>
      </c>
      <c r="W48" s="81">
        <f>ROUND(+W$3/+'Age Factors'!W49,0)</f>
        <v>58163</v>
      </c>
      <c r="X48" s="79"/>
    </row>
    <row r="49" spans="1:24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1056</v>
      </c>
      <c r="E49" s="81">
        <f>ROUND(+E$3/+'Age Factors'!E50,0)</f>
        <v>1135</v>
      </c>
      <c r="F49" s="81">
        <f>ROUND(+F$3/+'Age Factors'!F50,0)</f>
        <v>1420</v>
      </c>
      <c r="G49" s="81">
        <f>ROUND(+G$3/+'Age Factors'!G50,0)</f>
        <v>1429</v>
      </c>
      <c r="H49" s="81">
        <f>ROUND(+H$3/+'Age Factors'!H50,0)</f>
        <v>1783</v>
      </c>
      <c r="I49" s="81">
        <f>ROUND(+I$3/+'Age Factors'!I50,0)</f>
        <v>2023</v>
      </c>
      <c r="J49" s="81">
        <f>ROUND(+J$3/+'Age Factors'!J50,0)</f>
        <v>2158</v>
      </c>
      <c r="K49" s="81">
        <f>ROUND(+K$3/+'Age Factors'!K50,0)</f>
        <v>2722</v>
      </c>
      <c r="L49" s="81">
        <f>ROUND(+L$3/+'Age Factors'!L50,0)</f>
        <v>2927</v>
      </c>
      <c r="M49" s="81">
        <f>ROUND(+M$3/+'Age Factors'!M50,0)</f>
        <v>3664</v>
      </c>
      <c r="N49" s="81">
        <f>ROUND(+N$3/+'Age Factors'!N50,0)</f>
        <v>3868</v>
      </c>
      <c r="O49" s="81">
        <f>ROUND(+O$3/+'Age Factors'!O50,0)</f>
        <v>4633</v>
      </c>
      <c r="P49" s="81">
        <f>ROUND(+P$3/+'Age Factors'!P50,0)</f>
        <v>5633</v>
      </c>
      <c r="Q49" s="81">
        <f>ROUND(+Q$3/+'Age Factors'!Q50,0)</f>
        <v>8110</v>
      </c>
      <c r="R49" s="81">
        <f>ROUND(+R$3/+'Age Factors'!R50,0)</f>
        <v>9967</v>
      </c>
      <c r="S49" s="81">
        <f>ROUND(+S$3/+'Age Factors'!S50,0)</f>
        <v>17867</v>
      </c>
      <c r="T49" s="81">
        <f>ROUND(+T$3/+'Age Factors'!T50,0)</f>
        <v>23733</v>
      </c>
      <c r="U49" s="81">
        <f>ROUND(+U$3/+'Age Factors'!U50,0)</f>
        <v>40333</v>
      </c>
      <c r="V49" s="81">
        <f>ROUND(+V$3/+'Age Factors'!V50,0)</f>
        <v>44278</v>
      </c>
      <c r="W49" s="81">
        <f>ROUND(+W$3/+'Age Factors'!W50,0)</f>
        <v>58667</v>
      </c>
      <c r="X49" s="79"/>
    </row>
    <row r="50" spans="1:24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1064</v>
      </c>
      <c r="E50" s="82">
        <f>ROUND(+E$3/+'Age Factors'!E51,0)</f>
        <v>1144</v>
      </c>
      <c r="F50" s="82">
        <f>ROUND(+F$3/+'Age Factors'!F51,0)</f>
        <v>1432</v>
      </c>
      <c r="G50" s="82">
        <f>ROUND(+G$3/+'Age Factors'!G51,0)</f>
        <v>1441</v>
      </c>
      <c r="H50" s="82">
        <f>ROUND(+H$3/+'Age Factors'!H51,0)</f>
        <v>1798</v>
      </c>
      <c r="I50" s="82">
        <f>ROUND(+I$3/+'Age Factors'!I51,0)</f>
        <v>2040</v>
      </c>
      <c r="J50" s="82">
        <f>ROUND(+J$3/+'Age Factors'!J51,0)</f>
        <v>2177</v>
      </c>
      <c r="K50" s="82">
        <f>ROUND(+K$3/+'Age Factors'!K51,0)</f>
        <v>2746</v>
      </c>
      <c r="L50" s="82">
        <f>ROUND(+L$3/+'Age Factors'!L51,0)</f>
        <v>2952</v>
      </c>
      <c r="M50" s="82">
        <f>ROUND(+M$3/+'Age Factors'!M51,0)</f>
        <v>3696</v>
      </c>
      <c r="N50" s="82">
        <f>ROUND(+N$3/+'Age Factors'!N51,0)</f>
        <v>3902</v>
      </c>
      <c r="O50" s="82">
        <f>ROUND(+O$3/+'Age Factors'!O51,0)</f>
        <v>4674</v>
      </c>
      <c r="P50" s="82">
        <f>ROUND(+P$3/+'Age Factors'!P51,0)</f>
        <v>5683</v>
      </c>
      <c r="Q50" s="82">
        <f>ROUND(+Q$3/+'Age Factors'!Q51,0)</f>
        <v>8181</v>
      </c>
      <c r="R50" s="82">
        <f>ROUND(+R$3/+'Age Factors'!R51,0)</f>
        <v>10054</v>
      </c>
      <c r="S50" s="82">
        <f>ROUND(+S$3/+'Age Factors'!S51,0)</f>
        <v>18023</v>
      </c>
      <c r="T50" s="82">
        <f>ROUND(+T$3/+'Age Factors'!T51,0)</f>
        <v>23941</v>
      </c>
      <c r="U50" s="82">
        <f>ROUND(+U$3/+'Age Factors'!U51,0)</f>
        <v>40686</v>
      </c>
      <c r="V50" s="82">
        <f>ROUND(+V$3/+'Age Factors'!V51,0)</f>
        <v>44665</v>
      </c>
      <c r="W50" s="82">
        <f>ROUND(+W$3/+'Age Factors'!W51,0)</f>
        <v>59180</v>
      </c>
      <c r="X50" s="79"/>
    </row>
    <row r="51" spans="1:24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1073</v>
      </c>
      <c r="E51" s="81">
        <f>ROUND(+E$3/+'Age Factors'!E52,0)</f>
        <v>1153</v>
      </c>
      <c r="F51" s="81">
        <f>ROUND(+F$3/+'Age Factors'!F52,0)</f>
        <v>1444</v>
      </c>
      <c r="G51" s="81">
        <f>ROUND(+G$3/+'Age Factors'!G52,0)</f>
        <v>1453</v>
      </c>
      <c r="H51" s="81">
        <f>ROUND(+H$3/+'Age Factors'!H52,0)</f>
        <v>1813</v>
      </c>
      <c r="I51" s="81">
        <f>ROUND(+I$3/+'Age Factors'!I52,0)</f>
        <v>2057</v>
      </c>
      <c r="J51" s="81">
        <f>ROUND(+J$3/+'Age Factors'!J52,0)</f>
        <v>2195</v>
      </c>
      <c r="K51" s="81">
        <f>ROUND(+K$3/+'Age Factors'!K52,0)</f>
        <v>2769</v>
      </c>
      <c r="L51" s="81">
        <f>ROUND(+L$3/+'Age Factors'!L52,0)</f>
        <v>2977</v>
      </c>
      <c r="M51" s="81">
        <f>ROUND(+M$3/+'Age Factors'!M52,0)</f>
        <v>3729</v>
      </c>
      <c r="N51" s="81">
        <f>ROUND(+N$3/+'Age Factors'!N52,0)</f>
        <v>3936</v>
      </c>
      <c r="O51" s="81">
        <f>ROUND(+O$3/+'Age Factors'!O52,0)</f>
        <v>4715</v>
      </c>
      <c r="P51" s="81">
        <f>ROUND(+P$3/+'Age Factors'!P52,0)</f>
        <v>5732</v>
      </c>
      <c r="Q51" s="81">
        <f>ROUND(+Q$3/+'Age Factors'!Q52,0)</f>
        <v>8252</v>
      </c>
      <c r="R51" s="81">
        <f>ROUND(+R$3/+'Age Factors'!R52,0)</f>
        <v>10141</v>
      </c>
      <c r="S51" s="81">
        <f>ROUND(+S$3/+'Age Factors'!S52,0)</f>
        <v>18180</v>
      </c>
      <c r="T51" s="81">
        <f>ROUND(+T$3/+'Age Factors'!T52,0)</f>
        <v>24149</v>
      </c>
      <c r="U51" s="81">
        <f>ROUND(+U$3/+'Age Factors'!U52,0)</f>
        <v>41040</v>
      </c>
      <c r="V51" s="81">
        <f>ROUND(+V$3/+'Age Factors'!V52,0)</f>
        <v>45054</v>
      </c>
      <c r="W51" s="81">
        <f>ROUND(+W$3/+'Age Factors'!W52,0)</f>
        <v>59695</v>
      </c>
      <c r="X51" s="79"/>
    </row>
    <row r="52" spans="1:24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1082</v>
      </c>
      <c r="E52" s="81">
        <f>ROUND(+E$3/+'Age Factors'!E53,0)</f>
        <v>1163</v>
      </c>
      <c r="F52" s="81">
        <f>ROUND(+F$3/+'Age Factors'!F53,0)</f>
        <v>1456</v>
      </c>
      <c r="G52" s="81">
        <f>ROUND(+G$3/+'Age Factors'!G53,0)</f>
        <v>1465</v>
      </c>
      <c r="H52" s="81">
        <f>ROUND(+H$3/+'Age Factors'!H53,0)</f>
        <v>1829</v>
      </c>
      <c r="I52" s="81">
        <f>ROUND(+I$3/+'Age Factors'!I53,0)</f>
        <v>2075</v>
      </c>
      <c r="J52" s="81">
        <f>ROUND(+J$3/+'Age Factors'!J53,0)</f>
        <v>2214</v>
      </c>
      <c r="K52" s="81">
        <f>ROUND(+K$3/+'Age Factors'!K53,0)</f>
        <v>2794</v>
      </c>
      <c r="L52" s="81">
        <f>ROUND(+L$3/+'Age Factors'!L53,0)</f>
        <v>3004</v>
      </c>
      <c r="M52" s="81">
        <f>ROUND(+M$3/+'Age Factors'!M53,0)</f>
        <v>3762</v>
      </c>
      <c r="N52" s="81">
        <f>ROUND(+N$3/+'Age Factors'!N53,0)</f>
        <v>3971</v>
      </c>
      <c r="O52" s="81">
        <f>ROUND(+O$3/+'Age Factors'!O53,0)</f>
        <v>4756</v>
      </c>
      <c r="P52" s="81">
        <f>ROUND(+P$3/+'Age Factors'!P53,0)</f>
        <v>5783</v>
      </c>
      <c r="Q52" s="81">
        <f>ROUND(+Q$3/+'Age Factors'!Q53,0)</f>
        <v>8326</v>
      </c>
      <c r="R52" s="81">
        <f>ROUND(+R$3/+'Age Factors'!R53,0)</f>
        <v>10232</v>
      </c>
      <c r="S52" s="81">
        <f>ROUND(+S$3/+'Age Factors'!S53,0)</f>
        <v>18342</v>
      </c>
      <c r="T52" s="81">
        <f>ROUND(+T$3/+'Age Factors'!T53,0)</f>
        <v>24364</v>
      </c>
      <c r="U52" s="81">
        <f>ROUND(+U$3/+'Age Factors'!U53,0)</f>
        <v>41405</v>
      </c>
      <c r="V52" s="81">
        <f>ROUND(+V$3/+'Age Factors'!V53,0)</f>
        <v>45455</v>
      </c>
      <c r="W52" s="81">
        <f>ROUND(+W$3/+'Age Factors'!W53,0)</f>
        <v>60226</v>
      </c>
      <c r="X52" s="79"/>
    </row>
    <row r="53" spans="1:24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1090</v>
      </c>
      <c r="E53" s="81">
        <f>ROUND(+E$3/+'Age Factors'!E54,0)</f>
        <v>1173</v>
      </c>
      <c r="F53" s="81">
        <f>ROUND(+F$3/+'Age Factors'!F54,0)</f>
        <v>1469</v>
      </c>
      <c r="G53" s="81">
        <f>ROUND(+G$3/+'Age Factors'!G54,0)</f>
        <v>1478</v>
      </c>
      <c r="H53" s="81">
        <f>ROUND(+H$3/+'Age Factors'!H54,0)</f>
        <v>1844</v>
      </c>
      <c r="I53" s="81">
        <f>ROUND(+I$3/+'Age Factors'!I54,0)</f>
        <v>2093</v>
      </c>
      <c r="J53" s="81">
        <f>ROUND(+J$3/+'Age Factors'!J54,0)</f>
        <v>2234</v>
      </c>
      <c r="K53" s="81">
        <f>ROUND(+K$3/+'Age Factors'!K54,0)</f>
        <v>2818</v>
      </c>
      <c r="L53" s="81">
        <f>ROUND(+L$3/+'Age Factors'!L54,0)</f>
        <v>3030</v>
      </c>
      <c r="M53" s="81">
        <f>ROUND(+M$3/+'Age Factors'!M54,0)</f>
        <v>3796</v>
      </c>
      <c r="N53" s="81">
        <f>ROUND(+N$3/+'Age Factors'!N54,0)</f>
        <v>4006</v>
      </c>
      <c r="O53" s="81">
        <f>ROUND(+O$3/+'Age Factors'!O54,0)</f>
        <v>4799</v>
      </c>
      <c r="P53" s="81">
        <f>ROUND(+P$3/+'Age Factors'!P54,0)</f>
        <v>5835</v>
      </c>
      <c r="Q53" s="81">
        <f>ROUND(+Q$3/+'Age Factors'!Q54,0)</f>
        <v>8400</v>
      </c>
      <c r="R53" s="81">
        <f>ROUND(+R$3/+'Age Factors'!R54,0)</f>
        <v>10323</v>
      </c>
      <c r="S53" s="81">
        <f>ROUND(+S$3/+'Age Factors'!S54,0)</f>
        <v>18506</v>
      </c>
      <c r="T53" s="81">
        <f>ROUND(+T$3/+'Age Factors'!T54,0)</f>
        <v>24583</v>
      </c>
      <c r="U53" s="81">
        <f>ROUND(+U$3/+'Age Factors'!U54,0)</f>
        <v>41777</v>
      </c>
      <c r="V53" s="81">
        <f>ROUND(+V$3/+'Age Factors'!V54,0)</f>
        <v>45863</v>
      </c>
      <c r="W53" s="81">
        <f>ROUND(+W$3/+'Age Factors'!W54,0)</f>
        <v>60766</v>
      </c>
      <c r="X53" s="79"/>
    </row>
    <row r="54" spans="1:24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1100</v>
      </c>
      <c r="E54" s="81">
        <f>ROUND(+E$3/+'Age Factors'!E55,0)</f>
        <v>1183</v>
      </c>
      <c r="F54" s="81">
        <f>ROUND(+F$3/+'Age Factors'!F55,0)</f>
        <v>1481</v>
      </c>
      <c r="G54" s="81">
        <f>ROUND(+G$3/+'Age Factors'!G55,0)</f>
        <v>1490</v>
      </c>
      <c r="H54" s="81">
        <f>ROUND(+H$3/+'Age Factors'!H55,0)</f>
        <v>1860</v>
      </c>
      <c r="I54" s="81">
        <f>ROUND(+I$3/+'Age Factors'!I55,0)</f>
        <v>2111</v>
      </c>
      <c r="J54" s="81">
        <f>ROUND(+J$3/+'Age Factors'!J55,0)</f>
        <v>2253</v>
      </c>
      <c r="K54" s="81">
        <f>ROUND(+K$3/+'Age Factors'!K55,0)</f>
        <v>2843</v>
      </c>
      <c r="L54" s="81">
        <f>ROUND(+L$3/+'Age Factors'!L55,0)</f>
        <v>3057</v>
      </c>
      <c r="M54" s="81">
        <f>ROUND(+M$3/+'Age Factors'!M55,0)</f>
        <v>3830</v>
      </c>
      <c r="N54" s="81">
        <f>ROUND(+N$3/+'Age Factors'!N55,0)</f>
        <v>4043</v>
      </c>
      <c r="O54" s="81">
        <f>ROUND(+O$3/+'Age Factors'!O55,0)</f>
        <v>4843</v>
      </c>
      <c r="P54" s="81">
        <f>ROUND(+P$3/+'Age Factors'!P55,0)</f>
        <v>5888</v>
      </c>
      <c r="Q54" s="81">
        <f>ROUND(+Q$3/+'Age Factors'!Q55,0)</f>
        <v>8476</v>
      </c>
      <c r="R54" s="81">
        <f>ROUND(+R$3/+'Age Factors'!R55,0)</f>
        <v>10417</v>
      </c>
      <c r="S54" s="81">
        <f>ROUND(+S$3/+'Age Factors'!S55,0)</f>
        <v>18674</v>
      </c>
      <c r="T54" s="81">
        <f>ROUND(+T$3/+'Age Factors'!T55,0)</f>
        <v>24805</v>
      </c>
      <c r="U54" s="81">
        <f>ROUND(+U$3/+'Age Factors'!U55,0)</f>
        <v>42155</v>
      </c>
      <c r="V54" s="81">
        <f>ROUND(+V$3/+'Age Factors'!V55,0)</f>
        <v>46278</v>
      </c>
      <c r="W54" s="81">
        <f>ROUND(+W$3/+'Age Factors'!W55,0)</f>
        <v>61317</v>
      </c>
      <c r="X54" s="79"/>
    </row>
    <row r="55" spans="1:24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1109</v>
      </c>
      <c r="E55" s="82">
        <f>ROUND(+E$3/+'Age Factors'!E56,0)</f>
        <v>1192</v>
      </c>
      <c r="F55" s="82">
        <f>ROUND(+F$3/+'Age Factors'!F56,0)</f>
        <v>1494</v>
      </c>
      <c r="G55" s="82">
        <f>ROUND(+G$3/+'Age Factors'!G56,0)</f>
        <v>1503</v>
      </c>
      <c r="H55" s="82">
        <f>ROUND(+H$3/+'Age Factors'!H56,0)</f>
        <v>1877</v>
      </c>
      <c r="I55" s="82">
        <f>ROUND(+I$3/+'Age Factors'!I56,0)</f>
        <v>2130</v>
      </c>
      <c r="J55" s="82">
        <f>ROUND(+J$3/+'Age Factors'!J56,0)</f>
        <v>2273</v>
      </c>
      <c r="K55" s="82">
        <f>ROUND(+K$3/+'Age Factors'!K56,0)</f>
        <v>2869</v>
      </c>
      <c r="L55" s="82">
        <f>ROUND(+L$3/+'Age Factors'!L56,0)</f>
        <v>3085</v>
      </c>
      <c r="M55" s="82">
        <f>ROUND(+M$3/+'Age Factors'!M56,0)</f>
        <v>3865</v>
      </c>
      <c r="N55" s="82">
        <f>ROUND(+N$3/+'Age Factors'!N56,0)</f>
        <v>4079</v>
      </c>
      <c r="O55" s="82">
        <f>ROUND(+O$3/+'Age Factors'!O56,0)</f>
        <v>4887</v>
      </c>
      <c r="P55" s="82">
        <f>ROUND(+P$3/+'Age Factors'!P56,0)</f>
        <v>5942</v>
      </c>
      <c r="Q55" s="82">
        <f>ROUND(+Q$3/+'Age Factors'!Q56,0)</f>
        <v>8554</v>
      </c>
      <c r="R55" s="82">
        <f>ROUND(+R$3/+'Age Factors'!R56,0)</f>
        <v>10512</v>
      </c>
      <c r="S55" s="82">
        <f>ROUND(+S$3/+'Age Factors'!S56,0)</f>
        <v>18844</v>
      </c>
      <c r="T55" s="82">
        <f>ROUND(+T$3/+'Age Factors'!T56,0)</f>
        <v>25032</v>
      </c>
      <c r="U55" s="82">
        <f>ROUND(+U$3/+'Age Factors'!U56,0)</f>
        <v>42541</v>
      </c>
      <c r="V55" s="82">
        <f>ROUND(+V$3/+'Age Factors'!V56,0)</f>
        <v>46701</v>
      </c>
      <c r="W55" s="82">
        <f>ROUND(+W$3/+'Age Factors'!W56,0)</f>
        <v>61877</v>
      </c>
      <c r="X55" s="79"/>
    </row>
    <row r="56" spans="1:24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1118</v>
      </c>
      <c r="E56" s="81">
        <f>ROUND(+E$3/+'Age Factors'!E57,0)</f>
        <v>1203</v>
      </c>
      <c r="F56" s="81">
        <f>ROUND(+F$3/+'Age Factors'!F57,0)</f>
        <v>1507</v>
      </c>
      <c r="G56" s="81">
        <f>ROUND(+G$3/+'Age Factors'!G57,0)</f>
        <v>1516</v>
      </c>
      <c r="H56" s="81">
        <f>ROUND(+H$3/+'Age Factors'!H57,0)</f>
        <v>1893</v>
      </c>
      <c r="I56" s="81">
        <f>ROUND(+I$3/+'Age Factors'!I57,0)</f>
        <v>2149</v>
      </c>
      <c r="J56" s="81">
        <f>ROUND(+J$3/+'Age Factors'!J57,0)</f>
        <v>2294</v>
      </c>
      <c r="K56" s="81">
        <f>ROUND(+K$3/+'Age Factors'!K57,0)</f>
        <v>2895</v>
      </c>
      <c r="L56" s="81">
        <f>ROUND(+L$3/+'Age Factors'!L57,0)</f>
        <v>3113</v>
      </c>
      <c r="M56" s="81">
        <f>ROUND(+M$3/+'Age Factors'!M57,0)</f>
        <v>3900</v>
      </c>
      <c r="N56" s="81">
        <f>ROUND(+N$3/+'Age Factors'!N57,0)</f>
        <v>4117</v>
      </c>
      <c r="O56" s="81">
        <f>ROUND(+O$3/+'Age Factors'!O57,0)</f>
        <v>4931</v>
      </c>
      <c r="P56" s="81">
        <f>ROUND(+P$3/+'Age Factors'!P57,0)</f>
        <v>5996</v>
      </c>
      <c r="Q56" s="81">
        <f>ROUND(+Q$3/+'Age Factors'!Q57,0)</f>
        <v>8632</v>
      </c>
      <c r="R56" s="81">
        <f>ROUND(+R$3/+'Age Factors'!R57,0)</f>
        <v>10608</v>
      </c>
      <c r="S56" s="81">
        <f>ROUND(+S$3/+'Age Factors'!S57,0)</f>
        <v>19016</v>
      </c>
      <c r="T56" s="81">
        <f>ROUND(+T$3/+'Age Factors'!T57,0)</f>
        <v>25260</v>
      </c>
      <c r="U56" s="81">
        <f>ROUND(+U$3/+'Age Factors'!U57,0)</f>
        <v>42928</v>
      </c>
      <c r="V56" s="81">
        <f>ROUND(+V$3/+'Age Factors'!V57,0)</f>
        <v>47126</v>
      </c>
      <c r="W56" s="81">
        <f>ROUND(+W$3/+'Age Factors'!W57,0)</f>
        <v>62441</v>
      </c>
      <c r="X56" s="79"/>
    </row>
    <row r="57" spans="1:24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1128</v>
      </c>
      <c r="E57" s="81">
        <f>ROUND(+E$3/+'Age Factors'!E58,0)</f>
        <v>1213</v>
      </c>
      <c r="F57" s="81">
        <f>ROUND(+F$3/+'Age Factors'!F58,0)</f>
        <v>1520</v>
      </c>
      <c r="G57" s="81">
        <f>ROUND(+G$3/+'Age Factors'!G58,0)</f>
        <v>1530</v>
      </c>
      <c r="H57" s="81">
        <f>ROUND(+H$3/+'Age Factors'!H58,0)</f>
        <v>1910</v>
      </c>
      <c r="I57" s="81">
        <f>ROUND(+I$3/+'Age Factors'!I58,0)</f>
        <v>2168</v>
      </c>
      <c r="J57" s="81">
        <f>ROUND(+J$3/+'Age Factors'!J58,0)</f>
        <v>2314</v>
      </c>
      <c r="K57" s="81">
        <f>ROUND(+K$3/+'Age Factors'!K58,0)</f>
        <v>2921</v>
      </c>
      <c r="L57" s="81">
        <f>ROUND(+L$3/+'Age Factors'!L58,0)</f>
        <v>3141</v>
      </c>
      <c r="M57" s="81">
        <f>ROUND(+M$3/+'Age Factors'!M58,0)</f>
        <v>3936</v>
      </c>
      <c r="N57" s="81">
        <f>ROUND(+N$3/+'Age Factors'!N58,0)</f>
        <v>4155</v>
      </c>
      <c r="O57" s="81">
        <f>ROUND(+O$3/+'Age Factors'!O58,0)</f>
        <v>4977</v>
      </c>
      <c r="P57" s="81">
        <f>ROUND(+P$3/+'Age Factors'!P58,0)</f>
        <v>6052</v>
      </c>
      <c r="Q57" s="81">
        <f>ROUND(+Q$3/+'Age Factors'!Q58,0)</f>
        <v>8712</v>
      </c>
      <c r="R57" s="81">
        <f>ROUND(+R$3/+'Age Factors'!R58,0)</f>
        <v>10707</v>
      </c>
      <c r="S57" s="81">
        <f>ROUND(+S$3/+'Age Factors'!S58,0)</f>
        <v>19193</v>
      </c>
      <c r="T57" s="81">
        <f>ROUND(+T$3/+'Age Factors'!T58,0)</f>
        <v>25495</v>
      </c>
      <c r="U57" s="81">
        <f>ROUND(+U$3/+'Age Factors'!U58,0)</f>
        <v>43328</v>
      </c>
      <c r="V57" s="81">
        <f>ROUND(+V$3/+'Age Factors'!V58,0)</f>
        <v>47565</v>
      </c>
      <c r="W57" s="81">
        <f>ROUND(+W$3/+'Age Factors'!W58,0)</f>
        <v>63022</v>
      </c>
      <c r="X57" s="79"/>
    </row>
    <row r="58" spans="1:24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1138</v>
      </c>
      <c r="E58" s="81">
        <f>ROUND(+E$3/+'Age Factors'!E59,0)</f>
        <v>1224</v>
      </c>
      <c r="F58" s="81">
        <f>ROUND(+F$3/+'Age Factors'!F59,0)</f>
        <v>1534</v>
      </c>
      <c r="G58" s="81">
        <f>ROUND(+G$3/+'Age Factors'!G59,0)</f>
        <v>1543</v>
      </c>
      <c r="H58" s="81">
        <f>ROUND(+H$3/+'Age Factors'!H59,0)</f>
        <v>1928</v>
      </c>
      <c r="I58" s="81">
        <f>ROUND(+I$3/+'Age Factors'!I59,0)</f>
        <v>2188</v>
      </c>
      <c r="J58" s="81">
        <f>ROUND(+J$3/+'Age Factors'!J59,0)</f>
        <v>2335</v>
      </c>
      <c r="K58" s="81">
        <f>ROUND(+K$3/+'Age Factors'!K59,0)</f>
        <v>2948</v>
      </c>
      <c r="L58" s="81">
        <f>ROUND(+L$3/+'Age Factors'!L59,0)</f>
        <v>3170</v>
      </c>
      <c r="M58" s="81">
        <f>ROUND(+M$3/+'Age Factors'!M59,0)</f>
        <v>3973</v>
      </c>
      <c r="N58" s="81">
        <f>ROUND(+N$3/+'Age Factors'!N59,0)</f>
        <v>4194</v>
      </c>
      <c r="O58" s="81">
        <f>ROUND(+O$3/+'Age Factors'!O59,0)</f>
        <v>5024</v>
      </c>
      <c r="P58" s="81">
        <f>ROUND(+P$3/+'Age Factors'!P59,0)</f>
        <v>6108</v>
      </c>
      <c r="Q58" s="81">
        <f>ROUND(+Q$3/+'Age Factors'!Q59,0)</f>
        <v>8794</v>
      </c>
      <c r="R58" s="81">
        <f>ROUND(+R$3/+'Age Factors'!R59,0)</f>
        <v>10807</v>
      </c>
      <c r="S58" s="81">
        <f>ROUND(+S$3/+'Age Factors'!S59,0)</f>
        <v>19373</v>
      </c>
      <c r="T58" s="81">
        <f>ROUND(+T$3/+'Age Factors'!T59,0)</f>
        <v>25735</v>
      </c>
      <c r="U58" s="81">
        <f>ROUND(+U$3/+'Age Factors'!U59,0)</f>
        <v>43735</v>
      </c>
      <c r="V58" s="81">
        <f>ROUND(+V$3/+'Age Factors'!V59,0)</f>
        <v>48012</v>
      </c>
      <c r="W58" s="81">
        <f>ROUND(+W$3/+'Age Factors'!W59,0)</f>
        <v>63614</v>
      </c>
      <c r="X58" s="79"/>
    </row>
    <row r="59" spans="1:24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1148</v>
      </c>
      <c r="E59" s="81">
        <f>ROUND(+E$3/+'Age Factors'!E60,0)</f>
        <v>1234</v>
      </c>
      <c r="F59" s="81">
        <f>ROUND(+F$3/+'Age Factors'!F60,0)</f>
        <v>1547</v>
      </c>
      <c r="G59" s="81">
        <f>ROUND(+G$3/+'Age Factors'!G60,0)</f>
        <v>1557</v>
      </c>
      <c r="H59" s="81">
        <f>ROUND(+H$3/+'Age Factors'!H60,0)</f>
        <v>1945</v>
      </c>
      <c r="I59" s="81">
        <f>ROUND(+I$3/+'Age Factors'!I60,0)</f>
        <v>2208</v>
      </c>
      <c r="J59" s="81">
        <f>ROUND(+J$3/+'Age Factors'!J60,0)</f>
        <v>2357</v>
      </c>
      <c r="K59" s="81">
        <f>ROUND(+K$3/+'Age Factors'!K60,0)</f>
        <v>2975</v>
      </c>
      <c r="L59" s="81">
        <f>ROUND(+L$3/+'Age Factors'!L60,0)</f>
        <v>3200</v>
      </c>
      <c r="M59" s="81">
        <f>ROUND(+M$3/+'Age Factors'!M60,0)</f>
        <v>4010</v>
      </c>
      <c r="N59" s="81">
        <f>ROUND(+N$3/+'Age Factors'!N60,0)</f>
        <v>4234</v>
      </c>
      <c r="O59" s="81">
        <f>ROUND(+O$3/+'Age Factors'!O60,0)</f>
        <v>5072</v>
      </c>
      <c r="P59" s="81">
        <f>ROUND(+P$3/+'Age Factors'!P60,0)</f>
        <v>6166</v>
      </c>
      <c r="Q59" s="81">
        <f>ROUND(+Q$3/+'Age Factors'!Q60,0)</f>
        <v>8877</v>
      </c>
      <c r="R59" s="81">
        <f>ROUND(+R$3/+'Age Factors'!R60,0)</f>
        <v>10910</v>
      </c>
      <c r="S59" s="81">
        <f>ROUND(+S$3/+'Age Factors'!S60,0)</f>
        <v>19557</v>
      </c>
      <c r="T59" s="81">
        <f>ROUND(+T$3/+'Age Factors'!T60,0)</f>
        <v>25979</v>
      </c>
      <c r="U59" s="81">
        <f>ROUND(+U$3/+'Age Factors'!U60,0)</f>
        <v>44150</v>
      </c>
      <c r="V59" s="81">
        <f>ROUND(+V$3/+'Age Factors'!V60,0)</f>
        <v>48468</v>
      </c>
      <c r="W59" s="81">
        <f>ROUND(+W$3/+'Age Factors'!W60,0)</f>
        <v>64218</v>
      </c>
      <c r="X59" s="79"/>
    </row>
    <row r="60" spans="1:24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1158</v>
      </c>
      <c r="E60" s="82">
        <f>ROUND(+E$3/+'Age Factors'!E61,0)</f>
        <v>1245</v>
      </c>
      <c r="F60" s="82">
        <f>ROUND(+F$3/+'Age Factors'!F61,0)</f>
        <v>1561</v>
      </c>
      <c r="G60" s="82">
        <f>ROUND(+G$3/+'Age Factors'!G61,0)</f>
        <v>1571</v>
      </c>
      <c r="H60" s="82">
        <f>ROUND(+H$3/+'Age Factors'!H61,0)</f>
        <v>1963</v>
      </c>
      <c r="I60" s="82">
        <f>ROUND(+I$3/+'Age Factors'!I61,0)</f>
        <v>2228</v>
      </c>
      <c r="J60" s="82">
        <f>ROUND(+J$3/+'Age Factors'!J61,0)</f>
        <v>2378</v>
      </c>
      <c r="K60" s="82">
        <f>ROUND(+K$3/+'Age Factors'!K61,0)</f>
        <v>3003</v>
      </c>
      <c r="L60" s="82">
        <f>ROUND(+L$3/+'Age Factors'!L61,0)</f>
        <v>3230</v>
      </c>
      <c r="M60" s="82">
        <f>ROUND(+M$3/+'Age Factors'!M61,0)</f>
        <v>4049</v>
      </c>
      <c r="N60" s="82">
        <f>ROUND(+N$3/+'Age Factors'!N61,0)</f>
        <v>4274</v>
      </c>
      <c r="O60" s="82">
        <f>ROUND(+O$3/+'Age Factors'!O61,0)</f>
        <v>5120</v>
      </c>
      <c r="P60" s="82">
        <f>ROUND(+P$3/+'Age Factors'!P61,0)</f>
        <v>6225</v>
      </c>
      <c r="Q60" s="82">
        <f>ROUND(+Q$3/+'Age Factors'!Q61,0)</f>
        <v>8962</v>
      </c>
      <c r="R60" s="82">
        <f>ROUND(+R$3/+'Age Factors'!R61,0)</f>
        <v>11014</v>
      </c>
      <c r="S60" s="82">
        <f>ROUND(+S$3/+'Age Factors'!S61,0)</f>
        <v>19745</v>
      </c>
      <c r="T60" s="82">
        <f>ROUND(+T$3/+'Age Factors'!T61,0)</f>
        <v>26228</v>
      </c>
      <c r="U60" s="82">
        <f>ROUND(+U$3/+'Age Factors'!U61,0)</f>
        <v>44573</v>
      </c>
      <c r="V60" s="82">
        <f>ROUND(+V$3/+'Age Factors'!V61,0)</f>
        <v>48932</v>
      </c>
      <c r="W60" s="82">
        <f>ROUND(+W$3/+'Age Factors'!W61,0)</f>
        <v>64833</v>
      </c>
      <c r="X60" s="79"/>
    </row>
    <row r="61" spans="1:24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1168</v>
      </c>
      <c r="E61" s="81">
        <f>ROUND(+E$3/+'Age Factors'!E62,0)</f>
        <v>1256</v>
      </c>
      <c r="F61" s="81">
        <f>ROUND(+F$3/+'Age Factors'!F62,0)</f>
        <v>1576</v>
      </c>
      <c r="G61" s="81">
        <f>ROUND(+G$3/+'Age Factors'!G62,0)</f>
        <v>1585</v>
      </c>
      <c r="H61" s="81">
        <f>ROUND(+H$3/+'Age Factors'!H62,0)</f>
        <v>1981</v>
      </c>
      <c r="I61" s="81">
        <f>ROUND(+I$3/+'Age Factors'!I62,0)</f>
        <v>2249</v>
      </c>
      <c r="J61" s="81">
        <f>ROUND(+J$3/+'Age Factors'!J62,0)</f>
        <v>2401</v>
      </c>
      <c r="K61" s="81">
        <f>ROUND(+K$3/+'Age Factors'!K62,0)</f>
        <v>3032</v>
      </c>
      <c r="L61" s="81">
        <f>ROUND(+L$3/+'Age Factors'!L62,0)</f>
        <v>3261</v>
      </c>
      <c r="M61" s="81">
        <f>ROUND(+M$3/+'Age Factors'!M62,0)</f>
        <v>4088</v>
      </c>
      <c r="N61" s="81">
        <f>ROUND(+N$3/+'Age Factors'!N62,0)</f>
        <v>4315</v>
      </c>
      <c r="O61" s="81">
        <f>ROUND(+O$3/+'Age Factors'!O62,0)</f>
        <v>5169</v>
      </c>
      <c r="P61" s="81">
        <f>ROUND(+P$3/+'Age Factors'!P62,0)</f>
        <v>6285</v>
      </c>
      <c r="Q61" s="81">
        <f>ROUND(+Q$3/+'Age Factors'!Q62,0)</f>
        <v>9048</v>
      </c>
      <c r="R61" s="81">
        <f>ROUND(+R$3/+'Age Factors'!R62,0)</f>
        <v>11119</v>
      </c>
      <c r="S61" s="81">
        <f>ROUND(+S$3/+'Age Factors'!S62,0)</f>
        <v>19933</v>
      </c>
      <c r="T61" s="81">
        <f>ROUND(+T$3/+'Age Factors'!T62,0)</f>
        <v>26478</v>
      </c>
      <c r="U61" s="81">
        <f>ROUND(+U$3/+'Age Factors'!U62,0)</f>
        <v>44998</v>
      </c>
      <c r="V61" s="81">
        <f>ROUND(+V$3/+'Age Factors'!V62,0)</f>
        <v>49399</v>
      </c>
      <c r="W61" s="81">
        <f>ROUND(+W$3/+'Age Factors'!W62,0)</f>
        <v>65452</v>
      </c>
      <c r="X61" s="79"/>
    </row>
    <row r="62" spans="1:24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1178</v>
      </c>
      <c r="E62" s="81">
        <f>ROUND(+E$3/+'Age Factors'!E63,0)</f>
        <v>1268</v>
      </c>
      <c r="F62" s="81">
        <f>ROUND(+F$3/+'Age Factors'!F63,0)</f>
        <v>1590</v>
      </c>
      <c r="G62" s="81">
        <f>ROUND(+G$3/+'Age Factors'!G63,0)</f>
        <v>1600</v>
      </c>
      <c r="H62" s="81">
        <f>ROUND(+H$3/+'Age Factors'!H63,0)</f>
        <v>2000</v>
      </c>
      <c r="I62" s="81">
        <f>ROUND(+I$3/+'Age Factors'!I63,0)</f>
        <v>2270</v>
      </c>
      <c r="J62" s="81">
        <f>ROUND(+J$3/+'Age Factors'!J63,0)</f>
        <v>2424</v>
      </c>
      <c r="K62" s="81">
        <f>ROUND(+K$3/+'Age Factors'!K63,0)</f>
        <v>3061</v>
      </c>
      <c r="L62" s="81">
        <f>ROUND(+L$3/+'Age Factors'!L63,0)</f>
        <v>3292</v>
      </c>
      <c r="M62" s="81">
        <f>ROUND(+M$3/+'Age Factors'!M63,0)</f>
        <v>4127</v>
      </c>
      <c r="N62" s="81">
        <f>ROUND(+N$3/+'Age Factors'!N63,0)</f>
        <v>4357</v>
      </c>
      <c r="O62" s="81">
        <f>ROUND(+O$3/+'Age Factors'!O63,0)</f>
        <v>5220</v>
      </c>
      <c r="P62" s="81">
        <f>ROUND(+P$3/+'Age Factors'!P63,0)</f>
        <v>6346</v>
      </c>
      <c r="Q62" s="81">
        <f>ROUND(+Q$3/+'Age Factors'!Q63,0)</f>
        <v>9136</v>
      </c>
      <c r="R62" s="81">
        <f>ROUND(+R$3/+'Age Factors'!R63,0)</f>
        <v>11228</v>
      </c>
      <c r="S62" s="81">
        <f>ROUND(+S$3/+'Age Factors'!S63,0)</f>
        <v>20128</v>
      </c>
      <c r="T62" s="81">
        <f>ROUND(+T$3/+'Age Factors'!T63,0)</f>
        <v>26737</v>
      </c>
      <c r="U62" s="81">
        <f>ROUND(+U$3/+'Age Factors'!U63,0)</f>
        <v>45437</v>
      </c>
      <c r="V62" s="81">
        <f>ROUND(+V$3/+'Age Factors'!V63,0)</f>
        <v>49881</v>
      </c>
      <c r="W62" s="81">
        <f>ROUND(+W$3/+'Age Factors'!W63,0)</f>
        <v>66091</v>
      </c>
      <c r="X62" s="79"/>
    </row>
    <row r="63" spans="1:24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1189</v>
      </c>
      <c r="E63" s="81">
        <f>ROUND(+E$3/+'Age Factors'!E64,0)</f>
        <v>1279</v>
      </c>
      <c r="F63" s="81">
        <f>ROUND(+F$3/+'Age Factors'!F64,0)</f>
        <v>1605</v>
      </c>
      <c r="G63" s="81">
        <f>ROUND(+G$3/+'Age Factors'!G64,0)</f>
        <v>1615</v>
      </c>
      <c r="H63" s="81">
        <f>ROUND(+H$3/+'Age Factors'!H64,0)</f>
        <v>2019</v>
      </c>
      <c r="I63" s="81">
        <f>ROUND(+I$3/+'Age Factors'!I64,0)</f>
        <v>2292</v>
      </c>
      <c r="J63" s="81">
        <f>ROUND(+J$3/+'Age Factors'!J64,0)</f>
        <v>2446</v>
      </c>
      <c r="K63" s="81">
        <f>ROUND(+K$3/+'Age Factors'!K64,0)</f>
        <v>3091</v>
      </c>
      <c r="L63" s="81">
        <f>ROUND(+L$3/+'Age Factors'!L64,0)</f>
        <v>3324</v>
      </c>
      <c r="M63" s="81">
        <f>ROUND(+M$3/+'Age Factors'!M64,0)</f>
        <v>4168</v>
      </c>
      <c r="N63" s="81">
        <f>ROUND(+N$3/+'Age Factors'!N64,0)</f>
        <v>4400</v>
      </c>
      <c r="O63" s="81">
        <f>ROUND(+O$3/+'Age Factors'!O64,0)</f>
        <v>5271</v>
      </c>
      <c r="P63" s="81">
        <f>ROUND(+P$3/+'Age Factors'!P64,0)</f>
        <v>6409</v>
      </c>
      <c r="Q63" s="81">
        <f>ROUND(+Q$3/+'Age Factors'!Q64,0)</f>
        <v>9226</v>
      </c>
      <c r="R63" s="81">
        <f>ROUND(+R$3/+'Age Factors'!R64,0)</f>
        <v>11339</v>
      </c>
      <c r="S63" s="81">
        <f>ROUND(+S$3/+'Age Factors'!S64,0)</f>
        <v>20326</v>
      </c>
      <c r="T63" s="81">
        <f>ROUND(+T$3/+'Age Factors'!T64,0)</f>
        <v>27000</v>
      </c>
      <c r="U63" s="81">
        <f>ROUND(+U$3/+'Age Factors'!U64,0)</f>
        <v>45885</v>
      </c>
      <c r="V63" s="81">
        <f>ROUND(+V$3/+'Age Factors'!V64,0)</f>
        <v>50373</v>
      </c>
      <c r="W63" s="81">
        <f>ROUND(+W$3/+'Age Factors'!W64,0)</f>
        <v>66743</v>
      </c>
      <c r="X63" s="79"/>
    </row>
    <row r="64" spans="1:24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1200</v>
      </c>
      <c r="E64" s="81">
        <f>ROUND(+E$3/+'Age Factors'!E65,0)</f>
        <v>1291</v>
      </c>
      <c r="F64" s="81">
        <f>ROUND(+F$3/+'Age Factors'!F65,0)</f>
        <v>1620</v>
      </c>
      <c r="G64" s="81">
        <f>ROUND(+G$3/+'Age Factors'!G65,0)</f>
        <v>1630</v>
      </c>
      <c r="H64" s="81">
        <f>ROUND(+H$3/+'Age Factors'!H65,0)</f>
        <v>2038</v>
      </c>
      <c r="I64" s="81">
        <f>ROUND(+I$3/+'Age Factors'!I65,0)</f>
        <v>2314</v>
      </c>
      <c r="J64" s="81">
        <f>ROUND(+J$3/+'Age Factors'!J65,0)</f>
        <v>2470</v>
      </c>
      <c r="K64" s="81">
        <f>ROUND(+K$3/+'Age Factors'!K65,0)</f>
        <v>3121</v>
      </c>
      <c r="L64" s="81">
        <f>ROUND(+L$3/+'Age Factors'!L65,0)</f>
        <v>3356</v>
      </c>
      <c r="M64" s="81">
        <f>ROUND(+M$3/+'Age Factors'!M65,0)</f>
        <v>4209</v>
      </c>
      <c r="N64" s="81">
        <f>ROUND(+N$3/+'Age Factors'!N65,0)</f>
        <v>4444</v>
      </c>
      <c r="O64" s="81">
        <f>ROUND(+O$3/+'Age Factors'!O65,0)</f>
        <v>5324</v>
      </c>
      <c r="P64" s="81">
        <f>ROUND(+P$3/+'Age Factors'!P65,0)</f>
        <v>6473</v>
      </c>
      <c r="Q64" s="81">
        <f>ROUND(+Q$3/+'Age Factors'!Q65,0)</f>
        <v>9318</v>
      </c>
      <c r="R64" s="81">
        <f>ROUND(+R$3/+'Age Factors'!R65,0)</f>
        <v>11452</v>
      </c>
      <c r="S64" s="81">
        <f>ROUND(+S$3/+'Age Factors'!S65,0)</f>
        <v>20529</v>
      </c>
      <c r="T64" s="81">
        <f>ROUND(+T$3/+'Age Factors'!T65,0)</f>
        <v>27269</v>
      </c>
      <c r="U64" s="81">
        <f>ROUND(+U$3/+'Age Factors'!U65,0)</f>
        <v>46342</v>
      </c>
      <c r="V64" s="81">
        <f>ROUND(+V$3/+'Age Factors'!V65,0)</f>
        <v>50875</v>
      </c>
      <c r="W64" s="81">
        <f>ROUND(+W$3/+'Age Factors'!W65,0)</f>
        <v>67407</v>
      </c>
      <c r="X64" s="79"/>
    </row>
    <row r="65" spans="1:24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1211</v>
      </c>
      <c r="E65" s="82">
        <f>ROUND(+E$3/+'Age Factors'!E66,0)</f>
        <v>1303</v>
      </c>
      <c r="F65" s="82">
        <f>ROUND(+F$3/+'Age Factors'!F66,0)</f>
        <v>1635</v>
      </c>
      <c r="G65" s="82">
        <f>ROUND(+G$3/+'Age Factors'!G66,0)</f>
        <v>1645</v>
      </c>
      <c r="H65" s="82">
        <f>ROUND(+H$3/+'Age Factors'!H66,0)</f>
        <v>2058</v>
      </c>
      <c r="I65" s="82">
        <f>ROUND(+I$3/+'Age Factors'!I66,0)</f>
        <v>2337</v>
      </c>
      <c r="J65" s="82">
        <f>ROUND(+J$3/+'Age Factors'!J66,0)</f>
        <v>2494</v>
      </c>
      <c r="K65" s="82">
        <f>ROUND(+K$3/+'Age Factors'!K66,0)</f>
        <v>3151</v>
      </c>
      <c r="L65" s="82">
        <f>ROUND(+L$3/+'Age Factors'!L66,0)</f>
        <v>3390</v>
      </c>
      <c r="M65" s="82">
        <f>ROUND(+M$3/+'Age Factors'!M66,0)</f>
        <v>4251</v>
      </c>
      <c r="N65" s="82">
        <f>ROUND(+N$3/+'Age Factors'!N66,0)</f>
        <v>4489</v>
      </c>
      <c r="O65" s="82">
        <f>ROUND(+O$3/+'Age Factors'!O66,0)</f>
        <v>5377</v>
      </c>
      <c r="P65" s="82">
        <f>ROUND(+P$3/+'Age Factors'!P66,0)</f>
        <v>6538</v>
      </c>
      <c r="Q65" s="82">
        <f>ROUND(+Q$3/+'Age Factors'!Q66,0)</f>
        <v>9412</v>
      </c>
      <c r="R65" s="82">
        <f>ROUND(+R$3/+'Age Factors'!R66,0)</f>
        <v>11567</v>
      </c>
      <c r="S65" s="82">
        <f>ROUND(+S$3/+'Age Factors'!S66,0)</f>
        <v>20735</v>
      </c>
      <c r="T65" s="82">
        <f>ROUND(+T$3/+'Age Factors'!T66,0)</f>
        <v>27544</v>
      </c>
      <c r="U65" s="82">
        <f>ROUND(+U$3/+'Age Factors'!U66,0)</f>
        <v>46809</v>
      </c>
      <c r="V65" s="82">
        <f>ROUND(+V$3/+'Age Factors'!V66,0)</f>
        <v>51386</v>
      </c>
      <c r="W65" s="82">
        <f>ROUND(+W$3/+'Age Factors'!W66,0)</f>
        <v>68085</v>
      </c>
      <c r="X65" s="79"/>
    </row>
    <row r="66" spans="1:24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1222</v>
      </c>
      <c r="E66" s="81">
        <f>ROUND(+E$3/+'Age Factors'!E67,0)</f>
        <v>1315</v>
      </c>
      <c r="F66" s="81">
        <f>ROUND(+F$3/+'Age Factors'!F67,0)</f>
        <v>1651</v>
      </c>
      <c r="G66" s="81">
        <f>ROUND(+G$3/+'Age Factors'!G67,0)</f>
        <v>1661</v>
      </c>
      <c r="H66" s="81">
        <f>ROUND(+H$3/+'Age Factors'!H67,0)</f>
        <v>2078</v>
      </c>
      <c r="I66" s="81">
        <f>ROUND(+I$3/+'Age Factors'!I67,0)</f>
        <v>2359</v>
      </c>
      <c r="J66" s="81">
        <f>ROUND(+J$3/+'Age Factors'!J67,0)</f>
        <v>2518</v>
      </c>
      <c r="K66" s="81">
        <f>ROUND(+K$3/+'Age Factors'!K67,0)</f>
        <v>3183</v>
      </c>
      <c r="L66" s="81">
        <f>ROUND(+L$3/+'Age Factors'!L67,0)</f>
        <v>3423</v>
      </c>
      <c r="M66" s="81">
        <f>ROUND(+M$3/+'Age Factors'!M67,0)</f>
        <v>4294</v>
      </c>
      <c r="N66" s="81">
        <f>ROUND(+N$3/+'Age Factors'!N67,0)</f>
        <v>4534</v>
      </c>
      <c r="O66" s="81">
        <f>ROUND(+O$3/+'Age Factors'!O67,0)</f>
        <v>5431</v>
      </c>
      <c r="P66" s="81">
        <f>ROUND(+P$3/+'Age Factors'!P67,0)</f>
        <v>6603</v>
      </c>
      <c r="Q66" s="81">
        <f>ROUND(+Q$3/+'Age Factors'!Q67,0)</f>
        <v>9506</v>
      </c>
      <c r="R66" s="81">
        <f>ROUND(+R$3/+'Age Factors'!R67,0)</f>
        <v>11683</v>
      </c>
      <c r="S66" s="81">
        <f>ROUND(+S$3/+'Age Factors'!S67,0)</f>
        <v>20943</v>
      </c>
      <c r="T66" s="81">
        <f>ROUND(+T$3/+'Age Factors'!T67,0)</f>
        <v>27820</v>
      </c>
      <c r="U66" s="81">
        <f>ROUND(+U$3/+'Age Factors'!U67,0)</f>
        <v>47278</v>
      </c>
      <c r="V66" s="81">
        <f>ROUND(+V$3/+'Age Factors'!V67,0)</f>
        <v>51902</v>
      </c>
      <c r="W66" s="81">
        <f>ROUND(+W$3/+'Age Factors'!W67,0)</f>
        <v>68768</v>
      </c>
      <c r="X66" s="79"/>
    </row>
    <row r="67" spans="1:24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1233</v>
      </c>
      <c r="E67" s="81">
        <f>ROUND(+E$3/+'Age Factors'!E68,0)</f>
        <v>1327</v>
      </c>
      <c r="F67" s="81">
        <f>ROUND(+F$3/+'Age Factors'!F68,0)</f>
        <v>1666</v>
      </c>
      <c r="G67" s="81">
        <f>ROUND(+G$3/+'Age Factors'!G68,0)</f>
        <v>1677</v>
      </c>
      <c r="H67" s="81">
        <f>ROUND(+H$3/+'Age Factors'!H68,0)</f>
        <v>2098</v>
      </c>
      <c r="I67" s="81">
        <f>ROUND(+I$3/+'Age Factors'!I68,0)</f>
        <v>2383</v>
      </c>
      <c r="J67" s="81">
        <f>ROUND(+J$3/+'Age Factors'!J68,0)</f>
        <v>2544</v>
      </c>
      <c r="K67" s="81">
        <f>ROUND(+K$3/+'Age Factors'!K68,0)</f>
        <v>3215</v>
      </c>
      <c r="L67" s="81">
        <f>ROUND(+L$3/+'Age Factors'!L68,0)</f>
        <v>3458</v>
      </c>
      <c r="M67" s="81">
        <f>ROUND(+M$3/+'Age Factors'!M68,0)</f>
        <v>4338</v>
      </c>
      <c r="N67" s="81">
        <f>ROUND(+N$3/+'Age Factors'!N68,0)</f>
        <v>4580</v>
      </c>
      <c r="O67" s="81">
        <f>ROUND(+O$3/+'Age Factors'!O68,0)</f>
        <v>5487</v>
      </c>
      <c r="P67" s="81">
        <f>ROUND(+P$3/+'Age Factors'!P68,0)</f>
        <v>6671</v>
      </c>
      <c r="Q67" s="81">
        <f>ROUND(+Q$3/+'Age Factors'!Q68,0)</f>
        <v>9604</v>
      </c>
      <c r="R67" s="81">
        <f>ROUND(+R$3/+'Age Factors'!R68,0)</f>
        <v>11803</v>
      </c>
      <c r="S67" s="81">
        <f>ROUND(+S$3/+'Age Factors'!S68,0)</f>
        <v>21158</v>
      </c>
      <c r="T67" s="81">
        <f>ROUND(+T$3/+'Age Factors'!T68,0)</f>
        <v>28105</v>
      </c>
      <c r="U67" s="81">
        <f>ROUND(+U$3/+'Age Factors'!U68,0)</f>
        <v>47763</v>
      </c>
      <c r="V67" s="81">
        <f>ROUND(+V$3/+'Age Factors'!V68,0)</f>
        <v>52434</v>
      </c>
      <c r="W67" s="81">
        <f>ROUND(+W$3/+'Age Factors'!W68,0)</f>
        <v>69474</v>
      </c>
      <c r="X67" s="79"/>
    </row>
    <row r="68" spans="1:24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1245</v>
      </c>
      <c r="E68" s="81">
        <f>ROUND(+E$3/+'Age Factors'!E69,0)</f>
        <v>1340</v>
      </c>
      <c r="F68" s="81">
        <f>ROUND(+F$3/+'Age Factors'!F69,0)</f>
        <v>1683</v>
      </c>
      <c r="G68" s="81">
        <f>ROUND(+G$3/+'Age Factors'!G69,0)</f>
        <v>1693</v>
      </c>
      <c r="H68" s="81">
        <f>ROUND(+H$3/+'Age Factors'!H69,0)</f>
        <v>2119</v>
      </c>
      <c r="I68" s="81">
        <f>ROUND(+I$3/+'Age Factors'!I69,0)</f>
        <v>2406</v>
      </c>
      <c r="J68" s="81">
        <f>ROUND(+J$3/+'Age Factors'!J69,0)</f>
        <v>2569</v>
      </c>
      <c r="K68" s="81">
        <f>ROUND(+K$3/+'Age Factors'!K69,0)</f>
        <v>3247</v>
      </c>
      <c r="L68" s="81">
        <f>ROUND(+L$3/+'Age Factors'!L69,0)</f>
        <v>3493</v>
      </c>
      <c r="M68" s="81">
        <f>ROUND(+M$3/+'Age Factors'!M69,0)</f>
        <v>4383</v>
      </c>
      <c r="N68" s="81">
        <f>ROUND(+N$3/+'Age Factors'!N69,0)</f>
        <v>4628</v>
      </c>
      <c r="O68" s="81">
        <f>ROUND(+O$3/+'Age Factors'!O69,0)</f>
        <v>5544</v>
      </c>
      <c r="P68" s="81">
        <f>ROUND(+P$3/+'Age Factors'!P69,0)</f>
        <v>6740</v>
      </c>
      <c r="Q68" s="81">
        <f>ROUND(+Q$3/+'Age Factors'!Q69,0)</f>
        <v>9704</v>
      </c>
      <c r="R68" s="81">
        <f>ROUND(+R$3/+'Age Factors'!R69,0)</f>
        <v>11925</v>
      </c>
      <c r="S68" s="81">
        <f>ROUND(+S$3/+'Age Factors'!S69,0)</f>
        <v>21377</v>
      </c>
      <c r="T68" s="81">
        <f>ROUND(+T$3/+'Age Factors'!T69,0)</f>
        <v>28397</v>
      </c>
      <c r="U68" s="81">
        <f>ROUND(+U$3/+'Age Factors'!U69,0)</f>
        <v>48258</v>
      </c>
      <c r="V68" s="81">
        <f>ROUND(+V$3/+'Age Factors'!V69,0)</f>
        <v>52978</v>
      </c>
      <c r="W68" s="81">
        <f>ROUND(+W$3/+'Age Factors'!W69,0)</f>
        <v>70194</v>
      </c>
      <c r="X68" s="79"/>
    </row>
    <row r="69" spans="1:24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1258</v>
      </c>
      <c r="E69" s="81">
        <f>ROUND(+E$3/+'Age Factors'!E70,0)</f>
        <v>1353</v>
      </c>
      <c r="F69" s="81">
        <f>ROUND(+F$3/+'Age Factors'!F70,0)</f>
        <v>1699</v>
      </c>
      <c r="G69" s="81">
        <f>ROUND(+G$3/+'Age Factors'!G70,0)</f>
        <v>1710</v>
      </c>
      <c r="H69" s="81">
        <f>ROUND(+H$3/+'Age Factors'!H70,0)</f>
        <v>2140</v>
      </c>
      <c r="I69" s="81">
        <f>ROUND(+I$3/+'Age Factors'!I70,0)</f>
        <v>2431</v>
      </c>
      <c r="J69" s="81">
        <f>ROUND(+J$3/+'Age Factors'!J70,0)</f>
        <v>2595</v>
      </c>
      <c r="K69" s="81">
        <f>ROUND(+K$3/+'Age Factors'!K70,0)</f>
        <v>3281</v>
      </c>
      <c r="L69" s="81">
        <f>ROUND(+L$3/+'Age Factors'!L70,0)</f>
        <v>3529</v>
      </c>
      <c r="M69" s="81">
        <f>ROUND(+M$3/+'Age Factors'!M70,0)</f>
        <v>4428</v>
      </c>
      <c r="N69" s="81">
        <f>ROUND(+N$3/+'Age Factors'!N70,0)</f>
        <v>4676</v>
      </c>
      <c r="O69" s="81">
        <f>ROUND(+O$3/+'Age Factors'!O70,0)</f>
        <v>5602</v>
      </c>
      <c r="P69" s="81">
        <f>ROUND(+P$3/+'Age Factors'!P70,0)</f>
        <v>6811</v>
      </c>
      <c r="Q69" s="81">
        <f>ROUND(+Q$3/+'Age Factors'!Q70,0)</f>
        <v>9805</v>
      </c>
      <c r="R69" s="81">
        <f>ROUND(+R$3/+'Age Factors'!R70,0)</f>
        <v>12050</v>
      </c>
      <c r="S69" s="81">
        <f>ROUND(+S$3/+'Age Factors'!S70,0)</f>
        <v>21601</v>
      </c>
      <c r="T69" s="81">
        <f>ROUND(+T$3/+'Age Factors'!T70,0)</f>
        <v>28694</v>
      </c>
      <c r="U69" s="81">
        <f>ROUND(+U$3/+'Age Factors'!U70,0)</f>
        <v>48764</v>
      </c>
      <c r="V69" s="81">
        <f>ROUND(+V$3/+'Age Factors'!V70,0)</f>
        <v>53533</v>
      </c>
      <c r="W69" s="81">
        <f>ROUND(+W$3/+'Age Factors'!W70,0)</f>
        <v>70930</v>
      </c>
      <c r="X69" s="79"/>
    </row>
    <row r="70" spans="1:24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1272</v>
      </c>
      <c r="E70" s="82">
        <f>ROUND(+E$3/+'Age Factors'!E71,0)</f>
        <v>1368</v>
      </c>
      <c r="F70" s="82">
        <f>ROUND(+F$3/+'Age Factors'!F71,0)</f>
        <v>1716</v>
      </c>
      <c r="G70" s="82">
        <f>ROUND(+G$3/+'Age Factors'!G71,0)</f>
        <v>1727</v>
      </c>
      <c r="H70" s="82">
        <f>ROUND(+H$3/+'Age Factors'!H71,0)</f>
        <v>2162</v>
      </c>
      <c r="I70" s="82">
        <f>ROUND(+I$3/+'Age Factors'!I71,0)</f>
        <v>2455</v>
      </c>
      <c r="J70" s="82">
        <f>ROUND(+J$3/+'Age Factors'!J71,0)</f>
        <v>2622</v>
      </c>
      <c r="K70" s="82">
        <f>ROUND(+K$3/+'Age Factors'!K71,0)</f>
        <v>3314</v>
      </c>
      <c r="L70" s="82">
        <f>ROUND(+L$3/+'Age Factors'!L71,0)</f>
        <v>3566</v>
      </c>
      <c r="M70" s="82">
        <f>ROUND(+M$3/+'Age Factors'!M71,0)</f>
        <v>4475</v>
      </c>
      <c r="N70" s="82">
        <f>ROUND(+N$3/+'Age Factors'!N71,0)</f>
        <v>4726</v>
      </c>
      <c r="O70" s="82">
        <f>ROUND(+O$3/+'Age Factors'!O71,0)</f>
        <v>5661</v>
      </c>
      <c r="P70" s="82">
        <f>ROUND(+P$3/+'Age Factors'!P71,0)</f>
        <v>6883</v>
      </c>
      <c r="Q70" s="82">
        <f>ROUND(+Q$3/+'Age Factors'!Q71,0)</f>
        <v>9909</v>
      </c>
      <c r="R70" s="82">
        <f>ROUND(+R$3/+'Age Factors'!R71,0)</f>
        <v>12178</v>
      </c>
      <c r="S70" s="82">
        <f>ROUND(+S$3/+'Age Factors'!S71,0)</f>
        <v>21830</v>
      </c>
      <c r="T70" s="82">
        <f>ROUND(+T$3/+'Age Factors'!T71,0)</f>
        <v>28998</v>
      </c>
      <c r="U70" s="82">
        <f>ROUND(+U$3/+'Age Factors'!U71,0)</f>
        <v>49280</v>
      </c>
      <c r="V70" s="82">
        <f>ROUND(+V$3/+'Age Factors'!V71,0)</f>
        <v>54100</v>
      </c>
      <c r="W70" s="82">
        <f>ROUND(+W$3/+'Age Factors'!W71,0)</f>
        <v>71681</v>
      </c>
      <c r="X70" s="79"/>
    </row>
    <row r="71" spans="1:24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1287</v>
      </c>
      <c r="E71" s="81">
        <f>ROUND(+E$3/+'Age Factors'!E72,0)</f>
        <v>1384</v>
      </c>
      <c r="F71" s="81">
        <f>ROUND(+F$3/+'Age Factors'!F72,0)</f>
        <v>1736</v>
      </c>
      <c r="G71" s="81">
        <f>ROUND(+G$3/+'Age Factors'!G72,0)</f>
        <v>1747</v>
      </c>
      <c r="H71" s="81">
        <f>ROUND(+H$3/+'Age Factors'!H72,0)</f>
        <v>2184</v>
      </c>
      <c r="I71" s="81">
        <f>ROUND(+I$3/+'Age Factors'!I72,0)</f>
        <v>2481</v>
      </c>
      <c r="J71" s="81">
        <f>ROUND(+J$3/+'Age Factors'!J72,0)</f>
        <v>2649</v>
      </c>
      <c r="K71" s="81">
        <f>ROUND(+K$3/+'Age Factors'!K72,0)</f>
        <v>3350</v>
      </c>
      <c r="L71" s="81">
        <f>ROUND(+L$3/+'Age Factors'!L72,0)</f>
        <v>3604</v>
      </c>
      <c r="M71" s="81">
        <f>ROUND(+M$3/+'Age Factors'!M72,0)</f>
        <v>4525</v>
      </c>
      <c r="N71" s="81">
        <f>ROUND(+N$3/+'Age Factors'!N72,0)</f>
        <v>4778</v>
      </c>
      <c r="O71" s="81">
        <f>ROUND(+O$3/+'Age Factors'!O72,0)</f>
        <v>5724</v>
      </c>
      <c r="P71" s="81">
        <f>ROUND(+P$3/+'Age Factors'!P72,0)</f>
        <v>6960</v>
      </c>
      <c r="Q71" s="81">
        <f>ROUND(+Q$3/+'Age Factors'!Q72,0)</f>
        <v>10018</v>
      </c>
      <c r="R71" s="81">
        <f>ROUND(+R$3/+'Age Factors'!R72,0)</f>
        <v>12311</v>
      </c>
      <c r="S71" s="81">
        <f>ROUND(+S$3/+'Age Factors'!S72,0)</f>
        <v>22070</v>
      </c>
      <c r="T71" s="81">
        <f>ROUND(+T$3/+'Age Factors'!T72,0)</f>
        <v>29316</v>
      </c>
      <c r="U71" s="81">
        <f>ROUND(+U$3/+'Age Factors'!U72,0)</f>
        <v>49822</v>
      </c>
      <c r="V71" s="81">
        <f>ROUND(+V$3/+'Age Factors'!V72,0)</f>
        <v>54694</v>
      </c>
      <c r="W71" s="81">
        <f>ROUND(+W$3/+'Age Factors'!W72,0)</f>
        <v>72468</v>
      </c>
      <c r="X71" s="79"/>
    </row>
    <row r="72" spans="1:24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1304</v>
      </c>
      <c r="E72" s="81">
        <f>ROUND(+E$3/+'Age Factors'!E73,0)</f>
        <v>1402</v>
      </c>
      <c r="F72" s="81">
        <f>ROUND(+F$3/+'Age Factors'!F73,0)</f>
        <v>1757</v>
      </c>
      <c r="G72" s="81">
        <f>ROUND(+G$3/+'Age Factors'!G73,0)</f>
        <v>1768</v>
      </c>
      <c r="H72" s="81">
        <f>ROUND(+H$3/+'Age Factors'!H73,0)</f>
        <v>2209</v>
      </c>
      <c r="I72" s="81">
        <f>ROUND(+I$3/+'Age Factors'!I73,0)</f>
        <v>2510</v>
      </c>
      <c r="J72" s="81">
        <f>ROUND(+J$3/+'Age Factors'!J73,0)</f>
        <v>2681</v>
      </c>
      <c r="K72" s="81">
        <f>ROUND(+K$3/+'Age Factors'!K73,0)</f>
        <v>3390</v>
      </c>
      <c r="L72" s="81">
        <f>ROUND(+L$3/+'Age Factors'!L73,0)</f>
        <v>3648</v>
      </c>
      <c r="M72" s="81">
        <f>ROUND(+M$3/+'Age Factors'!M73,0)</f>
        <v>4580</v>
      </c>
      <c r="N72" s="81">
        <f>ROUND(+N$3/+'Age Factors'!N73,0)</f>
        <v>4837</v>
      </c>
      <c r="O72" s="81">
        <f>ROUND(+O$3/+'Age Factors'!O73,0)</f>
        <v>5794</v>
      </c>
      <c r="P72" s="81">
        <f>ROUND(+P$3/+'Age Factors'!P73,0)</f>
        <v>7045</v>
      </c>
      <c r="Q72" s="81">
        <f>ROUND(+Q$3/+'Age Factors'!Q73,0)</f>
        <v>10140</v>
      </c>
      <c r="R72" s="81">
        <f>ROUND(+R$3/+'Age Factors'!R73,0)</f>
        <v>12462</v>
      </c>
      <c r="S72" s="81">
        <f>ROUND(+S$3/+'Age Factors'!S73,0)</f>
        <v>22340</v>
      </c>
      <c r="T72" s="81">
        <f>ROUND(+T$3/+'Age Factors'!T73,0)</f>
        <v>29675</v>
      </c>
      <c r="U72" s="81">
        <f>ROUND(+U$3/+'Age Factors'!U73,0)</f>
        <v>50431</v>
      </c>
      <c r="V72" s="81">
        <f>ROUND(+V$3/+'Age Factors'!V73,0)</f>
        <v>55363</v>
      </c>
      <c r="W72" s="81">
        <f>ROUND(+W$3/+'Age Factors'!W73,0)</f>
        <v>73354</v>
      </c>
      <c r="X72" s="79"/>
    </row>
    <row r="73" spans="1:24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1322</v>
      </c>
      <c r="E73" s="81">
        <f>ROUND(+E$3/+'Age Factors'!E74,0)</f>
        <v>1422</v>
      </c>
      <c r="F73" s="81">
        <f>ROUND(+F$3/+'Age Factors'!F74,0)</f>
        <v>1781</v>
      </c>
      <c r="G73" s="81">
        <f>ROUND(+G$3/+'Age Factors'!G74,0)</f>
        <v>1792</v>
      </c>
      <c r="H73" s="81">
        <f>ROUND(+H$3/+'Age Factors'!H74,0)</f>
        <v>2237</v>
      </c>
      <c r="I73" s="81">
        <f>ROUND(+I$3/+'Age Factors'!I74,0)</f>
        <v>2542</v>
      </c>
      <c r="J73" s="81">
        <f>ROUND(+J$3/+'Age Factors'!J74,0)</f>
        <v>2715</v>
      </c>
      <c r="K73" s="81">
        <f>ROUND(+K$3/+'Age Factors'!K74,0)</f>
        <v>3434</v>
      </c>
      <c r="L73" s="81">
        <f>ROUND(+L$3/+'Age Factors'!L74,0)</f>
        <v>3695</v>
      </c>
      <c r="M73" s="81">
        <f>ROUND(+M$3/+'Age Factors'!M74,0)</f>
        <v>4640</v>
      </c>
      <c r="N73" s="81">
        <f>ROUND(+N$3/+'Age Factors'!N74,0)</f>
        <v>4901</v>
      </c>
      <c r="O73" s="81">
        <f>ROUND(+O$3/+'Age Factors'!O74,0)</f>
        <v>5872</v>
      </c>
      <c r="P73" s="81">
        <f>ROUND(+P$3/+'Age Factors'!P74,0)</f>
        <v>7139</v>
      </c>
      <c r="Q73" s="81">
        <f>ROUND(+Q$3/+'Age Factors'!Q74,0)</f>
        <v>10274</v>
      </c>
      <c r="R73" s="81">
        <f>ROUND(+R$3/+'Age Factors'!R74,0)</f>
        <v>12627</v>
      </c>
      <c r="S73" s="81">
        <f>ROUND(+S$3/+'Age Factors'!S74,0)</f>
        <v>22635</v>
      </c>
      <c r="T73" s="81">
        <f>ROUND(+T$3/+'Age Factors'!T74,0)</f>
        <v>30068</v>
      </c>
      <c r="U73" s="81">
        <f>ROUND(+U$3/+'Age Factors'!U74,0)</f>
        <v>51098</v>
      </c>
      <c r="V73" s="81">
        <f>ROUND(+V$3/+'Age Factors'!V74,0)</f>
        <v>56095</v>
      </c>
      <c r="W73" s="81">
        <f>ROUND(+W$3/+'Age Factors'!W74,0)</f>
        <v>74324</v>
      </c>
      <c r="X73" s="79"/>
    </row>
    <row r="74" spans="1:24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1342</v>
      </c>
      <c r="E74" s="81">
        <f>ROUND(+E$3/+'Age Factors'!E75,0)</f>
        <v>1443</v>
      </c>
      <c r="F74" s="81">
        <f>ROUND(+F$3/+'Age Factors'!F75,0)</f>
        <v>1806</v>
      </c>
      <c r="G74" s="81">
        <f>ROUND(+G$3/+'Age Factors'!G75,0)</f>
        <v>1818</v>
      </c>
      <c r="H74" s="81">
        <f>ROUND(+H$3/+'Age Factors'!H75,0)</f>
        <v>2268</v>
      </c>
      <c r="I74" s="81">
        <f>ROUND(+I$3/+'Age Factors'!I75,0)</f>
        <v>2578</v>
      </c>
      <c r="J74" s="81">
        <f>ROUND(+J$3/+'Age Factors'!J75,0)</f>
        <v>2753</v>
      </c>
      <c r="K74" s="81">
        <f>ROUND(+K$3/+'Age Factors'!K75,0)</f>
        <v>3483</v>
      </c>
      <c r="L74" s="81">
        <f>ROUND(+L$3/+'Age Factors'!L75,0)</f>
        <v>3749</v>
      </c>
      <c r="M74" s="81">
        <f>ROUND(+M$3/+'Age Factors'!M75,0)</f>
        <v>4708</v>
      </c>
      <c r="N74" s="81">
        <f>ROUND(+N$3/+'Age Factors'!N75,0)</f>
        <v>4972</v>
      </c>
      <c r="O74" s="81">
        <f>ROUND(+O$3/+'Age Factors'!O75,0)</f>
        <v>5958</v>
      </c>
      <c r="P74" s="81">
        <f>ROUND(+P$3/+'Age Factors'!P75,0)</f>
        <v>7244</v>
      </c>
      <c r="Q74" s="81">
        <f>ROUND(+Q$3/+'Age Factors'!Q75,0)</f>
        <v>10424</v>
      </c>
      <c r="R74" s="81">
        <f>ROUND(+R$3/+'Age Factors'!R75,0)</f>
        <v>12811</v>
      </c>
      <c r="S74" s="81">
        <f>ROUND(+S$3/+'Age Factors'!S75,0)</f>
        <v>22965</v>
      </c>
      <c r="T74" s="81">
        <f>ROUND(+T$3/+'Age Factors'!T75,0)</f>
        <v>30506</v>
      </c>
      <c r="U74" s="81">
        <f>ROUND(+U$3/+'Age Factors'!U75,0)</f>
        <v>51842</v>
      </c>
      <c r="V74" s="81">
        <f>ROUND(+V$3/+'Age Factors'!V75,0)</f>
        <v>56912</v>
      </c>
      <c r="W74" s="81">
        <f>ROUND(+W$3/+'Age Factors'!W75,0)</f>
        <v>75407</v>
      </c>
      <c r="X74" s="79"/>
    </row>
    <row r="75" spans="1:24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1364</v>
      </c>
      <c r="E75" s="82">
        <f>ROUND(+E$3/+'Age Factors'!E76,0)</f>
        <v>1467</v>
      </c>
      <c r="F75" s="82">
        <f>ROUND(+F$3/+'Age Factors'!F76,0)</f>
        <v>1835</v>
      </c>
      <c r="G75" s="82">
        <f>ROUND(+G$3/+'Age Factors'!G76,0)</f>
        <v>1846</v>
      </c>
      <c r="H75" s="82">
        <f>ROUND(+H$3/+'Age Factors'!H76,0)</f>
        <v>2302</v>
      </c>
      <c r="I75" s="82">
        <f>ROUND(+I$3/+'Age Factors'!I76,0)</f>
        <v>2617</v>
      </c>
      <c r="J75" s="82">
        <f>ROUND(+J$3/+'Age Factors'!J76,0)</f>
        <v>2795</v>
      </c>
      <c r="K75" s="82">
        <f>ROUND(+K$3/+'Age Factors'!K76,0)</f>
        <v>3537</v>
      </c>
      <c r="L75" s="82">
        <f>ROUND(+L$3/+'Age Factors'!L76,0)</f>
        <v>3807</v>
      </c>
      <c r="M75" s="82">
        <f>ROUND(+M$3/+'Age Factors'!M76,0)</f>
        <v>4782</v>
      </c>
      <c r="N75" s="82">
        <f>ROUND(+N$3/+'Age Factors'!N76,0)</f>
        <v>5051</v>
      </c>
      <c r="O75" s="82">
        <f>ROUND(+O$3/+'Age Factors'!O76,0)</f>
        <v>6052</v>
      </c>
      <c r="P75" s="82">
        <f>ROUND(+P$3/+'Age Factors'!P76,0)</f>
        <v>7358</v>
      </c>
      <c r="Q75" s="82">
        <f>ROUND(+Q$3/+'Age Factors'!Q76,0)</f>
        <v>10589</v>
      </c>
      <c r="R75" s="82">
        <f>ROUND(+R$3/+'Age Factors'!R76,0)</f>
        <v>13013</v>
      </c>
      <c r="S75" s="82">
        <f>ROUND(+S$3/+'Age Factors'!S76,0)</f>
        <v>23328</v>
      </c>
      <c r="T75" s="82">
        <f>ROUND(+T$3/+'Age Factors'!T76,0)</f>
        <v>30988</v>
      </c>
      <c r="U75" s="82">
        <f>ROUND(+U$3/+'Age Factors'!U76,0)</f>
        <v>52662</v>
      </c>
      <c r="V75" s="82">
        <f>ROUND(+V$3/+'Age Factors'!V76,0)</f>
        <v>57812</v>
      </c>
      <c r="W75" s="82">
        <f>ROUND(+W$3/+'Age Factors'!W76,0)</f>
        <v>76599</v>
      </c>
      <c r="X75" s="79"/>
    </row>
    <row r="76" spans="1:24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1388</v>
      </c>
      <c r="E76" s="81">
        <f>ROUND(+E$3/+'Age Factors'!E77,0)</f>
        <v>1492</v>
      </c>
      <c r="F76" s="81">
        <f>ROUND(+F$3/+'Age Factors'!F77,0)</f>
        <v>1866</v>
      </c>
      <c r="G76" s="81">
        <f>ROUND(+G$3/+'Age Factors'!G77,0)</f>
        <v>1878</v>
      </c>
      <c r="H76" s="81">
        <f>ROUND(+H$3/+'Age Factors'!H77,0)</f>
        <v>2340</v>
      </c>
      <c r="I76" s="81">
        <f>ROUND(+I$3/+'Age Factors'!I77,0)</f>
        <v>2661</v>
      </c>
      <c r="J76" s="81">
        <f>ROUND(+J$3/+'Age Factors'!J77,0)</f>
        <v>2841</v>
      </c>
      <c r="K76" s="81">
        <f>ROUND(+K$3/+'Age Factors'!K77,0)</f>
        <v>3597</v>
      </c>
      <c r="L76" s="81">
        <f>ROUND(+L$3/+'Age Factors'!L77,0)</f>
        <v>3870</v>
      </c>
      <c r="M76" s="81">
        <f>ROUND(+M$3/+'Age Factors'!M77,0)</f>
        <v>4863</v>
      </c>
      <c r="N76" s="81">
        <f>ROUND(+N$3/+'Age Factors'!N77,0)</f>
        <v>5136</v>
      </c>
      <c r="O76" s="81">
        <f>ROUND(+O$3/+'Age Factors'!O77,0)</f>
        <v>6156</v>
      </c>
      <c r="P76" s="81">
        <f>ROUND(+P$3/+'Age Factors'!P77,0)</f>
        <v>7484</v>
      </c>
      <c r="Q76" s="81">
        <f>ROUND(+Q$3/+'Age Factors'!Q77,0)</f>
        <v>10769</v>
      </c>
      <c r="R76" s="81">
        <f>ROUND(+R$3/+'Age Factors'!R77,0)</f>
        <v>13234</v>
      </c>
      <c r="S76" s="81">
        <f>ROUND(+S$3/+'Age Factors'!S77,0)</f>
        <v>23724</v>
      </c>
      <c r="T76" s="81">
        <f>ROUND(+T$3/+'Age Factors'!T77,0)</f>
        <v>31514</v>
      </c>
      <c r="U76" s="81">
        <f>ROUND(+U$3/+'Age Factors'!U77,0)</f>
        <v>53556</v>
      </c>
      <c r="V76" s="81">
        <f>ROUND(+V$3/+'Age Factors'!V77,0)</f>
        <v>58793</v>
      </c>
      <c r="W76" s="81">
        <f>ROUND(+W$3/+'Age Factors'!W77,0)</f>
        <v>77899</v>
      </c>
      <c r="X76" s="79"/>
    </row>
    <row r="77" spans="1:24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1415</v>
      </c>
      <c r="E77" s="81">
        <f>ROUND(+E$3/+'Age Factors'!E78,0)</f>
        <v>1520</v>
      </c>
      <c r="F77" s="81">
        <f>ROUND(+F$3/+'Age Factors'!F78,0)</f>
        <v>1900</v>
      </c>
      <c r="G77" s="81">
        <f>ROUND(+G$3/+'Age Factors'!G78,0)</f>
        <v>1912</v>
      </c>
      <c r="H77" s="81">
        <f>ROUND(+H$3/+'Age Factors'!H78,0)</f>
        <v>2382</v>
      </c>
      <c r="I77" s="81">
        <f>ROUND(+I$3/+'Age Factors'!I78,0)</f>
        <v>2708</v>
      </c>
      <c r="J77" s="81">
        <f>ROUND(+J$3/+'Age Factors'!J78,0)</f>
        <v>2892</v>
      </c>
      <c r="K77" s="81">
        <f>ROUND(+K$3/+'Age Factors'!K78,0)</f>
        <v>3662</v>
      </c>
      <c r="L77" s="81">
        <f>ROUND(+L$3/+'Age Factors'!L78,0)</f>
        <v>3941</v>
      </c>
      <c r="M77" s="81">
        <f>ROUND(+M$3/+'Age Factors'!M78,0)</f>
        <v>4952</v>
      </c>
      <c r="N77" s="81">
        <f>ROUND(+N$3/+'Age Factors'!N78,0)</f>
        <v>5231</v>
      </c>
      <c r="O77" s="81">
        <f>ROUND(+O$3/+'Age Factors'!O78,0)</f>
        <v>6271</v>
      </c>
      <c r="P77" s="81">
        <f>ROUND(+P$3/+'Age Factors'!P78,0)</f>
        <v>7624</v>
      </c>
      <c r="Q77" s="81">
        <f>ROUND(+Q$3/+'Age Factors'!Q78,0)</f>
        <v>10968</v>
      </c>
      <c r="R77" s="81">
        <f>ROUND(+R$3/+'Age Factors'!R78,0)</f>
        <v>13479</v>
      </c>
      <c r="S77" s="81">
        <f>ROUND(+S$3/+'Age Factors'!S78,0)</f>
        <v>24162</v>
      </c>
      <c r="T77" s="81">
        <f>ROUND(+T$3/+'Age Factors'!T78,0)</f>
        <v>32096</v>
      </c>
      <c r="U77" s="81">
        <f>ROUND(+U$3/+'Age Factors'!U78,0)</f>
        <v>54545</v>
      </c>
      <c r="V77" s="81">
        <f>ROUND(+V$3/+'Age Factors'!V78,0)</f>
        <v>59880</v>
      </c>
      <c r="W77" s="81">
        <f>ROUND(+W$3/+'Age Factors'!W78,0)</f>
        <v>79339</v>
      </c>
      <c r="X77" s="79"/>
    </row>
    <row r="78" spans="1:24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1443</v>
      </c>
      <c r="E78" s="81">
        <f>ROUND(+E$3/+'Age Factors'!E79,0)</f>
        <v>1551</v>
      </c>
      <c r="F78" s="81">
        <f>ROUND(+F$3/+'Age Factors'!F79,0)</f>
        <v>1938</v>
      </c>
      <c r="G78" s="81">
        <f>ROUND(+G$3/+'Age Factors'!G79,0)</f>
        <v>1950</v>
      </c>
      <c r="H78" s="81">
        <f>ROUND(+H$3/+'Age Factors'!H79,0)</f>
        <v>2428</v>
      </c>
      <c r="I78" s="81">
        <f>ROUND(+I$3/+'Age Factors'!I79,0)</f>
        <v>2760</v>
      </c>
      <c r="J78" s="81">
        <f>ROUND(+J$3/+'Age Factors'!J79,0)</f>
        <v>2948</v>
      </c>
      <c r="K78" s="81">
        <f>ROUND(+K$3/+'Age Factors'!K79,0)</f>
        <v>3733</v>
      </c>
      <c r="L78" s="81">
        <f>ROUND(+L$3/+'Age Factors'!L79,0)</f>
        <v>4018</v>
      </c>
      <c r="M78" s="81">
        <f>ROUND(+M$3/+'Age Factors'!M79,0)</f>
        <v>5050</v>
      </c>
      <c r="N78" s="81">
        <f>ROUND(+N$3/+'Age Factors'!N79,0)</f>
        <v>5334</v>
      </c>
      <c r="O78" s="81">
        <f>ROUND(+O$3/+'Age Factors'!O79,0)</f>
        <v>6396</v>
      </c>
      <c r="P78" s="81">
        <f>ROUND(+P$3/+'Age Factors'!P79,0)</f>
        <v>7776</v>
      </c>
      <c r="Q78" s="81">
        <f>ROUND(+Q$3/+'Age Factors'!Q79,0)</f>
        <v>11184</v>
      </c>
      <c r="R78" s="81">
        <f>ROUND(+R$3/+'Age Factors'!R79,0)</f>
        <v>13745</v>
      </c>
      <c r="S78" s="81">
        <f>ROUND(+S$3/+'Age Factors'!S79,0)</f>
        <v>24640</v>
      </c>
      <c r="T78" s="81">
        <f>ROUND(+T$3/+'Age Factors'!T79,0)</f>
        <v>32731</v>
      </c>
      <c r="U78" s="81">
        <f>ROUND(+U$3/+'Age Factors'!U79,0)</f>
        <v>55624</v>
      </c>
      <c r="V78" s="81">
        <f>ROUND(+V$3/+'Age Factors'!V79,0)</f>
        <v>61063</v>
      </c>
      <c r="W78" s="81">
        <f>ROUND(+W$3/+'Age Factors'!W79,0)</f>
        <v>80907</v>
      </c>
      <c r="X78" s="79"/>
    </row>
    <row r="79" spans="1:24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1475</v>
      </c>
      <c r="E79" s="81">
        <f>ROUND(+E$3/+'Age Factors'!E80,0)</f>
        <v>1584</v>
      </c>
      <c r="F79" s="81">
        <f>ROUND(+F$3/+'Age Factors'!F80,0)</f>
        <v>1979</v>
      </c>
      <c r="G79" s="81">
        <f>ROUND(+G$3/+'Age Factors'!G80,0)</f>
        <v>1991</v>
      </c>
      <c r="H79" s="81">
        <f>ROUND(+H$3/+'Age Factors'!H80,0)</f>
        <v>2478</v>
      </c>
      <c r="I79" s="81">
        <f>ROUND(+I$3/+'Age Factors'!I80,0)</f>
        <v>2818</v>
      </c>
      <c r="J79" s="81">
        <f>ROUND(+J$3/+'Age Factors'!J80,0)</f>
        <v>3010</v>
      </c>
      <c r="K79" s="81">
        <f>ROUND(+K$3/+'Age Factors'!K80,0)</f>
        <v>3812</v>
      </c>
      <c r="L79" s="81">
        <f>ROUND(+L$3/+'Age Factors'!L80,0)</f>
        <v>4103</v>
      </c>
      <c r="M79" s="81">
        <f>ROUND(+M$3/+'Age Factors'!M80,0)</f>
        <v>5156</v>
      </c>
      <c r="N79" s="81">
        <f>ROUND(+N$3/+'Age Factors'!N80,0)</f>
        <v>5448</v>
      </c>
      <c r="O79" s="81">
        <f>ROUND(+O$3/+'Age Factors'!O80,0)</f>
        <v>6533</v>
      </c>
      <c r="P79" s="81">
        <f>ROUND(+P$3/+'Age Factors'!P80,0)</f>
        <v>7943</v>
      </c>
      <c r="Q79" s="81">
        <f>ROUND(+Q$3/+'Age Factors'!Q80,0)</f>
        <v>11424</v>
      </c>
      <c r="R79" s="81">
        <f>ROUND(+R$3/+'Age Factors'!R80,0)</f>
        <v>14040</v>
      </c>
      <c r="S79" s="81">
        <f>ROUND(+S$3/+'Age Factors'!S80,0)</f>
        <v>25168</v>
      </c>
      <c r="T79" s="81">
        <f>ROUND(+T$3/+'Age Factors'!T80,0)</f>
        <v>33432</v>
      </c>
      <c r="U79" s="81">
        <f>ROUND(+U$3/+'Age Factors'!U80,0)</f>
        <v>56816</v>
      </c>
      <c r="V79" s="81">
        <f>ROUND(+V$3/+'Age Factors'!V80,0)</f>
        <v>62373</v>
      </c>
      <c r="W79" s="81">
        <f>ROUND(+W$3/+'Age Factors'!W80,0)</f>
        <v>82642</v>
      </c>
      <c r="X79" s="79"/>
    </row>
    <row r="80" spans="1:24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1509</v>
      </c>
      <c r="E80" s="82">
        <f>ROUND(+E$3/+'Age Factors'!E81,0)</f>
        <v>1621</v>
      </c>
      <c r="F80" s="82">
        <f>ROUND(+F$3/+'Age Factors'!F81,0)</f>
        <v>2024</v>
      </c>
      <c r="G80" s="82">
        <f>ROUND(+G$3/+'Age Factors'!G81,0)</f>
        <v>2036</v>
      </c>
      <c r="H80" s="82">
        <f>ROUND(+H$3/+'Age Factors'!H81,0)</f>
        <v>2533</v>
      </c>
      <c r="I80" s="82">
        <f>ROUND(+I$3/+'Age Factors'!I81,0)</f>
        <v>2881</v>
      </c>
      <c r="J80" s="82">
        <f>ROUND(+J$3/+'Age Factors'!J81,0)</f>
        <v>3077</v>
      </c>
      <c r="K80" s="82">
        <f>ROUND(+K$3/+'Age Factors'!K81,0)</f>
        <v>3898</v>
      </c>
      <c r="L80" s="82">
        <f>ROUND(+L$3/+'Age Factors'!L81,0)</f>
        <v>4195</v>
      </c>
      <c r="M80" s="82">
        <f>ROUND(+M$3/+'Age Factors'!M81,0)</f>
        <v>5274</v>
      </c>
      <c r="N80" s="82">
        <f>ROUND(+N$3/+'Age Factors'!N81,0)</f>
        <v>5572</v>
      </c>
      <c r="O80" s="82">
        <f>ROUND(+O$3/+'Age Factors'!O81,0)</f>
        <v>6685</v>
      </c>
      <c r="P80" s="82">
        <f>ROUND(+P$3/+'Age Factors'!P81,0)</f>
        <v>8128</v>
      </c>
      <c r="Q80" s="82">
        <f>ROUND(+Q$3/+'Age Factors'!Q81,0)</f>
        <v>11688</v>
      </c>
      <c r="R80" s="82">
        <f>ROUND(+R$3/+'Age Factors'!R81,0)</f>
        <v>14363</v>
      </c>
      <c r="S80" s="82">
        <f>ROUND(+S$3/+'Age Factors'!S81,0)</f>
        <v>25749</v>
      </c>
      <c r="T80" s="82">
        <f>ROUND(+T$3/+'Age Factors'!T81,0)</f>
        <v>34203</v>
      </c>
      <c r="U80" s="82">
        <f>ROUND(+U$3/+'Age Factors'!U81,0)</f>
        <v>58127</v>
      </c>
      <c r="V80" s="82">
        <f>ROUND(+V$3/+'Age Factors'!V81,0)</f>
        <v>63811</v>
      </c>
      <c r="W80" s="82">
        <f>ROUND(+W$3/+'Age Factors'!W81,0)</f>
        <v>84548</v>
      </c>
      <c r="X80" s="79"/>
    </row>
    <row r="81" spans="1:24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1546</v>
      </c>
      <c r="E81" s="81">
        <f>ROUND(+E$3/+'Age Factors'!E82,0)</f>
        <v>1661</v>
      </c>
      <c r="F81" s="81">
        <f>ROUND(+F$3/+'Age Factors'!F82,0)</f>
        <v>2074</v>
      </c>
      <c r="G81" s="81">
        <f>ROUND(+G$3/+'Age Factors'!G82,0)</f>
        <v>2086</v>
      </c>
      <c r="H81" s="81">
        <f>ROUND(+H$3/+'Age Factors'!H82,0)</f>
        <v>2594</v>
      </c>
      <c r="I81" s="81">
        <f>ROUND(+I$3/+'Age Factors'!I82,0)</f>
        <v>2950</v>
      </c>
      <c r="J81" s="81">
        <f>ROUND(+J$3/+'Age Factors'!J82,0)</f>
        <v>3151</v>
      </c>
      <c r="K81" s="81">
        <f>ROUND(+K$3/+'Age Factors'!K82,0)</f>
        <v>3993</v>
      </c>
      <c r="L81" s="81">
        <f>ROUND(+L$3/+'Age Factors'!L82,0)</f>
        <v>4297</v>
      </c>
      <c r="M81" s="81">
        <f>ROUND(+M$3/+'Age Factors'!M82,0)</f>
        <v>5403</v>
      </c>
      <c r="N81" s="81">
        <f>ROUND(+N$3/+'Age Factors'!N82,0)</f>
        <v>5708</v>
      </c>
      <c r="O81" s="81">
        <f>ROUND(+O$3/+'Age Factors'!O82,0)</f>
        <v>6851</v>
      </c>
      <c r="P81" s="81">
        <f>ROUND(+P$3/+'Age Factors'!P82,0)</f>
        <v>8329</v>
      </c>
      <c r="Q81" s="81">
        <f>ROUND(+Q$3/+'Age Factors'!Q82,0)</f>
        <v>11975</v>
      </c>
      <c r="R81" s="81">
        <f>ROUND(+R$3/+'Age Factors'!R82,0)</f>
        <v>14717</v>
      </c>
      <c r="S81" s="81">
        <f>ROUND(+S$3/+'Age Factors'!S82,0)</f>
        <v>26382</v>
      </c>
      <c r="T81" s="81">
        <f>ROUND(+T$3/+'Age Factors'!T82,0)</f>
        <v>35045</v>
      </c>
      <c r="U81" s="81">
        <f>ROUND(+U$3/+'Age Factors'!U82,0)</f>
        <v>59557</v>
      </c>
      <c r="V81" s="81">
        <f>ROUND(+V$3/+'Age Factors'!V82,0)</f>
        <v>65381</v>
      </c>
      <c r="W81" s="81">
        <f>ROUND(+W$3/+'Age Factors'!W82,0)</f>
        <v>86628</v>
      </c>
      <c r="X81" s="79"/>
    </row>
    <row r="82" spans="1:24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1587</v>
      </c>
      <c r="E82" s="81">
        <f>ROUND(+E$3/+'Age Factors'!E83,0)</f>
        <v>1705</v>
      </c>
      <c r="F82" s="81">
        <f>ROUND(+F$3/+'Age Factors'!F83,0)</f>
        <v>2128</v>
      </c>
      <c r="G82" s="81">
        <f>ROUND(+G$3/+'Age Factors'!G83,0)</f>
        <v>2141</v>
      </c>
      <c r="H82" s="81">
        <f>ROUND(+H$3/+'Age Factors'!H83,0)</f>
        <v>2661</v>
      </c>
      <c r="I82" s="81">
        <f>ROUND(+I$3/+'Age Factors'!I83,0)</f>
        <v>3027</v>
      </c>
      <c r="J82" s="81">
        <f>ROUND(+J$3/+'Age Factors'!J83,0)</f>
        <v>3233</v>
      </c>
      <c r="K82" s="81">
        <f>ROUND(+K$3/+'Age Factors'!K83,0)</f>
        <v>4097</v>
      </c>
      <c r="L82" s="81">
        <f>ROUND(+L$3/+'Age Factors'!L83,0)</f>
        <v>4410</v>
      </c>
      <c r="M82" s="81">
        <f>ROUND(+M$3/+'Age Factors'!M83,0)</f>
        <v>5546</v>
      </c>
      <c r="N82" s="81">
        <f>ROUND(+N$3/+'Age Factors'!N83,0)</f>
        <v>5858</v>
      </c>
      <c r="O82" s="81">
        <f>ROUND(+O$3/+'Age Factors'!O83,0)</f>
        <v>7033</v>
      </c>
      <c r="P82" s="81">
        <f>ROUND(+P$3/+'Age Factors'!P83,0)</f>
        <v>8551</v>
      </c>
      <c r="Q82" s="81">
        <f>ROUND(+Q$3/+'Age Factors'!Q83,0)</f>
        <v>12294</v>
      </c>
      <c r="R82" s="81">
        <f>ROUND(+R$3/+'Age Factors'!R83,0)</f>
        <v>15109</v>
      </c>
      <c r="S82" s="81">
        <f>ROUND(+S$3/+'Age Factors'!S83,0)</f>
        <v>27084</v>
      </c>
      <c r="T82" s="81">
        <f>ROUND(+T$3/+'Age Factors'!T83,0)</f>
        <v>35978</v>
      </c>
      <c r="U82" s="81">
        <f>ROUND(+U$3/+'Age Factors'!U83,0)</f>
        <v>61142</v>
      </c>
      <c r="V82" s="81">
        <f>ROUND(+V$3/+'Age Factors'!V83,0)</f>
        <v>67121</v>
      </c>
      <c r="W82" s="81">
        <f>ROUND(+W$3/+'Age Factors'!W83,0)</f>
        <v>88934</v>
      </c>
      <c r="X82" s="79"/>
    </row>
    <row r="83" spans="1:24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1632</v>
      </c>
      <c r="E83" s="81">
        <f>ROUND(+E$3/+'Age Factors'!E84,0)</f>
        <v>1753</v>
      </c>
      <c r="F83" s="81">
        <f>ROUND(+F$3/+'Age Factors'!F84,0)</f>
        <v>2188</v>
      </c>
      <c r="G83" s="81">
        <f>ROUND(+G$3/+'Age Factors'!G84,0)</f>
        <v>2201</v>
      </c>
      <c r="H83" s="81">
        <f>ROUND(+H$3/+'Age Factors'!H84,0)</f>
        <v>2735</v>
      </c>
      <c r="I83" s="81">
        <f>ROUND(+I$3/+'Age Factors'!I84,0)</f>
        <v>3111</v>
      </c>
      <c r="J83" s="81">
        <f>ROUND(+J$3/+'Age Factors'!J84,0)</f>
        <v>3324</v>
      </c>
      <c r="K83" s="81">
        <f>ROUND(+K$3/+'Age Factors'!K84,0)</f>
        <v>4212</v>
      </c>
      <c r="L83" s="81">
        <f>ROUND(+L$3/+'Age Factors'!L84,0)</f>
        <v>4533</v>
      </c>
      <c r="M83" s="81">
        <f>ROUND(+M$3/+'Age Factors'!M84,0)</f>
        <v>5702</v>
      </c>
      <c r="N83" s="81">
        <f>ROUND(+N$3/+'Age Factors'!N84,0)</f>
        <v>6024</v>
      </c>
      <c r="O83" s="81">
        <f>ROUND(+O$3/+'Age Factors'!O84,0)</f>
        <v>7235</v>
      </c>
      <c r="P83" s="81">
        <f>ROUND(+P$3/+'Age Factors'!P84,0)</f>
        <v>8796</v>
      </c>
      <c r="Q83" s="81">
        <f>ROUND(+Q$3/+'Age Factors'!Q84,0)</f>
        <v>12643</v>
      </c>
      <c r="R83" s="81">
        <f>ROUND(+R$3/+'Age Factors'!R84,0)</f>
        <v>15538</v>
      </c>
      <c r="S83" s="81">
        <f>ROUND(+S$3/+'Age Factors'!S84,0)</f>
        <v>27854</v>
      </c>
      <c r="T83" s="81">
        <f>ROUND(+T$3/+'Age Factors'!T84,0)</f>
        <v>37000</v>
      </c>
      <c r="U83" s="81">
        <f>ROUND(+U$3/+'Age Factors'!U84,0)</f>
        <v>62879</v>
      </c>
      <c r="V83" s="81">
        <f>ROUND(+V$3/+'Age Factors'!V84,0)</f>
        <v>69028</v>
      </c>
      <c r="W83" s="81">
        <f>ROUND(+W$3/+'Age Factors'!W84,0)</f>
        <v>91460</v>
      </c>
      <c r="X83" s="79"/>
    </row>
    <row r="84" spans="1:24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1682</v>
      </c>
      <c r="E84" s="81">
        <f>ROUND(+E$3/+'Age Factors'!E85,0)</f>
        <v>1807</v>
      </c>
      <c r="F84" s="81">
        <f>ROUND(+F$3/+'Age Factors'!F85,0)</f>
        <v>2254</v>
      </c>
      <c r="G84" s="81">
        <f>ROUND(+G$3/+'Age Factors'!G85,0)</f>
        <v>2268</v>
      </c>
      <c r="H84" s="81">
        <f>ROUND(+H$3/+'Age Factors'!H85,0)</f>
        <v>2817</v>
      </c>
      <c r="I84" s="81">
        <f>ROUND(+I$3/+'Age Factors'!I85,0)</f>
        <v>3204</v>
      </c>
      <c r="J84" s="81">
        <f>ROUND(+J$3/+'Age Factors'!J85,0)</f>
        <v>3423</v>
      </c>
      <c r="K84" s="81">
        <f>ROUND(+K$3/+'Age Factors'!K85,0)</f>
        <v>4338</v>
      </c>
      <c r="L84" s="81">
        <f>ROUND(+L$3/+'Age Factors'!L85,0)</f>
        <v>4670</v>
      </c>
      <c r="M84" s="81">
        <f>ROUND(+M$3/+'Age Factors'!M85,0)</f>
        <v>5874</v>
      </c>
      <c r="N84" s="81">
        <f>ROUND(+N$3/+'Age Factors'!N85,0)</f>
        <v>6206</v>
      </c>
      <c r="O84" s="81">
        <f>ROUND(+O$3/+'Age Factors'!O85,0)</f>
        <v>7458</v>
      </c>
      <c r="P84" s="81">
        <f>ROUND(+P$3/+'Age Factors'!P85,0)</f>
        <v>9068</v>
      </c>
      <c r="Q84" s="81">
        <f>ROUND(+Q$3/+'Age Factors'!Q85,0)</f>
        <v>13032</v>
      </c>
      <c r="R84" s="81">
        <f>ROUND(+R$3/+'Age Factors'!R85,0)</f>
        <v>16015</v>
      </c>
      <c r="S84" s="81">
        <f>ROUND(+S$3/+'Age Factors'!S85,0)</f>
        <v>28709</v>
      </c>
      <c r="T84" s="81">
        <f>ROUND(+T$3/+'Age Factors'!T85,0)</f>
        <v>38136</v>
      </c>
      <c r="U84" s="81">
        <f>ROUND(+U$3/+'Age Factors'!U85,0)</f>
        <v>64810</v>
      </c>
      <c r="V84" s="81">
        <f>ROUND(+V$3/+'Age Factors'!V85,0)</f>
        <v>71148</v>
      </c>
      <c r="W84" s="81">
        <f>ROUND(+W$3/+'Age Factors'!W85,0)</f>
        <v>94269</v>
      </c>
      <c r="X84" s="79"/>
    </row>
    <row r="85" spans="1:24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1736</v>
      </c>
      <c r="E85" s="82">
        <f>ROUND(+E$3/+'Age Factors'!E86,0)</f>
        <v>1865</v>
      </c>
      <c r="F85" s="82">
        <f>ROUND(+F$3/+'Age Factors'!F86,0)</f>
        <v>2327</v>
      </c>
      <c r="G85" s="82">
        <f>ROUND(+G$3/+'Age Factors'!G86,0)</f>
        <v>2341</v>
      </c>
      <c r="H85" s="82">
        <f>ROUND(+H$3/+'Age Factors'!H86,0)</f>
        <v>2908</v>
      </c>
      <c r="I85" s="82">
        <f>ROUND(+I$3/+'Age Factors'!I86,0)</f>
        <v>3307</v>
      </c>
      <c r="J85" s="82">
        <f>ROUND(+J$3/+'Age Factors'!J86,0)</f>
        <v>3534</v>
      </c>
      <c r="K85" s="82">
        <f>ROUND(+K$3/+'Age Factors'!K86,0)</f>
        <v>4478</v>
      </c>
      <c r="L85" s="82">
        <f>ROUND(+L$3/+'Age Factors'!L86,0)</f>
        <v>4821</v>
      </c>
      <c r="M85" s="82">
        <f>ROUND(+M$3/+'Age Factors'!M86,0)</f>
        <v>6065</v>
      </c>
      <c r="N85" s="82">
        <f>ROUND(+N$3/+'Age Factors'!N86,0)</f>
        <v>6408</v>
      </c>
      <c r="O85" s="82">
        <f>ROUND(+O$3/+'Age Factors'!O86,0)</f>
        <v>7705</v>
      </c>
      <c r="P85" s="82">
        <f>ROUND(+P$3/+'Age Factors'!P86,0)</f>
        <v>9368</v>
      </c>
      <c r="Q85" s="82">
        <f>ROUND(+Q$3/+'Age Factors'!Q86,0)</f>
        <v>13462</v>
      </c>
      <c r="R85" s="82">
        <f>ROUND(+R$3/+'Age Factors'!R86,0)</f>
        <v>16544</v>
      </c>
      <c r="S85" s="82">
        <f>ROUND(+S$3/+'Age Factors'!S86,0)</f>
        <v>29657</v>
      </c>
      <c r="T85" s="82">
        <f>ROUND(+T$3/+'Age Factors'!T86,0)</f>
        <v>39395</v>
      </c>
      <c r="U85" s="82">
        <f>ROUND(+U$3/+'Age Factors'!U86,0)</f>
        <v>66949</v>
      </c>
      <c r="V85" s="82">
        <f>ROUND(+V$3/+'Age Factors'!V86,0)</f>
        <v>73497</v>
      </c>
      <c r="W85" s="82">
        <f>ROUND(+W$3/+'Age Factors'!W86,0)</f>
        <v>97381</v>
      </c>
      <c r="X85" s="79"/>
    </row>
    <row r="86" spans="1:24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1796</v>
      </c>
      <c r="E86" s="81">
        <f>ROUND(+E$3/+'Age Factors'!E87,0)</f>
        <v>1930</v>
      </c>
      <c r="F86" s="81">
        <f>ROUND(+F$3/+'Age Factors'!F87,0)</f>
        <v>2408</v>
      </c>
      <c r="G86" s="81">
        <f>ROUND(+G$3/+'Age Factors'!G87,0)</f>
        <v>2423</v>
      </c>
      <c r="H86" s="81">
        <f>ROUND(+H$3/+'Age Factors'!H87,0)</f>
        <v>3008</v>
      </c>
      <c r="I86" s="81">
        <f>ROUND(+I$3/+'Age Factors'!I87,0)</f>
        <v>3422</v>
      </c>
      <c r="J86" s="81">
        <f>ROUND(+J$3/+'Age Factors'!J87,0)</f>
        <v>3656</v>
      </c>
      <c r="K86" s="81">
        <f>ROUND(+K$3/+'Age Factors'!K87,0)</f>
        <v>4634</v>
      </c>
      <c r="L86" s="81">
        <f>ROUND(+L$3/+'Age Factors'!L87,0)</f>
        <v>4990</v>
      </c>
      <c r="M86" s="81">
        <f>ROUND(+M$3/+'Age Factors'!M87,0)</f>
        <v>6277</v>
      </c>
      <c r="N86" s="81">
        <f>ROUND(+N$3/+'Age Factors'!N87,0)</f>
        <v>6632</v>
      </c>
      <c r="O86" s="81">
        <f>ROUND(+O$3/+'Age Factors'!O87,0)</f>
        <v>7979</v>
      </c>
      <c r="P86" s="81">
        <f>ROUND(+P$3/+'Age Factors'!P87,0)</f>
        <v>9701</v>
      </c>
      <c r="Q86" s="81">
        <f>ROUND(+Q$3/+'Age Factors'!Q87,0)</f>
        <v>13937</v>
      </c>
      <c r="R86" s="81">
        <f>ROUND(+R$3/+'Age Factors'!R87,0)</f>
        <v>17128</v>
      </c>
      <c r="S86" s="81">
        <f>ROUND(+S$3/+'Age Factors'!S87,0)</f>
        <v>30705</v>
      </c>
      <c r="T86" s="81">
        <f>ROUND(+T$3/+'Age Factors'!T87,0)</f>
        <v>40787</v>
      </c>
      <c r="U86" s="81">
        <f>ROUND(+U$3/+'Age Factors'!U87,0)</f>
        <v>69314</v>
      </c>
      <c r="V86" s="81">
        <f>ROUND(+V$3/+'Age Factors'!V87,0)</f>
        <v>76093</v>
      </c>
      <c r="W86" s="81">
        <f>ROUND(+W$3/+'Age Factors'!W87,0)</f>
        <v>100821</v>
      </c>
      <c r="X86" s="79"/>
    </row>
    <row r="87" spans="1:24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1863</v>
      </c>
      <c r="E87" s="81">
        <f>ROUND(+E$3/+'Age Factors'!E88,0)</f>
        <v>2002</v>
      </c>
      <c r="F87" s="81">
        <f>ROUND(+F$3/+'Age Factors'!F88,0)</f>
        <v>2499</v>
      </c>
      <c r="G87" s="81">
        <f>ROUND(+G$3/+'Age Factors'!G88,0)</f>
        <v>2514</v>
      </c>
      <c r="H87" s="81">
        <f>ROUND(+H$3/+'Age Factors'!H88,0)</f>
        <v>3120</v>
      </c>
      <c r="I87" s="81">
        <f>ROUND(+I$3/+'Age Factors'!I88,0)</f>
        <v>3550</v>
      </c>
      <c r="J87" s="81">
        <f>ROUND(+J$3/+'Age Factors'!J88,0)</f>
        <v>3793</v>
      </c>
      <c r="K87" s="81">
        <f>ROUND(+K$3/+'Age Factors'!K88,0)</f>
        <v>4808</v>
      </c>
      <c r="L87" s="81">
        <f>ROUND(+L$3/+'Age Factors'!L88,0)</f>
        <v>5177</v>
      </c>
      <c r="M87" s="81">
        <f>ROUND(+M$3/+'Age Factors'!M88,0)</f>
        <v>6513</v>
      </c>
      <c r="N87" s="81">
        <f>ROUND(+N$3/+'Age Factors'!N88,0)</f>
        <v>6882</v>
      </c>
      <c r="O87" s="81">
        <f>ROUND(+O$3/+'Age Factors'!O88,0)</f>
        <v>8287</v>
      </c>
      <c r="P87" s="81">
        <f>ROUND(+P$3/+'Age Factors'!P88,0)</f>
        <v>10076</v>
      </c>
      <c r="Q87" s="81">
        <f>ROUND(+Q$3/+'Age Factors'!Q88,0)</f>
        <v>14471</v>
      </c>
      <c r="R87" s="81">
        <f>ROUND(+R$3/+'Age Factors'!R88,0)</f>
        <v>17784</v>
      </c>
      <c r="S87" s="81">
        <f>ROUND(+S$3/+'Age Factors'!S88,0)</f>
        <v>31879</v>
      </c>
      <c r="T87" s="81">
        <f>ROUND(+T$3/+'Age Factors'!T88,0)</f>
        <v>42347</v>
      </c>
      <c r="U87" s="81">
        <f>ROUND(+U$3/+'Age Factors'!U88,0)</f>
        <v>71967</v>
      </c>
      <c r="V87" s="81">
        <f>ROUND(+V$3/+'Age Factors'!V88,0)</f>
        <v>79005</v>
      </c>
      <c r="W87" s="81">
        <f>ROUND(+W$3/+'Age Factors'!W88,0)</f>
        <v>104679</v>
      </c>
      <c r="X87" s="79"/>
    </row>
    <row r="88" spans="1:24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1938</v>
      </c>
      <c r="E88" s="81">
        <f>ROUND(+E$3/+'Age Factors'!E89,0)</f>
        <v>2083</v>
      </c>
      <c r="F88" s="81">
        <f>ROUND(+F$3/+'Age Factors'!F89,0)</f>
        <v>2599</v>
      </c>
      <c r="G88" s="81">
        <f>ROUND(+G$3/+'Age Factors'!G89,0)</f>
        <v>2615</v>
      </c>
      <c r="H88" s="81">
        <f>ROUND(+H$3/+'Age Factors'!H89,0)</f>
        <v>3246</v>
      </c>
      <c r="I88" s="81">
        <f>ROUND(+I$3/+'Age Factors'!I89,0)</f>
        <v>3693</v>
      </c>
      <c r="J88" s="81">
        <f>ROUND(+J$3/+'Age Factors'!J89,0)</f>
        <v>3946</v>
      </c>
      <c r="K88" s="81">
        <f>ROUND(+K$3/+'Age Factors'!K89,0)</f>
        <v>5002</v>
      </c>
      <c r="L88" s="81">
        <f>ROUND(+L$3/+'Age Factors'!L89,0)</f>
        <v>5387</v>
      </c>
      <c r="M88" s="81">
        <f>ROUND(+M$3/+'Age Factors'!M89,0)</f>
        <v>6776</v>
      </c>
      <c r="N88" s="81">
        <f>ROUND(+N$3/+'Age Factors'!N89,0)</f>
        <v>7161</v>
      </c>
      <c r="O88" s="81">
        <f>ROUND(+O$3/+'Age Factors'!O89,0)</f>
        <v>8630</v>
      </c>
      <c r="P88" s="81">
        <f>ROUND(+P$3/+'Age Factors'!P89,0)</f>
        <v>10493</v>
      </c>
      <c r="Q88" s="81">
        <f>ROUND(+Q$3/+'Age Factors'!Q89,0)</f>
        <v>15065</v>
      </c>
      <c r="R88" s="81">
        <f>ROUND(+R$3/+'Age Factors'!R89,0)</f>
        <v>18514</v>
      </c>
      <c r="S88" s="81">
        <f>ROUND(+S$3/+'Age Factors'!S89,0)</f>
        <v>33189</v>
      </c>
      <c r="T88" s="81">
        <f>ROUND(+T$3/+'Age Factors'!T89,0)</f>
        <v>44087</v>
      </c>
      <c r="U88" s="81">
        <f>ROUND(+U$3/+'Age Factors'!U89,0)</f>
        <v>74923</v>
      </c>
      <c r="V88" s="81">
        <f>ROUND(+V$3/+'Age Factors'!V89,0)</f>
        <v>82250</v>
      </c>
      <c r="W88" s="81">
        <f>ROUND(+W$3/+'Age Factors'!W89,0)</f>
        <v>108978</v>
      </c>
      <c r="X88" s="79"/>
    </row>
    <row r="89" spans="1:24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2022</v>
      </c>
      <c r="E89" s="81">
        <f>ROUND(+E$3/+'Age Factors'!E90,0)</f>
        <v>2173</v>
      </c>
      <c r="F89" s="81">
        <f>ROUND(+F$3/+'Age Factors'!F90,0)</f>
        <v>2712</v>
      </c>
      <c r="G89" s="81">
        <f>ROUND(+G$3/+'Age Factors'!G90,0)</f>
        <v>2729</v>
      </c>
      <c r="H89" s="81">
        <f>ROUND(+H$3/+'Age Factors'!H90,0)</f>
        <v>3388</v>
      </c>
      <c r="I89" s="81">
        <f>ROUND(+I$3/+'Age Factors'!I90,0)</f>
        <v>3854</v>
      </c>
      <c r="J89" s="81">
        <f>ROUND(+J$3/+'Age Factors'!J90,0)</f>
        <v>4118</v>
      </c>
      <c r="K89" s="81">
        <f>ROUND(+K$3/+'Age Factors'!K90,0)</f>
        <v>5221</v>
      </c>
      <c r="L89" s="81">
        <f>ROUND(+L$3/+'Age Factors'!L90,0)</f>
        <v>5621</v>
      </c>
      <c r="M89" s="81">
        <f>ROUND(+M$3/+'Age Factors'!M90,0)</f>
        <v>7074</v>
      </c>
      <c r="N89" s="81">
        <f>ROUND(+N$3/+'Age Factors'!N90,0)</f>
        <v>7475</v>
      </c>
      <c r="O89" s="81">
        <f>ROUND(+O$3/+'Age Factors'!O90,0)</f>
        <v>9016</v>
      </c>
      <c r="P89" s="81">
        <f>ROUND(+P$3/+'Age Factors'!P90,0)</f>
        <v>10962</v>
      </c>
      <c r="Q89" s="81">
        <f>ROUND(+Q$3/+'Age Factors'!Q90,0)</f>
        <v>15737</v>
      </c>
      <c r="R89" s="81">
        <f>ROUND(+R$3/+'Age Factors'!R90,0)</f>
        <v>19340</v>
      </c>
      <c r="S89" s="81">
        <f>ROUND(+S$3/+'Age Factors'!S90,0)</f>
        <v>34670</v>
      </c>
      <c r="T89" s="81">
        <f>ROUND(+T$3/+'Age Factors'!T90,0)</f>
        <v>46054</v>
      </c>
      <c r="U89" s="81">
        <f>ROUND(+U$3/+'Age Factors'!U90,0)</f>
        <v>78266</v>
      </c>
      <c r="V89" s="81">
        <f>ROUND(+V$3/+'Age Factors'!V90,0)</f>
        <v>85921</v>
      </c>
      <c r="W89" s="81">
        <f>ROUND(+W$3/+'Age Factors'!W90,0)</f>
        <v>113842</v>
      </c>
      <c r="X89" s="79"/>
    </row>
    <row r="90" spans="1:24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2117</v>
      </c>
      <c r="E90" s="82">
        <f>ROUND(+E$3/+'Age Factors'!E91,0)</f>
        <v>2275</v>
      </c>
      <c r="F90" s="82">
        <f>ROUND(+F$3/+'Age Factors'!F91,0)</f>
        <v>2841</v>
      </c>
      <c r="G90" s="82">
        <f>ROUND(+G$3/+'Age Factors'!G91,0)</f>
        <v>2858</v>
      </c>
      <c r="H90" s="82">
        <f>ROUND(+H$3/+'Age Factors'!H91,0)</f>
        <v>3547</v>
      </c>
      <c r="I90" s="82">
        <f>ROUND(+I$3/+'Age Factors'!I91,0)</f>
        <v>4036</v>
      </c>
      <c r="J90" s="82">
        <f>ROUND(+J$3/+'Age Factors'!J91,0)</f>
        <v>4312</v>
      </c>
      <c r="K90" s="82">
        <f>ROUND(+K$3/+'Age Factors'!K91,0)</f>
        <v>5468</v>
      </c>
      <c r="L90" s="82">
        <f>ROUND(+L$3/+'Age Factors'!L91,0)</f>
        <v>5888</v>
      </c>
      <c r="M90" s="82">
        <f>ROUND(+M$3/+'Age Factors'!M91,0)</f>
        <v>7410</v>
      </c>
      <c r="N90" s="82">
        <f>ROUND(+N$3/+'Age Factors'!N91,0)</f>
        <v>7830</v>
      </c>
      <c r="O90" s="82">
        <f>ROUND(+O$3/+'Age Factors'!O91,0)</f>
        <v>9456</v>
      </c>
      <c r="P90" s="82">
        <f>ROUND(+P$3/+'Age Factors'!P91,0)</f>
        <v>11497</v>
      </c>
      <c r="Q90" s="82">
        <f>ROUND(+Q$3/+'Age Factors'!Q91,0)</f>
        <v>16499</v>
      </c>
      <c r="R90" s="82">
        <f>ROUND(+R$3/+'Age Factors'!R91,0)</f>
        <v>20276</v>
      </c>
      <c r="S90" s="82">
        <f>ROUND(+S$3/+'Age Factors'!S91,0)</f>
        <v>36347</v>
      </c>
      <c r="T90" s="82">
        <f>ROUND(+T$3/+'Age Factors'!T91,0)</f>
        <v>48282</v>
      </c>
      <c r="U90" s="82">
        <f>ROUND(+U$3/+'Age Factors'!U91,0)</f>
        <v>82052</v>
      </c>
      <c r="V90" s="82">
        <f>ROUND(+V$3/+'Age Factors'!V91,0)</f>
        <v>90077</v>
      </c>
      <c r="W90" s="82">
        <f>ROUND(+W$3/+'Age Factors'!W91,0)</f>
        <v>119349</v>
      </c>
      <c r="X90" s="79"/>
    </row>
    <row r="91" spans="1:24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2224</v>
      </c>
      <c r="E91" s="81">
        <f>ROUND(+E$3/+'Age Factors'!E92,0)</f>
        <v>2391</v>
      </c>
      <c r="F91" s="81">
        <f>ROUND(+F$3/+'Age Factors'!F92,0)</f>
        <v>2986</v>
      </c>
      <c r="G91" s="81">
        <f>ROUND(+G$3/+'Age Factors'!G92,0)</f>
        <v>3004</v>
      </c>
      <c r="H91" s="81">
        <f>ROUND(+H$3/+'Age Factors'!H92,0)</f>
        <v>3729</v>
      </c>
      <c r="I91" s="81">
        <f>ROUND(+I$3/+'Age Factors'!I92,0)</f>
        <v>4243</v>
      </c>
      <c r="J91" s="81">
        <f>ROUND(+J$3/+'Age Factors'!J92,0)</f>
        <v>4534</v>
      </c>
      <c r="K91" s="81">
        <f>ROUND(+K$3/+'Age Factors'!K92,0)</f>
        <v>5749</v>
      </c>
      <c r="L91" s="81">
        <f>ROUND(+L$3/+'Age Factors'!L92,0)</f>
        <v>6191</v>
      </c>
      <c r="M91" s="81">
        <f>ROUND(+M$3/+'Age Factors'!M92,0)</f>
        <v>7789</v>
      </c>
      <c r="N91" s="81">
        <f>ROUND(+N$3/+'Age Factors'!N92,0)</f>
        <v>8231</v>
      </c>
      <c r="O91" s="81">
        <f>ROUND(+O$3/+'Age Factors'!O92,0)</f>
        <v>9955</v>
      </c>
      <c r="P91" s="81">
        <f>ROUND(+P$3/+'Age Factors'!P92,0)</f>
        <v>12103</v>
      </c>
      <c r="Q91" s="81">
        <f>ROUND(+Q$3/+'Age Factors'!Q92,0)</f>
        <v>17362</v>
      </c>
      <c r="R91" s="81">
        <f>ROUND(+R$3/+'Age Factors'!R92,0)</f>
        <v>21337</v>
      </c>
      <c r="S91" s="81">
        <f>ROUND(+S$3/+'Age Factors'!S92,0)</f>
        <v>38249</v>
      </c>
      <c r="T91" s="81">
        <f>ROUND(+T$3/+'Age Factors'!T92,0)</f>
        <v>50809</v>
      </c>
      <c r="U91" s="81">
        <f>ROUND(+U$3/+'Age Factors'!U92,0)</f>
        <v>86346</v>
      </c>
      <c r="V91" s="81">
        <f>ROUND(+V$3/+'Age Factors'!V92,0)</f>
        <v>94791</v>
      </c>
      <c r="W91" s="81">
        <f>ROUND(+W$3/+'Age Factors'!W92,0)</f>
        <v>125595</v>
      </c>
      <c r="X91" s="79"/>
    </row>
    <row r="92" spans="1:24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2345</v>
      </c>
      <c r="E92" s="81">
        <f>ROUND(+E$3/+'Age Factors'!E93,0)</f>
        <v>2522</v>
      </c>
      <c r="F92" s="81">
        <f>ROUND(+F$3/+'Age Factors'!F93,0)</f>
        <v>3152</v>
      </c>
      <c r="G92" s="81">
        <f>ROUND(+G$3/+'Age Factors'!G93,0)</f>
        <v>3171</v>
      </c>
      <c r="H92" s="81">
        <f>ROUND(+H$3/+'Age Factors'!H93,0)</f>
        <v>3938</v>
      </c>
      <c r="I92" s="81">
        <f>ROUND(+I$3/+'Age Factors'!I93,0)</f>
        <v>4480</v>
      </c>
      <c r="J92" s="81">
        <f>ROUND(+J$3/+'Age Factors'!J93,0)</f>
        <v>4788</v>
      </c>
      <c r="K92" s="81">
        <f>ROUND(+K$3/+'Age Factors'!K93,0)</f>
        <v>6071</v>
      </c>
      <c r="L92" s="81">
        <f>ROUND(+L$3/+'Age Factors'!L93,0)</f>
        <v>6537</v>
      </c>
      <c r="M92" s="81">
        <f>ROUND(+M$3/+'Age Factors'!M93,0)</f>
        <v>8226</v>
      </c>
      <c r="N92" s="81">
        <f>ROUND(+N$3/+'Age Factors'!N93,0)</f>
        <v>8694</v>
      </c>
      <c r="O92" s="81">
        <f>ROUND(+O$3/+'Age Factors'!O93,0)</f>
        <v>10528</v>
      </c>
      <c r="P92" s="81">
        <f>ROUND(+P$3/+'Age Factors'!P93,0)</f>
        <v>12800</v>
      </c>
      <c r="Q92" s="81">
        <f>ROUND(+Q$3/+'Age Factors'!Q93,0)</f>
        <v>18358</v>
      </c>
      <c r="R92" s="81">
        <f>ROUND(+R$3/+'Age Factors'!R93,0)</f>
        <v>22560</v>
      </c>
      <c r="S92" s="81">
        <f>ROUND(+S$3/+'Age Factors'!S93,0)</f>
        <v>40443</v>
      </c>
      <c r="T92" s="81">
        <f>ROUND(+T$3/+'Age Factors'!T93,0)</f>
        <v>53722</v>
      </c>
      <c r="U92" s="81">
        <f>ROUND(+U$3/+'Age Factors'!U93,0)</f>
        <v>91298</v>
      </c>
      <c r="V92" s="81">
        <f>ROUND(+V$3/+'Age Factors'!V93,0)</f>
        <v>100226</v>
      </c>
      <c r="W92" s="81">
        <f>ROUND(+W$3/+'Age Factors'!W93,0)</f>
        <v>132797</v>
      </c>
      <c r="X92" s="79"/>
    </row>
    <row r="93" spans="1:24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2485</v>
      </c>
      <c r="E93" s="81">
        <f>ROUND(+E$3/+'Age Factors'!E94,0)</f>
        <v>2674</v>
      </c>
      <c r="F93" s="81">
        <f>ROUND(+F$3/+'Age Factors'!F94,0)</f>
        <v>3344</v>
      </c>
      <c r="G93" s="81">
        <f>ROUND(+G$3/+'Age Factors'!G94,0)</f>
        <v>3365</v>
      </c>
      <c r="H93" s="81">
        <f>ROUND(+H$3/+'Age Factors'!H94,0)</f>
        <v>4179</v>
      </c>
      <c r="I93" s="81">
        <f>ROUND(+I$3/+'Age Factors'!I94,0)</f>
        <v>4754</v>
      </c>
      <c r="J93" s="81">
        <f>ROUND(+J$3/+'Age Factors'!J94,0)</f>
        <v>5081</v>
      </c>
      <c r="K93" s="81">
        <f>ROUND(+K$3/+'Age Factors'!K94,0)</f>
        <v>6443</v>
      </c>
      <c r="L93" s="81">
        <f>ROUND(+L$3/+'Age Factors'!L94,0)</f>
        <v>6938</v>
      </c>
      <c r="M93" s="81">
        <f>ROUND(+M$3/+'Age Factors'!M94,0)</f>
        <v>8732</v>
      </c>
      <c r="N93" s="81">
        <f>ROUND(+N$3/+'Age Factors'!N94,0)</f>
        <v>9226</v>
      </c>
      <c r="O93" s="81">
        <f>ROUND(+O$3/+'Age Factors'!O94,0)</f>
        <v>11192</v>
      </c>
      <c r="P93" s="81">
        <f>ROUND(+P$3/+'Age Factors'!P94,0)</f>
        <v>13607</v>
      </c>
      <c r="Q93" s="81">
        <f>ROUND(+Q$3/+'Age Factors'!Q94,0)</f>
        <v>19506</v>
      </c>
      <c r="R93" s="81">
        <f>ROUND(+R$3/+'Age Factors'!R94,0)</f>
        <v>23971</v>
      </c>
      <c r="S93" s="81">
        <f>ROUND(+S$3/+'Age Factors'!S94,0)</f>
        <v>42972</v>
      </c>
      <c r="T93" s="81">
        <f>ROUND(+T$3/+'Age Factors'!T94,0)</f>
        <v>57082</v>
      </c>
      <c r="U93" s="81">
        <f>ROUND(+U$3/+'Age Factors'!U94,0)</f>
        <v>97007</v>
      </c>
      <c r="V93" s="81">
        <f>ROUND(+V$3/+'Age Factors'!V94,0)</f>
        <v>106494</v>
      </c>
      <c r="W93" s="81">
        <f>ROUND(+W$3/+'Age Factors'!W94,0)</f>
        <v>141101</v>
      </c>
      <c r="X93" s="79"/>
    </row>
    <row r="94" spans="1:24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2648</v>
      </c>
      <c r="E94" s="81">
        <f>ROUND(+E$3/+'Age Factors'!E95,0)</f>
        <v>2850</v>
      </c>
      <c r="F94" s="81">
        <f>ROUND(+F$3/+'Age Factors'!F95,0)</f>
        <v>3568</v>
      </c>
      <c r="G94" s="81">
        <f>ROUND(+G$3/+'Age Factors'!G95,0)</f>
        <v>3590</v>
      </c>
      <c r="H94" s="81">
        <f>ROUND(+H$3/+'Age Factors'!H95,0)</f>
        <v>4460</v>
      </c>
      <c r="I94" s="81">
        <f>ROUND(+I$3/+'Age Factors'!I95,0)</f>
        <v>5075</v>
      </c>
      <c r="J94" s="81">
        <f>ROUND(+J$3/+'Age Factors'!J95,0)</f>
        <v>5423</v>
      </c>
      <c r="K94" s="81">
        <f>ROUND(+K$3/+'Age Factors'!K95,0)</f>
        <v>6877</v>
      </c>
      <c r="L94" s="81">
        <f>ROUND(+L$3/+'Age Factors'!L95,0)</f>
        <v>7404</v>
      </c>
      <c r="M94" s="81">
        <f>ROUND(+M$3/+'Age Factors'!M95,0)</f>
        <v>9319</v>
      </c>
      <c r="N94" s="81">
        <f>ROUND(+N$3/+'Age Factors'!N95,0)</f>
        <v>9847</v>
      </c>
      <c r="O94" s="81">
        <f>ROUND(+O$3/+'Age Factors'!O95,0)</f>
        <v>11972</v>
      </c>
      <c r="P94" s="81">
        <f>ROUND(+P$3/+'Age Factors'!P95,0)</f>
        <v>14556</v>
      </c>
      <c r="Q94" s="81">
        <f>ROUND(+Q$3/+'Age Factors'!Q95,0)</f>
        <v>20854</v>
      </c>
      <c r="R94" s="81">
        <f>ROUND(+R$3/+'Age Factors'!R95,0)</f>
        <v>25629</v>
      </c>
      <c r="S94" s="81">
        <f>ROUND(+S$3/+'Age Factors'!S95,0)</f>
        <v>45943</v>
      </c>
      <c r="T94" s="81">
        <f>ROUND(+T$3/+'Age Factors'!T95,0)</f>
        <v>61029</v>
      </c>
      <c r="U94" s="81">
        <f>ROUND(+U$3/+'Age Factors'!U95,0)</f>
        <v>103714</v>
      </c>
      <c r="V94" s="81">
        <f>ROUND(+V$3/+'Age Factors'!V95,0)</f>
        <v>113857</v>
      </c>
      <c r="W94" s="81">
        <f>ROUND(+W$3/+'Age Factors'!W95,0)</f>
        <v>150857</v>
      </c>
      <c r="X94" s="79"/>
    </row>
    <row r="95" spans="1:24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2839</v>
      </c>
      <c r="E95" s="82">
        <f>ROUND(+E$3/+'Age Factors'!E96,0)</f>
        <v>3057</v>
      </c>
      <c r="F95" s="82">
        <f>ROUND(+F$3/+'Age Factors'!F96,0)</f>
        <v>3832</v>
      </c>
      <c r="G95" s="82">
        <f>ROUND(+G$3/+'Age Factors'!G96,0)</f>
        <v>3855</v>
      </c>
      <c r="H95" s="82">
        <f>ROUND(+H$3/+'Age Factors'!H96,0)</f>
        <v>4792</v>
      </c>
      <c r="I95" s="82">
        <f>ROUND(+I$3/+'Age Factors'!I96,0)</f>
        <v>5453</v>
      </c>
      <c r="J95" s="82">
        <f>ROUND(+J$3/+'Age Factors'!J96,0)</f>
        <v>5827</v>
      </c>
      <c r="K95" s="82">
        <f>ROUND(+K$3/+'Age Factors'!K96,0)</f>
        <v>7390</v>
      </c>
      <c r="L95" s="82">
        <f>ROUND(+L$3/+'Age Factors'!L96,0)</f>
        <v>7957</v>
      </c>
      <c r="M95" s="82">
        <f>ROUND(+M$3/+'Age Factors'!M96,0)</f>
        <v>10012</v>
      </c>
      <c r="N95" s="82">
        <f>ROUND(+N$3/+'Age Factors'!N96,0)</f>
        <v>10581</v>
      </c>
      <c r="O95" s="82">
        <f>ROUND(+O$3/+'Age Factors'!O96,0)</f>
        <v>12894</v>
      </c>
      <c r="P95" s="82">
        <f>ROUND(+P$3/+'Age Factors'!P96,0)</f>
        <v>15677</v>
      </c>
      <c r="Q95" s="82">
        <f>ROUND(+Q$3/+'Age Factors'!Q96,0)</f>
        <v>22452</v>
      </c>
      <c r="R95" s="82">
        <f>ROUND(+R$3/+'Age Factors'!R96,0)</f>
        <v>27592</v>
      </c>
      <c r="S95" s="82">
        <f>ROUND(+S$3/+'Age Factors'!S96,0)</f>
        <v>49462</v>
      </c>
      <c r="T95" s="82">
        <f>ROUND(+T$3/+'Age Factors'!T96,0)</f>
        <v>65703</v>
      </c>
      <c r="U95" s="82">
        <f>ROUND(+U$3/+'Age Factors'!U96,0)</f>
        <v>111658</v>
      </c>
      <c r="V95" s="82">
        <f>ROUND(+V$3/+'Age Factors'!V96,0)</f>
        <v>122578</v>
      </c>
      <c r="W95" s="82">
        <f>ROUND(+W$3/+'Age Factors'!W96,0)</f>
        <v>162412</v>
      </c>
      <c r="X95" s="79"/>
    </row>
    <row r="96" spans="1:24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3066</v>
      </c>
      <c r="E96" s="81">
        <f>ROUND(+E$3/+'Age Factors'!E97,0)</f>
        <v>3303</v>
      </c>
      <c r="F96" s="81">
        <f>ROUND(+F$3/+'Age Factors'!F97,0)</f>
        <v>4147</v>
      </c>
      <c r="G96" s="81">
        <f>ROUND(+G$3/+'Age Factors'!G97,0)</f>
        <v>4172</v>
      </c>
      <c r="H96" s="81">
        <f>ROUND(+H$3/+'Age Factors'!H97,0)</f>
        <v>5191</v>
      </c>
      <c r="I96" s="81">
        <f>ROUND(+I$3/+'Age Factors'!I97,0)</f>
        <v>5906</v>
      </c>
      <c r="J96" s="81">
        <f>ROUND(+J$3/+'Age Factors'!J97,0)</f>
        <v>6312</v>
      </c>
      <c r="K96" s="81">
        <f>ROUND(+K$3/+'Age Factors'!K97,0)</f>
        <v>8003</v>
      </c>
      <c r="L96" s="81">
        <f>ROUND(+L$3/+'Age Factors'!L97,0)</f>
        <v>8616</v>
      </c>
      <c r="M96" s="81">
        <f>ROUND(+M$3/+'Age Factors'!M97,0)</f>
        <v>10842</v>
      </c>
      <c r="N96" s="81">
        <f>ROUND(+N$3/+'Age Factors'!N97,0)</f>
        <v>11454</v>
      </c>
      <c r="O96" s="81">
        <f>ROUND(+O$3/+'Age Factors'!O97,0)</f>
        <v>14003</v>
      </c>
      <c r="P96" s="81">
        <f>ROUND(+P$3/+'Age Factors'!P97,0)</f>
        <v>17025</v>
      </c>
      <c r="Q96" s="81">
        <f>ROUND(+Q$3/+'Age Factors'!Q97,0)</f>
        <v>24362</v>
      </c>
      <c r="R96" s="81">
        <f>ROUND(+R$3/+'Age Factors'!R97,0)</f>
        <v>29940</v>
      </c>
      <c r="S96" s="81">
        <f>ROUND(+S$3/+'Age Factors'!S97,0)</f>
        <v>53672</v>
      </c>
      <c r="T96" s="81">
        <f>ROUND(+T$3/+'Age Factors'!T97,0)</f>
        <v>71295</v>
      </c>
      <c r="U96" s="81">
        <f>ROUND(+U$3/+'Age Factors'!U97,0)</f>
        <v>121162</v>
      </c>
      <c r="V96" s="81">
        <f>ROUND(+V$3/+'Age Factors'!V97,0)</f>
        <v>133011</v>
      </c>
      <c r="W96" s="81">
        <f>ROUND(+W$3/+'Age Factors'!W97,0)</f>
        <v>176235</v>
      </c>
      <c r="X96" s="79"/>
    </row>
    <row r="97" spans="1:24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3339</v>
      </c>
      <c r="E97" s="81">
        <f>ROUND(+E$3/+'Age Factors'!E98,0)</f>
        <v>3600</v>
      </c>
      <c r="F97" s="81">
        <f>ROUND(+F$3/+'Age Factors'!F98,0)</f>
        <v>4528</v>
      </c>
      <c r="G97" s="81">
        <f>ROUND(+G$3/+'Age Factors'!G98,0)</f>
        <v>4556</v>
      </c>
      <c r="H97" s="81">
        <f>ROUND(+H$3/+'Age Factors'!H98,0)</f>
        <v>5674</v>
      </c>
      <c r="I97" s="81">
        <f>ROUND(+I$3/+'Age Factors'!I98,0)</f>
        <v>6457</v>
      </c>
      <c r="J97" s="81">
        <f>ROUND(+J$3/+'Age Factors'!J98,0)</f>
        <v>6900</v>
      </c>
      <c r="K97" s="81">
        <f>ROUND(+K$3/+'Age Factors'!K98,0)</f>
        <v>8750</v>
      </c>
      <c r="L97" s="81">
        <f>ROUND(+L$3/+'Age Factors'!L98,0)</f>
        <v>9420</v>
      </c>
      <c r="M97" s="81">
        <f>ROUND(+M$3/+'Age Factors'!M98,0)</f>
        <v>11851</v>
      </c>
      <c r="N97" s="81">
        <f>ROUND(+N$3/+'Age Factors'!N98,0)</f>
        <v>12522</v>
      </c>
      <c r="O97" s="81">
        <f>ROUND(+O$3/+'Age Factors'!O98,0)</f>
        <v>15365</v>
      </c>
      <c r="P97" s="81">
        <f>ROUND(+P$3/+'Age Factors'!P98,0)</f>
        <v>18681</v>
      </c>
      <c r="Q97" s="81">
        <f>ROUND(+Q$3/+'Age Factors'!Q98,0)</f>
        <v>26707</v>
      </c>
      <c r="R97" s="81">
        <f>ROUND(+R$3/+'Age Factors'!R98,0)</f>
        <v>32821</v>
      </c>
      <c r="S97" s="81">
        <f>ROUND(+S$3/+'Age Factors'!S98,0)</f>
        <v>58836</v>
      </c>
      <c r="T97" s="81">
        <f>ROUND(+T$3/+'Age Factors'!T98,0)</f>
        <v>78156</v>
      </c>
      <c r="U97" s="81">
        <f>ROUND(+U$3/+'Age Factors'!U98,0)</f>
        <v>132821</v>
      </c>
      <c r="V97" s="81">
        <f>ROUND(+V$3/+'Age Factors'!V98,0)</f>
        <v>145810</v>
      </c>
      <c r="W97" s="81">
        <f>ROUND(+W$3/+'Age Factors'!W98,0)</f>
        <v>193194</v>
      </c>
      <c r="X97" s="79"/>
    </row>
    <row r="98" spans="1:24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3675</v>
      </c>
      <c r="E98" s="81">
        <f>ROUND(+E$3/+'Age Factors'!E99,0)</f>
        <v>3968</v>
      </c>
      <c r="F98" s="81">
        <f>ROUND(+F$3/+'Age Factors'!F99,0)</f>
        <v>5002</v>
      </c>
      <c r="G98" s="81">
        <f>ROUND(+G$3/+'Age Factors'!G99,0)</f>
        <v>5033</v>
      </c>
      <c r="H98" s="81">
        <f>ROUND(+H$3/+'Age Factors'!H99,0)</f>
        <v>6276</v>
      </c>
      <c r="I98" s="81">
        <f>ROUND(+I$3/+'Age Factors'!I99,0)</f>
        <v>7142</v>
      </c>
      <c r="J98" s="81">
        <f>ROUND(+J$3/+'Age Factors'!J99,0)</f>
        <v>7630</v>
      </c>
      <c r="K98" s="81">
        <f>ROUND(+K$3/+'Age Factors'!K99,0)</f>
        <v>9676</v>
      </c>
      <c r="L98" s="81">
        <f>ROUND(+L$3/+'Age Factors'!L99,0)</f>
        <v>10415</v>
      </c>
      <c r="M98" s="81">
        <f>ROUND(+M$3/+'Age Factors'!M99,0)</f>
        <v>13103</v>
      </c>
      <c r="N98" s="81">
        <f>ROUND(+N$3/+'Age Factors'!N99,0)</f>
        <v>13841</v>
      </c>
      <c r="O98" s="81">
        <f>ROUND(+O$3/+'Age Factors'!O99,0)</f>
        <v>17062</v>
      </c>
      <c r="P98" s="81">
        <f>ROUND(+P$3/+'Age Factors'!P99,0)</f>
        <v>20745</v>
      </c>
      <c r="Q98" s="81">
        <f>ROUND(+Q$3/+'Age Factors'!Q99,0)</f>
        <v>29623</v>
      </c>
      <c r="R98" s="81">
        <f>ROUND(+R$3/+'Age Factors'!R99,0)</f>
        <v>36404</v>
      </c>
      <c r="S98" s="81">
        <f>ROUND(+S$3/+'Age Factors'!S99,0)</f>
        <v>65260</v>
      </c>
      <c r="T98" s="81">
        <f>ROUND(+T$3/+'Age Factors'!T99,0)</f>
        <v>86688</v>
      </c>
      <c r="U98" s="81">
        <f>ROUND(+U$3/+'Age Factors'!U99,0)</f>
        <v>147321</v>
      </c>
      <c r="V98" s="81">
        <f>ROUND(+V$3/+'Age Factors'!V99,0)</f>
        <v>161729</v>
      </c>
      <c r="W98" s="81">
        <f>ROUND(+W$3/+'Age Factors'!W99,0)</f>
        <v>214286</v>
      </c>
      <c r="X98" s="79"/>
    </row>
    <row r="99" spans="1:24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4099</v>
      </c>
      <c r="E99" s="81">
        <f>ROUND(+E$3/+'Age Factors'!E100,0)</f>
        <v>4428</v>
      </c>
      <c r="F99" s="81">
        <f>ROUND(+F$3/+'Age Factors'!F100,0)</f>
        <v>5602</v>
      </c>
      <c r="G99" s="81">
        <f>ROUND(+G$3/+'Age Factors'!G100,0)</f>
        <v>5637</v>
      </c>
      <c r="H99" s="81">
        <f>ROUND(+H$3/+'Age Factors'!H100,0)</f>
        <v>7043</v>
      </c>
      <c r="I99" s="81">
        <f>ROUND(+I$3/+'Age Factors'!I100,0)</f>
        <v>8013</v>
      </c>
      <c r="J99" s="81">
        <f>ROUND(+J$3/+'Age Factors'!J100,0)</f>
        <v>8562</v>
      </c>
      <c r="K99" s="81">
        <f>ROUND(+K$3/+'Age Factors'!K100,0)</f>
        <v>10851</v>
      </c>
      <c r="L99" s="81">
        <f>ROUND(+L$3/+'Age Factors'!L100,0)</f>
        <v>11681</v>
      </c>
      <c r="M99" s="81">
        <f>ROUND(+M$3/+'Age Factors'!M100,0)</f>
        <v>14690</v>
      </c>
      <c r="N99" s="81">
        <f>ROUND(+N$3/+'Age Factors'!N100,0)</f>
        <v>15526</v>
      </c>
      <c r="O99" s="81">
        <f>ROUND(+O$3/+'Age Factors'!O100,0)</f>
        <v>19243</v>
      </c>
      <c r="P99" s="81">
        <f>ROUND(+P$3/+'Age Factors'!P100,0)</f>
        <v>23396</v>
      </c>
      <c r="Q99" s="81">
        <f>ROUND(+Q$3/+'Age Factors'!Q100,0)</f>
        <v>33374</v>
      </c>
      <c r="R99" s="81">
        <f>ROUND(+R$3/+'Age Factors'!R100,0)</f>
        <v>41015</v>
      </c>
      <c r="S99" s="81">
        <f>ROUND(+S$3/+'Age Factors'!S100,0)</f>
        <v>73525</v>
      </c>
      <c r="T99" s="81">
        <f>ROUND(+T$3/+'Age Factors'!T100,0)</f>
        <v>97668</v>
      </c>
      <c r="U99" s="81">
        <f>ROUND(+U$3/+'Age Factors'!U100,0)</f>
        <v>165981</v>
      </c>
      <c r="V99" s="81">
        <f>ROUND(+V$3/+'Age Factors'!V100,0)</f>
        <v>182213</v>
      </c>
      <c r="W99" s="81">
        <f>ROUND(+W$3/+'Age Factors'!W100,0)</f>
        <v>241427</v>
      </c>
      <c r="X99" s="79"/>
    </row>
    <row r="100" spans="1:24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4644</v>
      </c>
      <c r="E100" s="82">
        <f>ROUND(+E$3/+'Age Factors'!E101,0)</f>
        <v>5030</v>
      </c>
      <c r="F100" s="82">
        <f>ROUND(+F$3/+'Age Factors'!F101,0)</f>
        <v>6387</v>
      </c>
      <c r="G100" s="82">
        <f>ROUND(+G$3/+'Age Factors'!G101,0)</f>
        <v>6427</v>
      </c>
      <c r="H100" s="82">
        <f>ROUND(+H$3/+'Age Factors'!H101,0)</f>
        <v>8051</v>
      </c>
      <c r="I100" s="82">
        <f>ROUND(+I$3/+'Age Factors'!I101,0)</f>
        <v>9159</v>
      </c>
      <c r="J100" s="82">
        <f>ROUND(+J$3/+'Age Factors'!J101,0)</f>
        <v>9788</v>
      </c>
      <c r="K100" s="82">
        <f>ROUND(+K$3/+'Age Factors'!K101,0)</f>
        <v>12400</v>
      </c>
      <c r="L100" s="82">
        <f>ROUND(+L$3/+'Age Factors'!L101,0)</f>
        <v>13352</v>
      </c>
      <c r="M100" s="82">
        <f>ROUND(+M$3/+'Age Factors'!M101,0)</f>
        <v>16784</v>
      </c>
      <c r="N100" s="82">
        <f>ROUND(+N$3/+'Age Factors'!N101,0)</f>
        <v>17733</v>
      </c>
      <c r="O100" s="82">
        <f>ROUND(+O$3/+'Age Factors'!O101,0)</f>
        <v>22157</v>
      </c>
      <c r="P100" s="82">
        <f>ROUND(+P$3/+'Age Factors'!P101,0)</f>
        <v>26939</v>
      </c>
      <c r="Q100" s="82">
        <f>ROUND(+Q$3/+'Age Factors'!Q101,0)</f>
        <v>38355</v>
      </c>
      <c r="R100" s="82">
        <f>ROUND(+R$3/+'Age Factors'!R101,0)</f>
        <v>47136</v>
      </c>
      <c r="S100" s="82">
        <f>ROUND(+S$3/+'Age Factors'!S101,0)</f>
        <v>84498</v>
      </c>
      <c r="T100" s="82">
        <f>ROUND(+T$3/+'Age Factors'!T101,0)</f>
        <v>112244</v>
      </c>
      <c r="U100" s="82">
        <f>ROUND(+U$3/+'Age Factors'!U101,0)</f>
        <v>190751</v>
      </c>
      <c r="V100" s="82">
        <f>ROUND(+V$3/+'Age Factors'!V101,0)</f>
        <v>209406</v>
      </c>
      <c r="W100" s="82">
        <f>ROUND(+W$3/+'Age Factors'!W101,0)</f>
        <v>277457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1"/>
  <sheetViews>
    <sheetView zoomScale="87" zoomScaleNormal="87" workbookViewId="0">
      <selection activeCell="C7" sqref="C7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1273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" si="0">B3/86400</f>
        <v>2.627314814814815E-3</v>
      </c>
      <c r="C4" s="67">
        <f t="shared" ref="C4:W4" si="1">C3/86400</f>
        <v>8.9236111111111113E-3</v>
      </c>
      <c r="D4" s="67">
        <f t="shared" si="1"/>
        <v>1.0868055555555556E-2</v>
      </c>
      <c r="E4" s="67">
        <f t="shared" si="1"/>
        <v>1.1701388888888893E-2</v>
      </c>
      <c r="F4" s="67">
        <f t="shared" si="1"/>
        <v>1.4710648148148148E-2</v>
      </c>
      <c r="G4" s="67">
        <f t="shared" si="1"/>
        <v>1.480324074074074E-2</v>
      </c>
      <c r="H4" s="67">
        <f t="shared" si="1"/>
        <v>1.8553240740740742E-2</v>
      </c>
      <c r="I4" s="67">
        <f t="shared" si="1"/>
        <v>2.1053240740740744E-2</v>
      </c>
      <c r="J4" s="67">
        <f t="shared" si="1"/>
        <v>2.2465277777777778E-2</v>
      </c>
      <c r="K4" s="67">
        <f t="shared" si="1"/>
        <v>2.8344907407407412E-2</v>
      </c>
      <c r="L4" s="67">
        <f t="shared" si="1"/>
        <v>3.0474537037037036E-2</v>
      </c>
      <c r="M4" s="67">
        <f t="shared" si="1"/>
        <v>3.8171296296296293E-2</v>
      </c>
      <c r="N4" s="67">
        <f t="shared" si="1"/>
        <v>4.0289351851851847E-2</v>
      </c>
      <c r="O4" s="67">
        <f t="shared" si="1"/>
        <v>4.8263888888888891E-2</v>
      </c>
      <c r="P4" s="67">
        <f t="shared" si="1"/>
        <v>5.8680555555555548E-2</v>
      </c>
      <c r="Q4" s="67">
        <f t="shared" si="1"/>
        <v>8.4479166666666661E-2</v>
      </c>
      <c r="R4" s="67">
        <f t="shared" si="1"/>
        <v>0.10381944444444445</v>
      </c>
      <c r="S4" s="67">
        <f t="shared" si="1"/>
        <v>0.18611111111111112</v>
      </c>
      <c r="T4" s="67">
        <f t="shared" si="1"/>
        <v>0.24722222222222223</v>
      </c>
      <c r="U4" s="67">
        <f t="shared" si="1"/>
        <v>0.4201388888888889</v>
      </c>
      <c r="V4" s="67">
        <f t="shared" si="1"/>
        <v>0.46122685185185186</v>
      </c>
      <c r="W4" s="67">
        <f t="shared" si="1"/>
        <v>0.61111111111111116</v>
      </c>
      <c r="X4" s="79"/>
    </row>
    <row r="5" spans="1:24">
      <c r="A5" s="69">
        <v>5</v>
      </c>
      <c r="B5" s="84">
        <f>AgeStanSec!B5/86400</f>
        <v>4.31712962962963E-3</v>
      </c>
      <c r="C5" s="84">
        <f>AgeStanSec!C5/86400</f>
        <v>1.4675925925925926E-2</v>
      </c>
      <c r="D5" s="84">
        <f>AgeStanSec!D5/86400</f>
        <v>1.787037037037037E-2</v>
      </c>
      <c r="E5" s="84">
        <f>AgeStanSec!E5/86400</f>
        <v>1.9247685185185184E-2</v>
      </c>
      <c r="F5" s="84">
        <f>AgeStanSec!F5/86400</f>
        <v>2.4189814814814813E-2</v>
      </c>
      <c r="G5" s="84">
        <f>AgeStanSec!G5/86400</f>
        <v>2.435185185185185E-2</v>
      </c>
      <c r="H5" s="84">
        <f>AgeStanSec!H5/86400</f>
        <v>3.0520833333333334E-2</v>
      </c>
      <c r="I5" s="84">
        <f>AgeStanSec!I5/86400</f>
        <v>3.4629629629629628E-2</v>
      </c>
      <c r="J5" s="84">
        <f>AgeStanSec!J5/86400</f>
        <v>3.6944444444444446E-2</v>
      </c>
      <c r="K5" s="84">
        <f>AgeStanSec!K5/86400</f>
        <v>4.6620370370370368E-2</v>
      </c>
      <c r="L5" s="84">
        <f>AgeStanSec!L5/86400</f>
        <v>5.0127314814814812E-2</v>
      </c>
      <c r="M5" s="84">
        <f>AgeStanSec!M5/86400</f>
        <v>6.2407407407407404E-2</v>
      </c>
      <c r="N5" s="84">
        <f>AgeStanSec!N5/86400</f>
        <v>6.5879629629629635E-2</v>
      </c>
      <c r="O5" s="84">
        <f>AgeStanSec!O5/86400</f>
        <v>7.8912037037037031E-2</v>
      </c>
      <c r="P5" s="84">
        <f>AgeStanSec!P5/86400</f>
        <v>9.5949074074074076E-2</v>
      </c>
      <c r="Q5" s="84">
        <f>AgeStanSec!Q5/86400</f>
        <v>0.138125</v>
      </c>
      <c r="R5" s="84">
        <f>AgeStanSec!R5/86400</f>
        <v>0.16974537037037038</v>
      </c>
      <c r="S5" s="84">
        <f>AgeStanSec!S5/86400</f>
        <v>0.30430555555555555</v>
      </c>
      <c r="T5" s="84">
        <f>AgeStanSec!T5/86400</f>
        <v>0.40422453703703703</v>
      </c>
      <c r="U5" s="84">
        <f>AgeStanSec!U5/86400</f>
        <v>0.68695601851851851</v>
      </c>
      <c r="V5" s="84">
        <f>AgeStanSec!V5/86400</f>
        <v>0.75413194444444442</v>
      </c>
      <c r="W5" s="84">
        <f>AgeStanSec!W5/86400</f>
        <v>0.99920138888888888</v>
      </c>
      <c r="X5" s="79"/>
    </row>
    <row r="6" spans="1:24">
      <c r="A6" s="65">
        <v>6</v>
      </c>
      <c r="B6" s="85">
        <f>AgeStanSec!B6/86400</f>
        <v>3.9699074074074072E-3</v>
      </c>
      <c r="C6" s="85">
        <f>AgeStanSec!C6/86400</f>
        <v>1.3483796296296296E-2</v>
      </c>
      <c r="D6" s="85">
        <f>AgeStanSec!D6/86400</f>
        <v>1.6412037037037037E-2</v>
      </c>
      <c r="E6" s="85">
        <f>AgeStanSec!E6/86400</f>
        <v>1.7673611111111112E-2</v>
      </c>
      <c r="F6" s="85">
        <f>AgeStanSec!F6/86400</f>
        <v>2.2222222222222223E-2</v>
      </c>
      <c r="G6" s="85">
        <f>AgeStanSec!G6/86400</f>
        <v>2.2361111111111109E-2</v>
      </c>
      <c r="H6" s="85">
        <f>AgeStanSec!H6/86400</f>
        <v>2.8020833333333332E-2</v>
      </c>
      <c r="I6" s="85">
        <f>AgeStanSec!I6/86400</f>
        <v>3.1805555555555552E-2</v>
      </c>
      <c r="J6" s="85">
        <f>AgeStanSec!J6/86400</f>
        <v>3.3935185185185186E-2</v>
      </c>
      <c r="K6" s="85">
        <f>AgeStanSec!K6/86400</f>
        <v>4.2812500000000003E-2</v>
      </c>
      <c r="L6" s="85">
        <f>AgeStanSec!L6/86400</f>
        <v>4.6030092592592595E-2</v>
      </c>
      <c r="M6" s="85">
        <f>AgeStanSec!M6/86400</f>
        <v>5.7349537037037039E-2</v>
      </c>
      <c r="N6" s="85">
        <f>AgeStanSec!N6/86400</f>
        <v>6.053240740740741E-2</v>
      </c>
      <c r="O6" s="85">
        <f>AgeStanSec!O6/86400</f>
        <v>7.2511574074074076E-2</v>
      </c>
      <c r="P6" s="85">
        <f>AgeStanSec!P6/86400</f>
        <v>8.8159722222222223E-2</v>
      </c>
      <c r="Q6" s="85">
        <f>AgeStanSec!Q6/86400</f>
        <v>0.12692129629629631</v>
      </c>
      <c r="R6" s="85">
        <f>AgeStanSec!R6/86400</f>
        <v>0.1559837962962963</v>
      </c>
      <c r="S6" s="85">
        <f>AgeStanSec!S6/86400</f>
        <v>0.27961805555555558</v>
      </c>
      <c r="T6" s="85">
        <f>AgeStanSec!T6/86400</f>
        <v>0.37142361111111111</v>
      </c>
      <c r="U6" s="85">
        <f>AgeStanSec!U6/86400</f>
        <v>0.63121527777777775</v>
      </c>
      <c r="V6" s="85">
        <f>AgeStanSec!V6/86400</f>
        <v>0.69295138888888885</v>
      </c>
      <c r="W6" s="85">
        <f>AgeStanSec!W6/86400</f>
        <v>0.91813657407407412</v>
      </c>
      <c r="X6" s="79"/>
    </row>
    <row r="7" spans="1:24">
      <c r="A7" s="65">
        <v>7</v>
      </c>
      <c r="B7" s="85">
        <f>AgeStanSec!B7/86400</f>
        <v>3.6921296296296298E-3</v>
      </c>
      <c r="C7" s="85">
        <f>AgeStanSec!C7/86400</f>
        <v>1.2534722222222221E-2</v>
      </c>
      <c r="D7" s="85">
        <f>AgeStanSec!D7/86400</f>
        <v>1.5266203703703704E-2</v>
      </c>
      <c r="E7" s="85">
        <f>AgeStanSec!E7/86400</f>
        <v>1.6435185185185185E-2</v>
      </c>
      <c r="F7" s="85">
        <f>AgeStanSec!F7/86400</f>
        <v>2.0659722222222222E-2</v>
      </c>
      <c r="G7" s="85">
        <f>AgeStanSec!G7/86400</f>
        <v>2.0787037037037038E-2</v>
      </c>
      <c r="H7" s="85">
        <f>AgeStanSec!H7/86400</f>
        <v>2.6053240740740741E-2</v>
      </c>
      <c r="I7" s="85">
        <f>AgeStanSec!I7/86400</f>
        <v>2.9571759259259259E-2</v>
      </c>
      <c r="J7" s="85">
        <f>AgeStanSec!J7/86400</f>
        <v>3.1550925925925927E-2</v>
      </c>
      <c r="K7" s="85">
        <f>AgeStanSec!K7/86400</f>
        <v>3.9814814814814817E-2</v>
      </c>
      <c r="L7" s="85">
        <f>AgeStanSec!L7/86400</f>
        <v>4.2800925925925923E-2</v>
      </c>
      <c r="M7" s="85">
        <f>AgeStanSec!M7/86400</f>
        <v>5.334490740740741E-2</v>
      </c>
      <c r="N7" s="85">
        <f>AgeStanSec!N7/86400</f>
        <v>5.6296296296296296E-2</v>
      </c>
      <c r="O7" s="85">
        <f>AgeStanSec!O7/86400</f>
        <v>6.744212962962963E-2</v>
      </c>
      <c r="P7" s="85">
        <f>AgeStanSec!P7/86400</f>
        <v>8.200231481481482E-2</v>
      </c>
      <c r="Q7" s="85">
        <f>AgeStanSec!Q7/86400</f>
        <v>0.11805555555555555</v>
      </c>
      <c r="R7" s="85">
        <f>AgeStanSec!R7/86400</f>
        <v>0.14508101851851851</v>
      </c>
      <c r="S7" s="85">
        <f>AgeStanSec!S7/86400</f>
        <v>0.2600810185185185</v>
      </c>
      <c r="T7" s="85">
        <f>AgeStanSec!T7/86400</f>
        <v>0.34547453703703701</v>
      </c>
      <c r="U7" s="85">
        <f>AgeStanSec!U7/86400</f>
        <v>0.58711805555555552</v>
      </c>
      <c r="V7" s="85">
        <f>AgeStanSec!V7/86400</f>
        <v>0.64453703703703702</v>
      </c>
      <c r="W7" s="85">
        <f>AgeStanSec!W7/86400</f>
        <v>0.85398148148148145</v>
      </c>
      <c r="X7" s="79"/>
    </row>
    <row r="8" spans="1:24">
      <c r="A8" s="65">
        <v>8</v>
      </c>
      <c r="B8" s="85">
        <f>AgeStanSec!B8/86400</f>
        <v>3.460648148148148E-3</v>
      </c>
      <c r="C8" s="85">
        <f>AgeStanSec!C8/86400</f>
        <v>1.1770833333333333E-2</v>
      </c>
      <c r="D8" s="85">
        <f>AgeStanSec!D8/86400</f>
        <v>1.4340277777777778E-2</v>
      </c>
      <c r="E8" s="85">
        <f>AgeStanSec!E8/86400</f>
        <v>1.5439814814814814E-2</v>
      </c>
      <c r="F8" s="85">
        <f>AgeStanSec!F8/86400</f>
        <v>1.9409722222222221E-2</v>
      </c>
      <c r="G8" s="85">
        <f>AgeStanSec!G8/86400</f>
        <v>1.9525462962962963E-2</v>
      </c>
      <c r="H8" s="85">
        <f>AgeStanSec!H8/86400</f>
        <v>2.4479166666666666E-2</v>
      </c>
      <c r="I8" s="85">
        <f>AgeStanSec!I8/86400</f>
        <v>2.7777777777777776E-2</v>
      </c>
      <c r="J8" s="85">
        <f>AgeStanSec!J8/86400</f>
        <v>2.9641203703703704E-2</v>
      </c>
      <c r="K8" s="85">
        <f>AgeStanSec!K8/86400</f>
        <v>3.7395833333333336E-2</v>
      </c>
      <c r="L8" s="85">
        <f>AgeStanSec!L8/86400</f>
        <v>4.0208333333333332E-2</v>
      </c>
      <c r="M8" s="85">
        <f>AgeStanSec!M8/86400</f>
        <v>5.0115740740740738E-2</v>
      </c>
      <c r="N8" s="85">
        <f>AgeStanSec!N8/86400</f>
        <v>5.2905092592592594E-2</v>
      </c>
      <c r="O8" s="85">
        <f>AgeStanSec!O8/86400</f>
        <v>6.3368055555555552E-2</v>
      </c>
      <c r="P8" s="85">
        <f>AgeStanSec!P8/86400</f>
        <v>7.7048611111111109E-2</v>
      </c>
      <c r="Q8" s="85">
        <f>AgeStanSec!Q8/86400</f>
        <v>0.11092592592592593</v>
      </c>
      <c r="R8" s="85">
        <f>AgeStanSec!R8/86400</f>
        <v>0.13631944444444444</v>
      </c>
      <c r="S8" s="85">
        <f>AgeStanSec!S8/86400</f>
        <v>0.24436342592592591</v>
      </c>
      <c r="T8" s="85">
        <f>AgeStanSec!T8/86400</f>
        <v>0.32460648148148147</v>
      </c>
      <c r="U8" s="85">
        <f>AgeStanSec!U8/86400</f>
        <v>0.5516550925925926</v>
      </c>
      <c r="V8" s="85">
        <f>AgeStanSec!V8/86400</f>
        <v>0.60560185185185189</v>
      </c>
      <c r="W8" s="85">
        <f>AgeStanSec!W8/86400</f>
        <v>0.80240740740740746</v>
      </c>
      <c r="X8" s="79"/>
    </row>
    <row r="9" spans="1:24">
      <c r="A9" s="65">
        <v>9</v>
      </c>
      <c r="B9" s="85">
        <f>AgeStanSec!B9/86400</f>
        <v>3.2870370370370371E-3</v>
      </c>
      <c r="C9" s="85">
        <f>AgeStanSec!C9/86400</f>
        <v>1.1157407407407408E-2</v>
      </c>
      <c r="D9" s="85">
        <f>AgeStanSec!D9/86400</f>
        <v>1.3587962962962963E-2</v>
      </c>
      <c r="E9" s="85">
        <f>AgeStanSec!E9/86400</f>
        <v>1.462962962962963E-2</v>
      </c>
      <c r="F9" s="85">
        <f>AgeStanSec!F9/86400</f>
        <v>1.8391203703703705E-2</v>
      </c>
      <c r="G9" s="85">
        <f>AgeStanSec!G9/86400</f>
        <v>1.8506944444444444E-2</v>
      </c>
      <c r="H9" s="85">
        <f>AgeStanSec!H9/86400</f>
        <v>2.3194444444444445E-2</v>
      </c>
      <c r="I9" s="85">
        <f>AgeStanSec!I9/86400</f>
        <v>2.6319444444444444E-2</v>
      </c>
      <c r="J9" s="85">
        <f>AgeStanSec!J9/86400</f>
        <v>2.8078703703703703E-2</v>
      </c>
      <c r="K9" s="85">
        <f>AgeStanSec!K9/86400</f>
        <v>3.5428240740740739E-2</v>
      </c>
      <c r="L9" s="85">
        <f>AgeStanSec!L9/86400</f>
        <v>3.8090277777777778E-2</v>
      </c>
      <c r="M9" s="85">
        <f>AgeStanSec!M9/86400</f>
        <v>4.7500000000000001E-2</v>
      </c>
      <c r="N9" s="85">
        <f>AgeStanSec!N9/86400</f>
        <v>5.0138888888888886E-2</v>
      </c>
      <c r="O9" s="85">
        <f>AgeStanSec!O9/86400</f>
        <v>6.0057870370370373E-2</v>
      </c>
      <c r="P9" s="85">
        <f>AgeStanSec!P9/86400</f>
        <v>7.3020833333333326E-2</v>
      </c>
      <c r="Q9" s="85">
        <f>AgeStanSec!Q9/86400</f>
        <v>0.10512731481481481</v>
      </c>
      <c r="R9" s="85">
        <f>AgeStanSec!R9/86400</f>
        <v>0.12918981481481481</v>
      </c>
      <c r="S9" s="85">
        <f>AgeStanSec!S9/86400</f>
        <v>0.23159722222222223</v>
      </c>
      <c r="T9" s="85">
        <f>AgeStanSec!T9/86400</f>
        <v>0.30763888888888891</v>
      </c>
      <c r="U9" s="85">
        <f>AgeStanSec!U9/86400</f>
        <v>0.52282407407407405</v>
      </c>
      <c r="V9" s="85">
        <f>AgeStanSec!V9/86400</f>
        <v>0.57394675925925931</v>
      </c>
      <c r="W9" s="85">
        <f>AgeStanSec!W9/86400</f>
        <v>0.76046296296296301</v>
      </c>
      <c r="X9" s="79"/>
    </row>
    <row r="10" spans="1:24">
      <c r="A10" s="74">
        <v>10</v>
      </c>
      <c r="B10" s="86">
        <f>AgeStanSec!B10/86400</f>
        <v>3.1365740740740742E-3</v>
      </c>
      <c r="C10" s="86">
        <f>AgeStanSec!C10/86400</f>
        <v>1.0648148148148148E-2</v>
      </c>
      <c r="D10" s="86">
        <f>AgeStanSec!D10/86400</f>
        <v>1.2974537037037038E-2</v>
      </c>
      <c r="E10" s="86">
        <f>AgeStanSec!E10/86400</f>
        <v>1.3958333333333333E-2</v>
      </c>
      <c r="F10" s="86">
        <f>AgeStanSec!F10/86400</f>
        <v>1.755787037037037E-2</v>
      </c>
      <c r="G10" s="86">
        <f>AgeStanSec!G10/86400</f>
        <v>1.7662037037037039E-2</v>
      </c>
      <c r="H10" s="86">
        <f>AgeStanSec!H10/86400</f>
        <v>2.2141203703703705E-2</v>
      </c>
      <c r="I10" s="86">
        <f>AgeStanSec!I10/86400</f>
        <v>2.5127314814814814E-2</v>
      </c>
      <c r="J10" s="86">
        <f>AgeStanSec!J10/86400</f>
        <v>2.6805555555555555E-2</v>
      </c>
      <c r="K10" s="86">
        <f>AgeStanSec!K10/86400</f>
        <v>3.3819444444444444E-2</v>
      </c>
      <c r="L10" s="86">
        <f>AgeStanSec!L10/86400</f>
        <v>3.636574074074074E-2</v>
      </c>
      <c r="M10" s="86">
        <f>AgeStanSec!M10/86400</f>
        <v>4.5358796296296293E-2</v>
      </c>
      <c r="N10" s="86">
        <f>AgeStanSec!N10/86400</f>
        <v>4.7870370370370369E-2</v>
      </c>
      <c r="O10" s="86">
        <f>AgeStanSec!O10/86400</f>
        <v>5.7349537037037039E-2</v>
      </c>
      <c r="P10" s="86">
        <f>AgeStanSec!P10/86400</f>
        <v>6.9722222222222227E-2</v>
      </c>
      <c r="Q10" s="86">
        <f>AgeStanSec!Q10/86400</f>
        <v>0.10038194444444444</v>
      </c>
      <c r="R10" s="86">
        <f>AgeStanSec!R10/86400</f>
        <v>0.12335648148148148</v>
      </c>
      <c r="S10" s="86">
        <f>AgeStanSec!S10/86400</f>
        <v>0.22113425925925925</v>
      </c>
      <c r="T10" s="86">
        <f>AgeStanSec!T10/86400</f>
        <v>0.29375000000000001</v>
      </c>
      <c r="U10" s="86">
        <f>AgeStanSec!U10/86400</f>
        <v>0.49921296296296297</v>
      </c>
      <c r="V10" s="86">
        <f>AgeStanSec!V10/86400</f>
        <v>0.54803240740740744</v>
      </c>
      <c r="W10" s="86">
        <f>AgeStanSec!W10/86400</f>
        <v>0.72613425925925923</v>
      </c>
      <c r="X10" s="79"/>
    </row>
    <row r="11" spans="1:24">
      <c r="A11" s="65">
        <v>11</v>
      </c>
      <c r="B11" s="85">
        <f>AgeStanSec!B11/86400</f>
        <v>3.0092592592592593E-3</v>
      </c>
      <c r="C11" s="85">
        <f>AgeStanSec!C11/86400</f>
        <v>1.0231481481481482E-2</v>
      </c>
      <c r="D11" s="85">
        <f>AgeStanSec!D11/86400</f>
        <v>1.2465277777777778E-2</v>
      </c>
      <c r="E11" s="85">
        <f>AgeStanSec!E11/86400</f>
        <v>1.3414351851851853E-2</v>
      </c>
      <c r="F11" s="85">
        <f>AgeStanSec!F11/86400</f>
        <v>1.6875000000000001E-2</v>
      </c>
      <c r="G11" s="85">
        <f>AgeStanSec!G11/86400</f>
        <v>1.6979166666666667E-2</v>
      </c>
      <c r="H11" s="85">
        <f>AgeStanSec!H11/86400</f>
        <v>2.1273148148148149E-2</v>
      </c>
      <c r="I11" s="85">
        <f>AgeStanSec!I11/86400</f>
        <v>2.4143518518518519E-2</v>
      </c>
      <c r="J11" s="85">
        <f>AgeStanSec!J11/86400</f>
        <v>2.5763888888888888E-2</v>
      </c>
      <c r="K11" s="85">
        <f>AgeStanSec!K11/86400</f>
        <v>3.2500000000000001E-2</v>
      </c>
      <c r="L11" s="85">
        <f>AgeStanSec!L11/86400</f>
        <v>3.4942129629629629E-2</v>
      </c>
      <c r="M11" s="85">
        <f>AgeStanSec!M11/86400</f>
        <v>4.3599537037037034E-2</v>
      </c>
      <c r="N11" s="85">
        <f>AgeStanSec!N11/86400</f>
        <v>4.6018518518518521E-2</v>
      </c>
      <c r="O11" s="85">
        <f>AgeStanSec!O11/86400</f>
        <v>5.5115740740740743E-2</v>
      </c>
      <c r="P11" s="85">
        <f>AgeStanSec!P11/86400</f>
        <v>6.7013888888888887E-2</v>
      </c>
      <c r="Q11" s="85">
        <f>AgeStanSec!Q11/86400</f>
        <v>9.6481481481481488E-2</v>
      </c>
      <c r="R11" s="85">
        <f>AgeStanSec!R11/86400</f>
        <v>0.11856481481481482</v>
      </c>
      <c r="S11" s="85">
        <f>AgeStanSec!S11/86400</f>
        <v>0.21255787037037038</v>
      </c>
      <c r="T11" s="85">
        <f>AgeStanSec!T11/86400</f>
        <v>0.28234953703703702</v>
      </c>
      <c r="U11" s="85">
        <f>AgeStanSec!U11/86400</f>
        <v>0.4798263888888889</v>
      </c>
      <c r="V11" s="85">
        <f>AgeStanSec!V11/86400</f>
        <v>0.52675925925925926</v>
      </c>
      <c r="W11" s="85">
        <f>AgeStanSec!W11/86400</f>
        <v>0.69793981481481482</v>
      </c>
      <c r="X11" s="79"/>
    </row>
    <row r="12" spans="1:24">
      <c r="A12" s="65">
        <v>12</v>
      </c>
      <c r="B12" s="85">
        <f>AgeStanSec!B12/86400</f>
        <v>2.9166666666666668E-3</v>
      </c>
      <c r="C12" s="85">
        <f>AgeStanSec!C12/86400</f>
        <v>9.8958333333333329E-3</v>
      </c>
      <c r="D12" s="85">
        <f>AgeStanSec!D12/86400</f>
        <v>1.2048611111111111E-2</v>
      </c>
      <c r="E12" s="85">
        <f>AgeStanSec!E12/86400</f>
        <v>1.2974537037037038E-2</v>
      </c>
      <c r="F12" s="85">
        <f>AgeStanSec!F12/86400</f>
        <v>1.6307870370370372E-2</v>
      </c>
      <c r="G12" s="85">
        <f>AgeStanSec!G12/86400</f>
        <v>1.6412037037037037E-2</v>
      </c>
      <c r="H12" s="85">
        <f>AgeStanSec!H12/86400</f>
        <v>2.056712962962963E-2</v>
      </c>
      <c r="I12" s="85">
        <f>AgeStanSec!I12/86400</f>
        <v>2.3344907407407408E-2</v>
      </c>
      <c r="J12" s="85">
        <f>AgeStanSec!J12/86400</f>
        <v>2.4907407407407406E-2</v>
      </c>
      <c r="K12" s="85">
        <f>AgeStanSec!K12/86400</f>
        <v>3.142361111111111E-2</v>
      </c>
      <c r="L12" s="85">
        <f>AgeStanSec!L12/86400</f>
        <v>3.3784722222222223E-2</v>
      </c>
      <c r="M12" s="85">
        <f>AgeStanSec!M12/86400</f>
        <v>4.2152777777777775E-2</v>
      </c>
      <c r="N12" s="85">
        <f>AgeStanSec!N12/86400</f>
        <v>4.449074074074074E-2</v>
      </c>
      <c r="O12" s="85">
        <f>AgeStanSec!O12/86400</f>
        <v>5.3298611111111109E-2</v>
      </c>
      <c r="P12" s="85">
        <f>AgeStanSec!P12/86400</f>
        <v>6.4791666666666664E-2</v>
      </c>
      <c r="Q12" s="85">
        <f>AgeStanSec!Q12/86400</f>
        <v>9.3287037037037043E-2</v>
      </c>
      <c r="R12" s="85">
        <f>AgeStanSec!R12/86400</f>
        <v>0.1146412037037037</v>
      </c>
      <c r="S12" s="85">
        <f>AgeStanSec!S12/86400</f>
        <v>0.20550925925925925</v>
      </c>
      <c r="T12" s="85">
        <f>AgeStanSec!T12/86400</f>
        <v>0.27299768518518519</v>
      </c>
      <c r="U12" s="85">
        <f>AgeStanSec!U12/86400</f>
        <v>0.46393518518518517</v>
      </c>
      <c r="V12" s="85">
        <f>AgeStanSec!V12/86400</f>
        <v>0.50930555555555557</v>
      </c>
      <c r="W12" s="85">
        <f>AgeStanSec!W12/86400</f>
        <v>0.67481481481481487</v>
      </c>
      <c r="X12" s="79"/>
    </row>
    <row r="13" spans="1:24">
      <c r="A13" s="65">
        <v>13</v>
      </c>
      <c r="B13" s="85">
        <f>AgeStanSec!B13/86400</f>
        <v>2.8356481481481483E-3</v>
      </c>
      <c r="C13" s="85">
        <f>AgeStanSec!C13/86400</f>
        <v>9.618055555555555E-3</v>
      </c>
      <c r="D13" s="85">
        <f>AgeStanSec!D13/86400</f>
        <v>1.1712962962962963E-2</v>
      </c>
      <c r="E13" s="85">
        <f>AgeStanSec!E13/86400</f>
        <v>1.2604166666666666E-2</v>
      </c>
      <c r="F13" s="85">
        <f>AgeStanSec!F13/86400</f>
        <v>1.5856481481481482E-2</v>
      </c>
      <c r="G13" s="85">
        <f>AgeStanSec!G13/86400</f>
        <v>1.5949074074074074E-2</v>
      </c>
      <c r="H13" s="85">
        <f>AgeStanSec!H13/86400</f>
        <v>1.9988425925925927E-2</v>
      </c>
      <c r="I13" s="85">
        <f>AgeStanSec!I13/86400</f>
        <v>2.2685185185185187E-2</v>
      </c>
      <c r="J13" s="85">
        <f>AgeStanSec!J13/86400</f>
        <v>2.4212962962962964E-2</v>
      </c>
      <c r="K13" s="85">
        <f>AgeStanSec!K13/86400</f>
        <v>3.0543981481481481E-2</v>
      </c>
      <c r="L13" s="85">
        <f>AgeStanSec!L13/86400</f>
        <v>3.2835648148148149E-2</v>
      </c>
      <c r="M13" s="85">
        <f>AgeStanSec!M13/86400</f>
        <v>4.0972222222222222E-2</v>
      </c>
      <c r="N13" s="85">
        <f>AgeStanSec!N13/86400</f>
        <v>4.3252314814814813E-2</v>
      </c>
      <c r="O13" s="85">
        <f>AgeStanSec!O13/86400</f>
        <v>5.1805555555555556E-2</v>
      </c>
      <c r="P13" s="85">
        <f>AgeStanSec!P13/86400</f>
        <v>6.2986111111111118E-2</v>
      </c>
      <c r="Q13" s="85">
        <f>AgeStanSec!Q13/86400</f>
        <v>9.0682870370370372E-2</v>
      </c>
      <c r="R13" s="85">
        <f>AgeStanSec!R13/86400</f>
        <v>0.11144675925925926</v>
      </c>
      <c r="S13" s="85">
        <f>AgeStanSec!S13/86400</f>
        <v>0.19978009259259261</v>
      </c>
      <c r="T13" s="85">
        <f>AgeStanSec!T13/86400</f>
        <v>0.26537037037037037</v>
      </c>
      <c r="U13" s="85">
        <f>AgeStanSec!U13/86400</f>
        <v>0.45098379629629631</v>
      </c>
      <c r="V13" s="85">
        <f>AgeStanSec!V13/86400</f>
        <v>0.49509259259259258</v>
      </c>
      <c r="W13" s="85">
        <f>AgeStanSec!W13/86400</f>
        <v>0.65598379629629633</v>
      </c>
      <c r="X13" s="79"/>
    </row>
    <row r="14" spans="1:24">
      <c r="A14" s="65">
        <v>14</v>
      </c>
      <c r="B14" s="85">
        <f>AgeStanSec!B14/86400</f>
        <v>2.7662037037037039E-3</v>
      </c>
      <c r="C14" s="85">
        <f>AgeStanSec!C14/86400</f>
        <v>9.3981481481481485E-3</v>
      </c>
      <c r="D14" s="85">
        <f>AgeStanSec!D14/86400</f>
        <v>1.1435185185185185E-2</v>
      </c>
      <c r="E14" s="85">
        <f>AgeStanSec!E14/86400</f>
        <v>1.2314814814814815E-2</v>
      </c>
      <c r="F14" s="85">
        <f>AgeStanSec!F14/86400</f>
        <v>1.5486111111111112E-2</v>
      </c>
      <c r="G14" s="85">
        <f>AgeStanSec!G14/86400</f>
        <v>1.5578703703703704E-2</v>
      </c>
      <c r="H14" s="85">
        <f>AgeStanSec!H14/86400</f>
        <v>1.9525462962962963E-2</v>
      </c>
      <c r="I14" s="85">
        <f>AgeStanSec!I14/86400</f>
        <v>2.2164351851851852E-2</v>
      </c>
      <c r="J14" s="85">
        <f>AgeStanSec!J14/86400</f>
        <v>2.3645833333333335E-2</v>
      </c>
      <c r="K14" s="85">
        <f>AgeStanSec!K14/86400</f>
        <v>2.9837962962962962E-2</v>
      </c>
      <c r="L14" s="85">
        <f>AgeStanSec!L14/86400</f>
        <v>3.2083333333333332E-2</v>
      </c>
      <c r="M14" s="85">
        <f>AgeStanSec!M14/86400</f>
        <v>4.0023148148148148E-2</v>
      </c>
      <c r="N14" s="85">
        <f>AgeStanSec!N14/86400</f>
        <v>4.2245370370370371E-2</v>
      </c>
      <c r="O14" s="85">
        <f>AgeStanSec!O14/86400</f>
        <v>5.0613425925925923E-2</v>
      </c>
      <c r="P14" s="85">
        <f>AgeStanSec!P14/86400</f>
        <v>6.1539351851851852E-2</v>
      </c>
      <c r="Q14" s="85">
        <f>AgeStanSec!Q14/86400</f>
        <v>8.8587962962962966E-2</v>
      </c>
      <c r="R14" s="85">
        <f>AgeStanSec!R14/86400</f>
        <v>0.10886574074074074</v>
      </c>
      <c r="S14" s="85">
        <f>AgeStanSec!S14/86400</f>
        <v>0.19516203703703705</v>
      </c>
      <c r="T14" s="85">
        <f>AgeStanSec!T14/86400</f>
        <v>0.25924768518518521</v>
      </c>
      <c r="U14" s="85">
        <f>AgeStanSec!U14/86400</f>
        <v>0.44057870370370372</v>
      </c>
      <c r="V14" s="85">
        <f>AgeStanSec!V14/86400</f>
        <v>0.48366898148148146</v>
      </c>
      <c r="W14" s="85">
        <f>AgeStanSec!W14/86400</f>
        <v>0.6408449074074074</v>
      </c>
      <c r="X14" s="79"/>
    </row>
    <row r="15" spans="1:24">
      <c r="A15" s="74">
        <v>15</v>
      </c>
      <c r="B15" s="86">
        <f>AgeStanSec!B15/86400</f>
        <v>2.7199074074074074E-3</v>
      </c>
      <c r="C15" s="86">
        <f>AgeStanSec!C15/86400</f>
        <v>9.2129629629629627E-3</v>
      </c>
      <c r="D15" s="86">
        <f>AgeStanSec!D15/86400</f>
        <v>1.1226851851851852E-2</v>
      </c>
      <c r="E15" s="86">
        <f>AgeStanSec!E15/86400</f>
        <v>1.2083333333333333E-2</v>
      </c>
      <c r="F15" s="86">
        <f>AgeStanSec!F15/86400</f>
        <v>1.5196759259259259E-2</v>
      </c>
      <c r="G15" s="86">
        <f>AgeStanSec!G15/86400</f>
        <v>1.5289351851851853E-2</v>
      </c>
      <c r="H15" s="86">
        <f>AgeStanSec!H15/86400</f>
        <v>1.9166666666666665E-2</v>
      </c>
      <c r="I15" s="86">
        <f>AgeStanSec!I15/86400</f>
        <v>2.1747685185185186E-2</v>
      </c>
      <c r="J15" s="86">
        <f>AgeStanSec!J15/86400</f>
        <v>2.3206018518518518E-2</v>
      </c>
      <c r="K15" s="86">
        <f>AgeStanSec!K15/86400</f>
        <v>2.9282407407407406E-2</v>
      </c>
      <c r="L15" s="86">
        <f>AgeStanSec!L15/86400</f>
        <v>3.1481481481481478E-2</v>
      </c>
      <c r="M15" s="86">
        <f>AgeStanSec!M15/86400</f>
        <v>3.9282407407407405E-2</v>
      </c>
      <c r="N15" s="86">
        <f>AgeStanSec!N15/86400</f>
        <v>4.1469907407407407E-2</v>
      </c>
      <c r="O15" s="86">
        <f>AgeStanSec!O15/86400</f>
        <v>4.9675925925925929E-2</v>
      </c>
      <c r="P15" s="86">
        <f>AgeStanSec!P15/86400</f>
        <v>6.039351851851852E-2</v>
      </c>
      <c r="Q15" s="86">
        <f>AgeStanSec!Q15/86400</f>
        <v>8.6944444444444449E-2</v>
      </c>
      <c r="R15" s="86">
        <f>AgeStanSec!R15/86400</f>
        <v>0.10685185185185185</v>
      </c>
      <c r="S15" s="86">
        <f>AgeStanSec!S15/86400</f>
        <v>0.19155092592592593</v>
      </c>
      <c r="T15" s="86">
        <f>AgeStanSec!T15/86400</f>
        <v>0.25444444444444442</v>
      </c>
      <c r="U15" s="86">
        <f>AgeStanSec!U15/86400</f>
        <v>0.4324189814814815</v>
      </c>
      <c r="V15" s="86">
        <f>AgeStanSec!V15/86400</f>
        <v>0.47471064814814817</v>
      </c>
      <c r="W15" s="86">
        <f>AgeStanSec!W15/86400</f>
        <v>0.62896990740740744</v>
      </c>
      <c r="X15" s="79"/>
    </row>
    <row r="16" spans="1:24">
      <c r="A16" s="65">
        <v>16</v>
      </c>
      <c r="B16" s="85">
        <f>AgeStanSec!B16/86400</f>
        <v>2.673611111111111E-3</v>
      </c>
      <c r="C16" s="85">
        <f>AgeStanSec!C16/86400</f>
        <v>9.0856481481481483E-3</v>
      </c>
      <c r="D16" s="85">
        <f>AgeStanSec!D16/86400</f>
        <v>1.1064814814814816E-2</v>
      </c>
      <c r="E16" s="85">
        <f>AgeStanSec!E16/86400</f>
        <v>1.1921296296296296E-2</v>
      </c>
      <c r="F16" s="85">
        <f>AgeStanSec!F16/86400</f>
        <v>1.4976851851851852E-2</v>
      </c>
      <c r="G16" s="85">
        <f>AgeStanSec!G16/86400</f>
        <v>1.5069444444444444E-2</v>
      </c>
      <c r="H16" s="85">
        <f>AgeStanSec!H16/86400</f>
        <v>1.8888888888888889E-2</v>
      </c>
      <c r="I16" s="85">
        <f>AgeStanSec!I16/86400</f>
        <v>2.1435185185185186E-2</v>
      </c>
      <c r="J16" s="85">
        <f>AgeStanSec!J16/86400</f>
        <v>2.2881944444444444E-2</v>
      </c>
      <c r="K16" s="85">
        <f>AgeStanSec!K16/86400</f>
        <v>2.886574074074074E-2</v>
      </c>
      <c r="L16" s="85">
        <f>AgeStanSec!L16/86400</f>
        <v>3.1030092592592592E-2</v>
      </c>
      <c r="M16" s="85">
        <f>AgeStanSec!M16/86400</f>
        <v>3.8726851851851853E-2</v>
      </c>
      <c r="N16" s="85">
        <f>AgeStanSec!N16/86400</f>
        <v>4.0879629629629627E-2</v>
      </c>
      <c r="O16" s="85">
        <f>AgeStanSec!O16/86400</f>
        <v>4.8969907407407406E-2</v>
      </c>
      <c r="P16" s="85">
        <f>AgeStanSec!P16/86400</f>
        <v>5.9537037037037034E-2</v>
      </c>
      <c r="Q16" s="85">
        <f>AgeStanSec!Q16/86400</f>
        <v>8.5717592592592595E-2</v>
      </c>
      <c r="R16" s="85">
        <f>AgeStanSec!R16/86400</f>
        <v>0.10533564814814815</v>
      </c>
      <c r="S16" s="85">
        <f>AgeStanSec!S16/86400</f>
        <v>0.18883101851851852</v>
      </c>
      <c r="T16" s="85">
        <f>AgeStanSec!T16/86400</f>
        <v>0.25083333333333335</v>
      </c>
      <c r="U16" s="85">
        <f>AgeStanSec!U16/86400</f>
        <v>0.42627314814814815</v>
      </c>
      <c r="V16" s="85">
        <f>AgeStanSec!V16/86400</f>
        <v>0.46796296296296297</v>
      </c>
      <c r="W16" s="85">
        <f>AgeStanSec!W16/86400</f>
        <v>0.62003472222222222</v>
      </c>
      <c r="X16" s="79"/>
    </row>
    <row r="17" spans="1:24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1.0960648148148148E-2</v>
      </c>
      <c r="E17" s="85">
        <f>AgeStanSec!E17/86400</f>
        <v>1.1793981481481482E-2</v>
      </c>
      <c r="F17" s="85">
        <f>AgeStanSec!F17/86400</f>
        <v>1.4826388888888889E-2</v>
      </c>
      <c r="G17" s="85">
        <f>AgeStanSec!G17/86400</f>
        <v>1.4918981481481481E-2</v>
      </c>
      <c r="H17" s="85">
        <f>AgeStanSec!H17/86400</f>
        <v>1.8703703703703705E-2</v>
      </c>
      <c r="I17" s="85">
        <f>AgeStanSec!I17/86400</f>
        <v>2.1226851851851851E-2</v>
      </c>
      <c r="J17" s="85">
        <f>AgeStanSec!J17/86400</f>
        <v>2.2650462962962963E-2</v>
      </c>
      <c r="K17" s="85">
        <f>AgeStanSec!K17/86400</f>
        <v>2.8576388888888887E-2</v>
      </c>
      <c r="L17" s="85">
        <f>AgeStanSec!L17/86400</f>
        <v>3.0717592592592591E-2</v>
      </c>
      <c r="M17" s="85">
        <f>AgeStanSec!M17/86400</f>
        <v>3.8356481481481484E-2</v>
      </c>
      <c r="N17" s="85">
        <f>AgeStanSec!N17/86400</f>
        <v>4.0486111111111112E-2</v>
      </c>
      <c r="O17" s="85">
        <f>AgeStanSec!O17/86400</f>
        <v>4.8506944444444443E-2</v>
      </c>
      <c r="P17" s="85">
        <f>AgeStanSec!P17/86400</f>
        <v>5.8969907407407408E-2</v>
      </c>
      <c r="Q17" s="85">
        <f>AgeStanSec!Q17/86400</f>
        <v>8.4895833333333337E-2</v>
      </c>
      <c r="R17" s="85">
        <f>AgeStanSec!R17/86400</f>
        <v>0.1043287037037037</v>
      </c>
      <c r="S17" s="85">
        <f>AgeStanSec!S17/86400</f>
        <v>0.18702546296296296</v>
      </c>
      <c r="T17" s="85">
        <f>AgeStanSec!T17/86400</f>
        <v>0.24843750000000001</v>
      </c>
      <c r="U17" s="85">
        <f>AgeStanSec!U17/86400</f>
        <v>0.42221064814814813</v>
      </c>
      <c r="V17" s="85">
        <f>AgeStanSec!V17/86400</f>
        <v>0.46349537037037036</v>
      </c>
      <c r="W17" s="85">
        <f>AgeStanSec!W17/86400</f>
        <v>0.61412037037037037</v>
      </c>
      <c r="X17" s="79"/>
    </row>
    <row r="18" spans="1:24">
      <c r="A18" s="65">
        <v>18</v>
      </c>
      <c r="B18" s="85">
        <f>AgeStanSec!B18/86400</f>
        <v>2.627314814814815E-3</v>
      </c>
      <c r="C18" s="85">
        <f>AgeStanSec!C18/86400</f>
        <v>8.9467592592592585E-3</v>
      </c>
      <c r="D18" s="85">
        <f>AgeStanSec!D18/86400</f>
        <v>1.0891203703703703E-2</v>
      </c>
      <c r="E18" s="85">
        <f>AgeStanSec!E18/86400</f>
        <v>1.1724537037037037E-2</v>
      </c>
      <c r="F18" s="85">
        <f>AgeStanSec!F18/86400</f>
        <v>1.474537037037037E-2</v>
      </c>
      <c r="G18" s="85">
        <f>AgeStanSec!G18/86400</f>
        <v>1.4837962962962963E-2</v>
      </c>
      <c r="H18" s="85">
        <f>AgeStanSec!H18/86400</f>
        <v>1.8587962962962962E-2</v>
      </c>
      <c r="I18" s="85">
        <f>AgeStanSec!I18/86400</f>
        <v>2.1099537037037038E-2</v>
      </c>
      <c r="J18" s="85">
        <f>AgeStanSec!J18/86400</f>
        <v>2.2511574074074073E-2</v>
      </c>
      <c r="K18" s="85">
        <f>AgeStanSec!K18/86400</f>
        <v>2.8402777777777777E-2</v>
      </c>
      <c r="L18" s="85">
        <f>AgeStanSec!L18/86400</f>
        <v>3.0532407407407407E-2</v>
      </c>
      <c r="M18" s="85">
        <f>AgeStanSec!M18/86400</f>
        <v>3.8182870370370367E-2</v>
      </c>
      <c r="N18" s="85">
        <f>AgeStanSec!N18/86400</f>
        <v>4.0300925925925928E-2</v>
      </c>
      <c r="O18" s="85">
        <f>AgeStanSec!O18/86400</f>
        <v>4.8287037037037038E-2</v>
      </c>
      <c r="P18" s="85">
        <f>AgeStanSec!P18/86400</f>
        <v>5.8703703703703702E-2</v>
      </c>
      <c r="Q18" s="85">
        <f>AgeStanSec!Q18/86400</f>
        <v>8.4513888888888888E-2</v>
      </c>
      <c r="R18" s="85">
        <f>AgeStanSec!R18/86400</f>
        <v>0.10386574074074074</v>
      </c>
      <c r="S18" s="85">
        <f>AgeStanSec!S18/86400</f>
        <v>0.18618055555555554</v>
      </c>
      <c r="T18" s="85">
        <f>AgeStanSec!T18/86400</f>
        <v>0.24732638888888889</v>
      </c>
      <c r="U18" s="85">
        <f>AgeStanSec!U18/86400</f>
        <v>0.42031249999999998</v>
      </c>
      <c r="V18" s="85">
        <f>AgeStanSec!V18/86400</f>
        <v>0.46141203703703704</v>
      </c>
      <c r="W18" s="85">
        <f>AgeStanSec!W18/86400</f>
        <v>0.61135416666666664</v>
      </c>
      <c r="X18" s="79"/>
    </row>
    <row r="19" spans="1:24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1.0868055555555556E-2</v>
      </c>
      <c r="E19" s="85">
        <f>AgeStanSec!E19/86400</f>
        <v>1.170138888888889E-2</v>
      </c>
      <c r="F19" s="85">
        <f>AgeStanSec!F19/86400</f>
        <v>1.4710648148148148E-2</v>
      </c>
      <c r="G19" s="85">
        <f>AgeStanSec!G19/86400</f>
        <v>1.480324074074074E-2</v>
      </c>
      <c r="H19" s="85">
        <f>AgeStanSec!H19/86400</f>
        <v>1.8553240740740742E-2</v>
      </c>
      <c r="I19" s="85">
        <f>AgeStanSec!I19/86400</f>
        <v>2.105324074074074E-2</v>
      </c>
      <c r="J19" s="85">
        <f>AgeStanSec!J19/86400</f>
        <v>2.2465277777777778E-2</v>
      </c>
      <c r="K19" s="85">
        <f>AgeStanSec!K19/86400</f>
        <v>2.8344907407407409E-2</v>
      </c>
      <c r="L19" s="85">
        <f>AgeStanSec!L19/86400</f>
        <v>3.0474537037037036E-2</v>
      </c>
      <c r="M19" s="85">
        <f>AgeStanSec!M19/86400</f>
        <v>3.8171296296296293E-2</v>
      </c>
      <c r="N19" s="85">
        <f>AgeStanSec!N19/86400</f>
        <v>4.0289351851851854E-2</v>
      </c>
      <c r="O19" s="85">
        <f>AgeStanSec!O19/86400</f>
        <v>4.8263888888888891E-2</v>
      </c>
      <c r="P19" s="85">
        <f>AgeStanSec!P19/86400</f>
        <v>5.8680555555555555E-2</v>
      </c>
      <c r="Q19" s="85">
        <f>AgeStanSec!Q19/86400</f>
        <v>8.4479166666666661E-2</v>
      </c>
      <c r="R19" s="85">
        <f>AgeStanSec!R19/86400</f>
        <v>0.10381944444444445</v>
      </c>
      <c r="S19" s="85">
        <f>AgeStanSec!S19/86400</f>
        <v>0.18611111111111112</v>
      </c>
      <c r="T19" s="85">
        <f>AgeStanSec!T19/86400</f>
        <v>0.24722222222222223</v>
      </c>
      <c r="U19" s="85">
        <f>AgeStanSec!U19/86400</f>
        <v>0.4201388888888889</v>
      </c>
      <c r="V19" s="85">
        <f>AgeStanSec!V19/86400</f>
        <v>0.46122685185185186</v>
      </c>
      <c r="W19" s="85">
        <f>AgeStanSec!W19/86400</f>
        <v>0.61111111111111116</v>
      </c>
      <c r="X19" s="79"/>
    </row>
    <row r="20" spans="1:24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1.0868055555555556E-2</v>
      </c>
      <c r="E20" s="86">
        <f>AgeStanSec!E20/86400</f>
        <v>1.170138888888889E-2</v>
      </c>
      <c r="F20" s="86">
        <f>AgeStanSec!F20/86400</f>
        <v>1.4710648148148148E-2</v>
      </c>
      <c r="G20" s="86">
        <f>AgeStanSec!G20/86400</f>
        <v>1.480324074074074E-2</v>
      </c>
      <c r="H20" s="86">
        <f>AgeStanSec!H20/86400</f>
        <v>1.8553240740740742E-2</v>
      </c>
      <c r="I20" s="86">
        <f>AgeStanSec!I20/86400</f>
        <v>2.105324074074074E-2</v>
      </c>
      <c r="J20" s="86">
        <f>AgeStanSec!J20/86400</f>
        <v>2.2465277777777778E-2</v>
      </c>
      <c r="K20" s="86">
        <f>AgeStanSec!K20/86400</f>
        <v>2.8344907407407409E-2</v>
      </c>
      <c r="L20" s="86">
        <f>AgeStanSec!L20/86400</f>
        <v>3.0474537037037036E-2</v>
      </c>
      <c r="M20" s="86">
        <f>AgeStanSec!M20/86400</f>
        <v>3.8171296296296293E-2</v>
      </c>
      <c r="N20" s="86">
        <f>AgeStanSec!N20/86400</f>
        <v>4.0289351851851854E-2</v>
      </c>
      <c r="O20" s="86">
        <f>AgeStanSec!O20/86400</f>
        <v>4.8263888888888891E-2</v>
      </c>
      <c r="P20" s="86">
        <f>AgeStanSec!P20/86400</f>
        <v>5.8680555555555555E-2</v>
      </c>
      <c r="Q20" s="86">
        <f>AgeStanSec!Q20/86400</f>
        <v>8.4479166666666661E-2</v>
      </c>
      <c r="R20" s="86">
        <f>AgeStanSec!R20/86400</f>
        <v>0.10381944444444445</v>
      </c>
      <c r="S20" s="86">
        <f>AgeStanSec!S20/86400</f>
        <v>0.18611111111111112</v>
      </c>
      <c r="T20" s="86">
        <f>AgeStanSec!T20/86400</f>
        <v>0.24722222222222223</v>
      </c>
      <c r="U20" s="86">
        <f>AgeStanSec!U20/86400</f>
        <v>0.4201388888888889</v>
      </c>
      <c r="V20" s="86">
        <f>AgeStanSec!V20/86400</f>
        <v>0.46122685185185186</v>
      </c>
      <c r="W20" s="86">
        <f>AgeStanSec!W20/86400</f>
        <v>0.61111111111111116</v>
      </c>
      <c r="X20" s="79"/>
    </row>
    <row r="21" spans="1:24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1.0868055555555556E-2</v>
      </c>
      <c r="E21" s="85">
        <f>AgeStanSec!E21/86400</f>
        <v>1.170138888888889E-2</v>
      </c>
      <c r="F21" s="85">
        <f>AgeStanSec!F21/86400</f>
        <v>1.4710648148148148E-2</v>
      </c>
      <c r="G21" s="85">
        <f>AgeStanSec!G21/86400</f>
        <v>1.480324074074074E-2</v>
      </c>
      <c r="H21" s="85">
        <f>AgeStanSec!H21/86400</f>
        <v>1.8553240740740742E-2</v>
      </c>
      <c r="I21" s="85">
        <f>AgeStanSec!I21/86400</f>
        <v>2.105324074074074E-2</v>
      </c>
      <c r="J21" s="85">
        <f>AgeStanSec!J21/86400</f>
        <v>2.2465277777777778E-2</v>
      </c>
      <c r="K21" s="85">
        <f>AgeStanSec!K21/86400</f>
        <v>2.8344907407407409E-2</v>
      </c>
      <c r="L21" s="85">
        <f>AgeStanSec!L21/86400</f>
        <v>3.0474537037037036E-2</v>
      </c>
      <c r="M21" s="85">
        <f>AgeStanSec!M21/86400</f>
        <v>3.8171296296296293E-2</v>
      </c>
      <c r="N21" s="85">
        <f>AgeStanSec!N21/86400</f>
        <v>4.0289351851851854E-2</v>
      </c>
      <c r="O21" s="85">
        <f>AgeStanSec!O21/86400</f>
        <v>4.8263888888888891E-2</v>
      </c>
      <c r="P21" s="85">
        <f>AgeStanSec!P21/86400</f>
        <v>5.8680555555555555E-2</v>
      </c>
      <c r="Q21" s="85">
        <f>AgeStanSec!Q21/86400</f>
        <v>8.4479166666666661E-2</v>
      </c>
      <c r="R21" s="85">
        <f>AgeStanSec!R21/86400</f>
        <v>0.10381944444444445</v>
      </c>
      <c r="S21" s="85">
        <f>AgeStanSec!S21/86400</f>
        <v>0.18611111111111112</v>
      </c>
      <c r="T21" s="85">
        <f>AgeStanSec!T21/86400</f>
        <v>0.24722222222222223</v>
      </c>
      <c r="U21" s="85">
        <f>AgeStanSec!U21/86400</f>
        <v>0.4201388888888889</v>
      </c>
      <c r="V21" s="85">
        <f>AgeStanSec!V21/86400</f>
        <v>0.46122685185185186</v>
      </c>
      <c r="W21" s="85">
        <f>AgeStanSec!W21/86400</f>
        <v>0.61111111111111116</v>
      </c>
      <c r="X21" s="79"/>
    </row>
    <row r="22" spans="1:24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1.0868055555555556E-2</v>
      </c>
      <c r="E22" s="85">
        <f>AgeStanSec!E22/86400</f>
        <v>1.170138888888889E-2</v>
      </c>
      <c r="F22" s="85">
        <f>AgeStanSec!F22/86400</f>
        <v>1.4710648148148148E-2</v>
      </c>
      <c r="G22" s="85">
        <f>AgeStanSec!G22/86400</f>
        <v>1.480324074074074E-2</v>
      </c>
      <c r="H22" s="85">
        <f>AgeStanSec!H22/86400</f>
        <v>1.8553240740740742E-2</v>
      </c>
      <c r="I22" s="85">
        <f>AgeStanSec!I22/86400</f>
        <v>2.105324074074074E-2</v>
      </c>
      <c r="J22" s="85">
        <f>AgeStanSec!J22/86400</f>
        <v>2.2465277777777778E-2</v>
      </c>
      <c r="K22" s="85">
        <f>AgeStanSec!K22/86400</f>
        <v>2.8344907407407409E-2</v>
      </c>
      <c r="L22" s="85">
        <f>AgeStanSec!L22/86400</f>
        <v>3.0474537037037036E-2</v>
      </c>
      <c r="M22" s="85">
        <f>AgeStanSec!M22/86400</f>
        <v>3.8171296296296293E-2</v>
      </c>
      <c r="N22" s="85">
        <f>AgeStanSec!N22/86400</f>
        <v>4.0289351851851854E-2</v>
      </c>
      <c r="O22" s="85">
        <f>AgeStanSec!O22/86400</f>
        <v>4.8263888888888891E-2</v>
      </c>
      <c r="P22" s="85">
        <f>AgeStanSec!P22/86400</f>
        <v>5.8680555555555555E-2</v>
      </c>
      <c r="Q22" s="85">
        <f>AgeStanSec!Q22/86400</f>
        <v>8.4479166666666661E-2</v>
      </c>
      <c r="R22" s="85">
        <f>AgeStanSec!R22/86400</f>
        <v>0.10381944444444445</v>
      </c>
      <c r="S22" s="85">
        <f>AgeStanSec!S22/86400</f>
        <v>0.18611111111111112</v>
      </c>
      <c r="T22" s="85">
        <f>AgeStanSec!T22/86400</f>
        <v>0.24722222222222223</v>
      </c>
      <c r="U22" s="85">
        <f>AgeStanSec!U22/86400</f>
        <v>0.4201388888888889</v>
      </c>
      <c r="V22" s="85">
        <f>AgeStanSec!V22/86400</f>
        <v>0.46122685185185186</v>
      </c>
      <c r="W22" s="85">
        <f>AgeStanSec!W22/86400</f>
        <v>0.61111111111111116</v>
      </c>
      <c r="X22" s="79"/>
    </row>
    <row r="23" spans="1:24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1.0868055555555556E-2</v>
      </c>
      <c r="E23" s="85">
        <f>AgeStanSec!E23/86400</f>
        <v>1.170138888888889E-2</v>
      </c>
      <c r="F23" s="85">
        <f>AgeStanSec!F23/86400</f>
        <v>1.4710648148148148E-2</v>
      </c>
      <c r="G23" s="85">
        <f>AgeStanSec!G23/86400</f>
        <v>1.480324074074074E-2</v>
      </c>
      <c r="H23" s="85">
        <f>AgeStanSec!H23/86400</f>
        <v>1.8553240740740742E-2</v>
      </c>
      <c r="I23" s="85">
        <f>AgeStanSec!I23/86400</f>
        <v>2.105324074074074E-2</v>
      </c>
      <c r="J23" s="85">
        <f>AgeStanSec!J23/86400</f>
        <v>2.2465277777777778E-2</v>
      </c>
      <c r="K23" s="85">
        <f>AgeStanSec!K23/86400</f>
        <v>2.8344907407407409E-2</v>
      </c>
      <c r="L23" s="85">
        <f>AgeStanSec!L23/86400</f>
        <v>3.0474537037037036E-2</v>
      </c>
      <c r="M23" s="85">
        <f>AgeStanSec!M23/86400</f>
        <v>3.8171296296296293E-2</v>
      </c>
      <c r="N23" s="85">
        <f>AgeStanSec!N23/86400</f>
        <v>4.0289351851851854E-2</v>
      </c>
      <c r="O23" s="85">
        <f>AgeStanSec!O23/86400</f>
        <v>4.8263888888888891E-2</v>
      </c>
      <c r="P23" s="85">
        <f>AgeStanSec!P23/86400</f>
        <v>5.8680555555555555E-2</v>
      </c>
      <c r="Q23" s="85">
        <f>AgeStanSec!Q23/86400</f>
        <v>8.4479166666666661E-2</v>
      </c>
      <c r="R23" s="85">
        <f>AgeStanSec!R23/86400</f>
        <v>0.10381944444444445</v>
      </c>
      <c r="S23" s="85">
        <f>AgeStanSec!S23/86400</f>
        <v>0.18611111111111112</v>
      </c>
      <c r="T23" s="85">
        <f>AgeStanSec!T23/86400</f>
        <v>0.24722222222222223</v>
      </c>
      <c r="U23" s="85">
        <f>AgeStanSec!U23/86400</f>
        <v>0.4201388888888889</v>
      </c>
      <c r="V23" s="85">
        <f>AgeStanSec!V23/86400</f>
        <v>0.46122685185185186</v>
      </c>
      <c r="W23" s="85">
        <f>AgeStanSec!W23/86400</f>
        <v>0.61111111111111116</v>
      </c>
      <c r="X23" s="79"/>
    </row>
    <row r="24" spans="1:24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1.0868055555555556E-2</v>
      </c>
      <c r="E24" s="85">
        <f>AgeStanSec!E24/86400</f>
        <v>1.170138888888889E-2</v>
      </c>
      <c r="F24" s="85">
        <f>AgeStanSec!F24/86400</f>
        <v>1.4710648148148148E-2</v>
      </c>
      <c r="G24" s="85">
        <f>AgeStanSec!G24/86400</f>
        <v>1.480324074074074E-2</v>
      </c>
      <c r="H24" s="85">
        <f>AgeStanSec!H24/86400</f>
        <v>1.8553240740740742E-2</v>
      </c>
      <c r="I24" s="85">
        <f>AgeStanSec!I24/86400</f>
        <v>2.105324074074074E-2</v>
      </c>
      <c r="J24" s="85">
        <f>AgeStanSec!J24/86400</f>
        <v>2.2465277777777778E-2</v>
      </c>
      <c r="K24" s="85">
        <f>AgeStanSec!K24/86400</f>
        <v>2.8344907407407409E-2</v>
      </c>
      <c r="L24" s="85">
        <f>AgeStanSec!L24/86400</f>
        <v>3.0474537037037036E-2</v>
      </c>
      <c r="M24" s="85">
        <f>AgeStanSec!M24/86400</f>
        <v>3.8171296296296293E-2</v>
      </c>
      <c r="N24" s="85">
        <f>AgeStanSec!N24/86400</f>
        <v>4.0289351851851854E-2</v>
      </c>
      <c r="O24" s="85">
        <f>AgeStanSec!O24/86400</f>
        <v>4.8263888888888891E-2</v>
      </c>
      <c r="P24" s="85">
        <f>AgeStanSec!P24/86400</f>
        <v>5.8680555555555555E-2</v>
      </c>
      <c r="Q24" s="85">
        <f>AgeStanSec!Q24/86400</f>
        <v>8.4479166666666661E-2</v>
      </c>
      <c r="R24" s="85">
        <f>AgeStanSec!R24/86400</f>
        <v>0.10381944444444445</v>
      </c>
      <c r="S24" s="85">
        <f>AgeStanSec!S24/86400</f>
        <v>0.18611111111111112</v>
      </c>
      <c r="T24" s="85">
        <f>AgeStanSec!T24/86400</f>
        <v>0.24722222222222223</v>
      </c>
      <c r="U24" s="85">
        <f>AgeStanSec!U24/86400</f>
        <v>0.4201388888888889</v>
      </c>
      <c r="V24" s="85">
        <f>AgeStanSec!V24/86400</f>
        <v>0.46122685185185186</v>
      </c>
      <c r="W24" s="85">
        <f>AgeStanSec!W24/86400</f>
        <v>0.61111111111111116</v>
      </c>
      <c r="X24" s="79"/>
    </row>
    <row r="25" spans="1:24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1.0868055555555556E-2</v>
      </c>
      <c r="E25" s="86">
        <f>AgeStanSec!E25/86400</f>
        <v>1.170138888888889E-2</v>
      </c>
      <c r="F25" s="86">
        <f>AgeStanSec!F25/86400</f>
        <v>1.4710648148148148E-2</v>
      </c>
      <c r="G25" s="86">
        <f>AgeStanSec!G25/86400</f>
        <v>1.480324074074074E-2</v>
      </c>
      <c r="H25" s="86">
        <f>AgeStanSec!H25/86400</f>
        <v>1.8553240740740742E-2</v>
      </c>
      <c r="I25" s="86">
        <f>AgeStanSec!I25/86400</f>
        <v>2.105324074074074E-2</v>
      </c>
      <c r="J25" s="86">
        <f>AgeStanSec!J25/86400</f>
        <v>2.2465277777777778E-2</v>
      </c>
      <c r="K25" s="86">
        <f>AgeStanSec!K25/86400</f>
        <v>2.8344907407407409E-2</v>
      </c>
      <c r="L25" s="86">
        <f>AgeStanSec!L25/86400</f>
        <v>3.0474537037037036E-2</v>
      </c>
      <c r="M25" s="86">
        <f>AgeStanSec!M25/86400</f>
        <v>3.8171296296296293E-2</v>
      </c>
      <c r="N25" s="86">
        <f>AgeStanSec!N25/86400</f>
        <v>4.0289351851851854E-2</v>
      </c>
      <c r="O25" s="86">
        <f>AgeStanSec!O25/86400</f>
        <v>4.8263888888888891E-2</v>
      </c>
      <c r="P25" s="86">
        <f>AgeStanSec!P25/86400</f>
        <v>5.8680555555555555E-2</v>
      </c>
      <c r="Q25" s="86">
        <f>AgeStanSec!Q25/86400</f>
        <v>8.4479166666666661E-2</v>
      </c>
      <c r="R25" s="86">
        <f>AgeStanSec!R25/86400</f>
        <v>0.10381944444444445</v>
      </c>
      <c r="S25" s="86">
        <f>AgeStanSec!S25/86400</f>
        <v>0.18611111111111112</v>
      </c>
      <c r="T25" s="86">
        <f>AgeStanSec!T25/86400</f>
        <v>0.24722222222222223</v>
      </c>
      <c r="U25" s="86">
        <f>AgeStanSec!U25/86400</f>
        <v>0.4201388888888889</v>
      </c>
      <c r="V25" s="86">
        <f>AgeStanSec!V25/86400</f>
        <v>0.46122685185185186</v>
      </c>
      <c r="W25" s="86">
        <f>AgeStanSec!W25/86400</f>
        <v>0.61111111111111116</v>
      </c>
      <c r="X25" s="79"/>
    </row>
    <row r="26" spans="1:24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1.0868055555555556E-2</v>
      </c>
      <c r="E26" s="85">
        <f>AgeStanSec!E26/86400</f>
        <v>1.170138888888889E-2</v>
      </c>
      <c r="F26" s="85">
        <f>AgeStanSec!F26/86400</f>
        <v>1.4710648148148148E-2</v>
      </c>
      <c r="G26" s="85">
        <f>AgeStanSec!G26/86400</f>
        <v>1.480324074074074E-2</v>
      </c>
      <c r="H26" s="85">
        <f>AgeStanSec!H26/86400</f>
        <v>1.8553240740740742E-2</v>
      </c>
      <c r="I26" s="85">
        <f>AgeStanSec!I26/86400</f>
        <v>2.105324074074074E-2</v>
      </c>
      <c r="J26" s="85">
        <f>AgeStanSec!J26/86400</f>
        <v>2.2465277777777778E-2</v>
      </c>
      <c r="K26" s="85">
        <f>AgeStanSec!K26/86400</f>
        <v>2.8344907407407409E-2</v>
      </c>
      <c r="L26" s="85">
        <f>AgeStanSec!L26/86400</f>
        <v>3.0474537037037036E-2</v>
      </c>
      <c r="M26" s="85">
        <f>AgeStanSec!M26/86400</f>
        <v>3.8171296296296293E-2</v>
      </c>
      <c r="N26" s="85">
        <f>AgeStanSec!N26/86400</f>
        <v>4.0289351851851854E-2</v>
      </c>
      <c r="O26" s="85">
        <f>AgeStanSec!O26/86400</f>
        <v>4.8263888888888891E-2</v>
      </c>
      <c r="P26" s="85">
        <f>AgeStanSec!P26/86400</f>
        <v>5.8680555555555555E-2</v>
      </c>
      <c r="Q26" s="85">
        <f>AgeStanSec!Q26/86400</f>
        <v>8.4479166666666661E-2</v>
      </c>
      <c r="R26" s="85">
        <f>AgeStanSec!R26/86400</f>
        <v>0.10381944444444445</v>
      </c>
      <c r="S26" s="85">
        <f>AgeStanSec!S26/86400</f>
        <v>0.18611111111111112</v>
      </c>
      <c r="T26" s="85">
        <f>AgeStanSec!T26/86400</f>
        <v>0.24722222222222223</v>
      </c>
      <c r="U26" s="85">
        <f>AgeStanSec!U26/86400</f>
        <v>0.4201388888888889</v>
      </c>
      <c r="V26" s="85">
        <f>AgeStanSec!V26/86400</f>
        <v>0.46122685185185186</v>
      </c>
      <c r="W26" s="85">
        <f>AgeStanSec!W26/86400</f>
        <v>0.61111111111111116</v>
      </c>
      <c r="X26" s="79"/>
    </row>
    <row r="27" spans="1:24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1.0868055555555556E-2</v>
      </c>
      <c r="E27" s="85">
        <f>AgeStanSec!E27/86400</f>
        <v>1.170138888888889E-2</v>
      </c>
      <c r="F27" s="85">
        <f>AgeStanSec!F27/86400</f>
        <v>1.4710648148148148E-2</v>
      </c>
      <c r="G27" s="85">
        <f>AgeStanSec!G27/86400</f>
        <v>1.480324074074074E-2</v>
      </c>
      <c r="H27" s="85">
        <f>AgeStanSec!H27/86400</f>
        <v>1.8553240740740742E-2</v>
      </c>
      <c r="I27" s="85">
        <f>AgeStanSec!I27/86400</f>
        <v>2.105324074074074E-2</v>
      </c>
      <c r="J27" s="85">
        <f>AgeStanSec!J27/86400</f>
        <v>2.2465277777777778E-2</v>
      </c>
      <c r="K27" s="85">
        <f>AgeStanSec!K27/86400</f>
        <v>2.8344907407407409E-2</v>
      </c>
      <c r="L27" s="85">
        <f>AgeStanSec!L27/86400</f>
        <v>3.0474537037037036E-2</v>
      </c>
      <c r="M27" s="85">
        <f>AgeStanSec!M27/86400</f>
        <v>3.8171296296296293E-2</v>
      </c>
      <c r="N27" s="85">
        <f>AgeStanSec!N27/86400</f>
        <v>4.0289351851851854E-2</v>
      </c>
      <c r="O27" s="85">
        <f>AgeStanSec!O27/86400</f>
        <v>4.8263888888888891E-2</v>
      </c>
      <c r="P27" s="85">
        <f>AgeStanSec!P27/86400</f>
        <v>5.8680555555555555E-2</v>
      </c>
      <c r="Q27" s="85">
        <f>AgeStanSec!Q27/86400</f>
        <v>8.4479166666666661E-2</v>
      </c>
      <c r="R27" s="85">
        <f>AgeStanSec!R27/86400</f>
        <v>0.10381944444444445</v>
      </c>
      <c r="S27" s="85">
        <f>AgeStanSec!S27/86400</f>
        <v>0.18611111111111112</v>
      </c>
      <c r="T27" s="85">
        <f>AgeStanSec!T27/86400</f>
        <v>0.24722222222222223</v>
      </c>
      <c r="U27" s="85">
        <f>AgeStanSec!U27/86400</f>
        <v>0.4201388888888889</v>
      </c>
      <c r="V27" s="85">
        <f>AgeStanSec!V27/86400</f>
        <v>0.46122685185185186</v>
      </c>
      <c r="W27" s="85">
        <f>AgeStanSec!W27/86400</f>
        <v>0.61111111111111116</v>
      </c>
      <c r="X27" s="79"/>
    </row>
    <row r="28" spans="1:24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1.0868055555555556E-2</v>
      </c>
      <c r="E28" s="85">
        <f>AgeStanSec!E28/86400</f>
        <v>1.170138888888889E-2</v>
      </c>
      <c r="F28" s="85">
        <f>AgeStanSec!F28/86400</f>
        <v>1.4710648148148148E-2</v>
      </c>
      <c r="G28" s="85">
        <f>AgeStanSec!G28/86400</f>
        <v>1.480324074074074E-2</v>
      </c>
      <c r="H28" s="85">
        <f>AgeStanSec!H28/86400</f>
        <v>1.8553240740740742E-2</v>
      </c>
      <c r="I28" s="85">
        <f>AgeStanSec!I28/86400</f>
        <v>2.105324074074074E-2</v>
      </c>
      <c r="J28" s="85">
        <f>AgeStanSec!J28/86400</f>
        <v>2.2465277777777778E-2</v>
      </c>
      <c r="K28" s="85">
        <f>AgeStanSec!K28/86400</f>
        <v>2.8344907407407409E-2</v>
      </c>
      <c r="L28" s="85">
        <f>AgeStanSec!L28/86400</f>
        <v>3.0474537037037036E-2</v>
      </c>
      <c r="M28" s="85">
        <f>AgeStanSec!M28/86400</f>
        <v>3.8171296296296293E-2</v>
      </c>
      <c r="N28" s="85">
        <f>AgeStanSec!N28/86400</f>
        <v>4.0289351851851854E-2</v>
      </c>
      <c r="O28" s="85">
        <f>AgeStanSec!O28/86400</f>
        <v>4.8263888888888891E-2</v>
      </c>
      <c r="P28" s="85">
        <f>AgeStanSec!P28/86400</f>
        <v>5.8680555555555555E-2</v>
      </c>
      <c r="Q28" s="85">
        <f>AgeStanSec!Q28/86400</f>
        <v>8.4479166666666661E-2</v>
      </c>
      <c r="R28" s="85">
        <f>AgeStanSec!R28/86400</f>
        <v>0.10381944444444445</v>
      </c>
      <c r="S28" s="85">
        <f>AgeStanSec!S28/86400</f>
        <v>0.18611111111111112</v>
      </c>
      <c r="T28" s="85">
        <f>AgeStanSec!T28/86400</f>
        <v>0.24722222222222223</v>
      </c>
      <c r="U28" s="85">
        <f>AgeStanSec!U28/86400</f>
        <v>0.4201388888888889</v>
      </c>
      <c r="V28" s="85">
        <f>AgeStanSec!V28/86400</f>
        <v>0.46122685185185186</v>
      </c>
      <c r="W28" s="85">
        <f>AgeStanSec!W28/86400</f>
        <v>0.61111111111111116</v>
      </c>
      <c r="X28" s="79"/>
    </row>
    <row r="29" spans="1:24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1.0868055555555556E-2</v>
      </c>
      <c r="E29" s="85">
        <f>AgeStanSec!E29/86400</f>
        <v>1.170138888888889E-2</v>
      </c>
      <c r="F29" s="85">
        <f>AgeStanSec!F29/86400</f>
        <v>1.4710648148148148E-2</v>
      </c>
      <c r="G29" s="85">
        <f>AgeStanSec!G29/86400</f>
        <v>1.480324074074074E-2</v>
      </c>
      <c r="H29" s="85">
        <f>AgeStanSec!H29/86400</f>
        <v>1.8553240740740742E-2</v>
      </c>
      <c r="I29" s="85">
        <f>AgeStanSec!I29/86400</f>
        <v>2.105324074074074E-2</v>
      </c>
      <c r="J29" s="85">
        <f>AgeStanSec!J29/86400</f>
        <v>2.2465277777777778E-2</v>
      </c>
      <c r="K29" s="85">
        <f>AgeStanSec!K29/86400</f>
        <v>2.8344907407407409E-2</v>
      </c>
      <c r="L29" s="85">
        <f>AgeStanSec!L29/86400</f>
        <v>3.0474537037037036E-2</v>
      </c>
      <c r="M29" s="85">
        <f>AgeStanSec!M29/86400</f>
        <v>3.8171296296296293E-2</v>
      </c>
      <c r="N29" s="85">
        <f>AgeStanSec!N29/86400</f>
        <v>4.0289351851851854E-2</v>
      </c>
      <c r="O29" s="85">
        <f>AgeStanSec!O29/86400</f>
        <v>4.8263888888888891E-2</v>
      </c>
      <c r="P29" s="85">
        <f>AgeStanSec!P29/86400</f>
        <v>5.8680555555555555E-2</v>
      </c>
      <c r="Q29" s="85">
        <f>AgeStanSec!Q29/86400</f>
        <v>8.4479166666666661E-2</v>
      </c>
      <c r="R29" s="85">
        <f>AgeStanSec!R29/86400</f>
        <v>0.10381944444444445</v>
      </c>
      <c r="S29" s="85">
        <f>AgeStanSec!S29/86400</f>
        <v>0.18611111111111112</v>
      </c>
      <c r="T29" s="85">
        <f>AgeStanSec!T29/86400</f>
        <v>0.24722222222222223</v>
      </c>
      <c r="U29" s="85">
        <f>AgeStanSec!U29/86400</f>
        <v>0.4201388888888889</v>
      </c>
      <c r="V29" s="85">
        <f>AgeStanSec!V29/86400</f>
        <v>0.46122685185185186</v>
      </c>
      <c r="W29" s="85">
        <f>AgeStanSec!W29/86400</f>
        <v>0.61111111111111116</v>
      </c>
      <c r="X29" s="79"/>
    </row>
    <row r="30" spans="1:24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1.0868055555555556E-2</v>
      </c>
      <c r="E30" s="86">
        <f>AgeStanSec!E30/86400</f>
        <v>1.170138888888889E-2</v>
      </c>
      <c r="F30" s="86">
        <f>AgeStanSec!F30/86400</f>
        <v>1.4710648148148148E-2</v>
      </c>
      <c r="G30" s="86">
        <f>AgeStanSec!G30/86400</f>
        <v>1.480324074074074E-2</v>
      </c>
      <c r="H30" s="86">
        <f>AgeStanSec!H30/86400</f>
        <v>1.8553240740740742E-2</v>
      </c>
      <c r="I30" s="86">
        <f>AgeStanSec!I30/86400</f>
        <v>2.105324074074074E-2</v>
      </c>
      <c r="J30" s="86">
        <f>AgeStanSec!J30/86400</f>
        <v>2.2465277777777778E-2</v>
      </c>
      <c r="K30" s="86">
        <f>AgeStanSec!K30/86400</f>
        <v>2.8344907407407409E-2</v>
      </c>
      <c r="L30" s="86">
        <f>AgeStanSec!L30/86400</f>
        <v>3.0474537037037036E-2</v>
      </c>
      <c r="M30" s="86">
        <f>AgeStanSec!M30/86400</f>
        <v>3.8171296296296293E-2</v>
      </c>
      <c r="N30" s="86">
        <f>AgeStanSec!N30/86400</f>
        <v>4.0289351851851854E-2</v>
      </c>
      <c r="O30" s="86">
        <f>AgeStanSec!O30/86400</f>
        <v>4.8263888888888891E-2</v>
      </c>
      <c r="P30" s="86">
        <f>AgeStanSec!P30/86400</f>
        <v>5.8680555555555555E-2</v>
      </c>
      <c r="Q30" s="86">
        <f>AgeStanSec!Q30/86400</f>
        <v>8.4479166666666661E-2</v>
      </c>
      <c r="R30" s="86">
        <f>AgeStanSec!R30/86400</f>
        <v>0.10381944444444445</v>
      </c>
      <c r="S30" s="86">
        <f>AgeStanSec!S30/86400</f>
        <v>0.18611111111111112</v>
      </c>
      <c r="T30" s="86">
        <f>AgeStanSec!T30/86400</f>
        <v>0.24722222222222223</v>
      </c>
      <c r="U30" s="86">
        <f>AgeStanSec!U30/86400</f>
        <v>0.4201388888888889</v>
      </c>
      <c r="V30" s="86">
        <f>AgeStanSec!V30/86400</f>
        <v>0.46122685185185186</v>
      </c>
      <c r="W30" s="86">
        <f>AgeStanSec!W30/86400</f>
        <v>0.61111111111111116</v>
      </c>
      <c r="X30" s="79"/>
    </row>
    <row r="31" spans="1:24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1.087962962962963E-2</v>
      </c>
      <c r="E31" s="85">
        <f>AgeStanSec!E31/86400</f>
        <v>1.1712962962962963E-2</v>
      </c>
      <c r="F31" s="85">
        <f>AgeStanSec!F31/86400</f>
        <v>1.4722222222222222E-2</v>
      </c>
      <c r="G31" s="85">
        <f>AgeStanSec!G31/86400</f>
        <v>1.4814814814814815E-2</v>
      </c>
      <c r="H31" s="85">
        <f>AgeStanSec!H31/86400</f>
        <v>1.8553240740740742E-2</v>
      </c>
      <c r="I31" s="85">
        <f>AgeStanSec!I31/86400</f>
        <v>2.105324074074074E-2</v>
      </c>
      <c r="J31" s="85">
        <f>AgeStanSec!J31/86400</f>
        <v>2.2465277777777778E-2</v>
      </c>
      <c r="K31" s="85">
        <f>AgeStanSec!K31/86400</f>
        <v>2.8344907407407409E-2</v>
      </c>
      <c r="L31" s="85">
        <f>AgeStanSec!L31/86400</f>
        <v>3.0474537037037036E-2</v>
      </c>
      <c r="M31" s="85">
        <f>AgeStanSec!M31/86400</f>
        <v>3.8171296296296293E-2</v>
      </c>
      <c r="N31" s="85">
        <f>AgeStanSec!N31/86400</f>
        <v>4.0289351851851854E-2</v>
      </c>
      <c r="O31" s="85">
        <f>AgeStanSec!O31/86400</f>
        <v>4.8263888888888891E-2</v>
      </c>
      <c r="P31" s="85">
        <f>AgeStanSec!P31/86400</f>
        <v>5.8680555555555555E-2</v>
      </c>
      <c r="Q31" s="85">
        <f>AgeStanSec!Q31/86400</f>
        <v>8.4479166666666661E-2</v>
      </c>
      <c r="R31" s="85">
        <f>AgeStanSec!R31/86400</f>
        <v>0.10381944444444445</v>
      </c>
      <c r="S31" s="85">
        <f>AgeStanSec!S31/86400</f>
        <v>0.18611111111111112</v>
      </c>
      <c r="T31" s="85">
        <f>AgeStanSec!T31/86400</f>
        <v>0.24722222222222223</v>
      </c>
      <c r="U31" s="85">
        <f>AgeStanSec!U31/86400</f>
        <v>0.4201388888888889</v>
      </c>
      <c r="V31" s="85">
        <f>AgeStanSec!V31/86400</f>
        <v>0.46122685185185186</v>
      </c>
      <c r="W31" s="85">
        <f>AgeStanSec!W31/86400</f>
        <v>0.61111111111111116</v>
      </c>
      <c r="X31" s="79"/>
    </row>
    <row r="32" spans="1:24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1.0891203703703703E-2</v>
      </c>
      <c r="E32" s="85">
        <f>AgeStanSec!E32/86400</f>
        <v>1.1724537037037037E-2</v>
      </c>
      <c r="F32" s="85">
        <f>AgeStanSec!F32/86400</f>
        <v>1.4733796296296297E-2</v>
      </c>
      <c r="G32" s="85">
        <f>AgeStanSec!G32/86400</f>
        <v>1.4826388888888889E-2</v>
      </c>
      <c r="H32" s="85">
        <f>AgeStanSec!H32/86400</f>
        <v>1.8576388888888889E-2</v>
      </c>
      <c r="I32" s="85">
        <f>AgeStanSec!I32/86400</f>
        <v>2.1076388888888888E-2</v>
      </c>
      <c r="J32" s="85">
        <f>AgeStanSec!J32/86400</f>
        <v>2.2488425925925926E-2</v>
      </c>
      <c r="K32" s="85">
        <f>AgeStanSec!K32/86400</f>
        <v>2.8356481481481483E-2</v>
      </c>
      <c r="L32" s="85">
        <f>AgeStanSec!L32/86400</f>
        <v>3.048611111111111E-2</v>
      </c>
      <c r="M32" s="85">
        <f>AgeStanSec!M32/86400</f>
        <v>3.8182870370370367E-2</v>
      </c>
      <c r="N32" s="85">
        <f>AgeStanSec!N32/86400</f>
        <v>4.0300925925925928E-2</v>
      </c>
      <c r="O32" s="85">
        <f>AgeStanSec!O32/86400</f>
        <v>4.8275462962962964E-2</v>
      </c>
      <c r="P32" s="85">
        <f>AgeStanSec!P32/86400</f>
        <v>5.8692129629629629E-2</v>
      </c>
      <c r="Q32" s="85">
        <f>AgeStanSec!Q32/86400</f>
        <v>8.4490740740740741E-2</v>
      </c>
      <c r="R32" s="85">
        <f>AgeStanSec!R32/86400</f>
        <v>0.1038425925925926</v>
      </c>
      <c r="S32" s="85">
        <f>AgeStanSec!S32/86400</f>
        <v>0.18614583333333334</v>
      </c>
      <c r="T32" s="85">
        <f>AgeStanSec!T32/86400</f>
        <v>0.24726851851851853</v>
      </c>
      <c r="U32" s="85">
        <f>AgeStanSec!U32/86400</f>
        <v>0.42021990740740739</v>
      </c>
      <c r="V32" s="85">
        <f>AgeStanSec!V32/86400</f>
        <v>0.46131944444444445</v>
      </c>
      <c r="W32" s="85">
        <f>AgeStanSec!W32/86400</f>
        <v>0.61123842592592592</v>
      </c>
      <c r="X32" s="79"/>
    </row>
    <row r="33" spans="1:24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1.0925925925925926E-2</v>
      </c>
      <c r="E33" s="85">
        <f>AgeStanSec!E33/86400</f>
        <v>1.1759259259259259E-2</v>
      </c>
      <c r="F33" s="85">
        <f>AgeStanSec!F33/86400</f>
        <v>1.4768518518518519E-2</v>
      </c>
      <c r="G33" s="85">
        <f>AgeStanSec!G33/86400</f>
        <v>1.4861111111111111E-2</v>
      </c>
      <c r="H33" s="85">
        <f>AgeStanSec!H33/86400</f>
        <v>1.861111111111111E-2</v>
      </c>
      <c r="I33" s="85">
        <f>AgeStanSec!I33/86400</f>
        <v>2.1111111111111112E-2</v>
      </c>
      <c r="J33" s="85">
        <f>AgeStanSec!J33/86400</f>
        <v>2.252314814814815E-2</v>
      </c>
      <c r="K33" s="85">
        <f>AgeStanSec!K33/86400</f>
        <v>2.8402777777777777E-2</v>
      </c>
      <c r="L33" s="85">
        <f>AgeStanSec!L33/86400</f>
        <v>3.0532407407407407E-2</v>
      </c>
      <c r="M33" s="85">
        <f>AgeStanSec!M33/86400</f>
        <v>3.8217592592592595E-2</v>
      </c>
      <c r="N33" s="85">
        <f>AgeStanSec!N33/86400</f>
        <v>4.0335648148148148E-2</v>
      </c>
      <c r="O33" s="85">
        <f>AgeStanSec!O33/86400</f>
        <v>4.8321759259259259E-2</v>
      </c>
      <c r="P33" s="85">
        <f>AgeStanSec!P33/86400</f>
        <v>5.8749999999999997E-2</v>
      </c>
      <c r="Q33" s="85">
        <f>AgeStanSec!Q33/86400</f>
        <v>8.458333333333333E-2</v>
      </c>
      <c r="R33" s="85">
        <f>AgeStanSec!R33/86400</f>
        <v>0.10394675925925925</v>
      </c>
      <c r="S33" s="85">
        <f>AgeStanSec!S33/86400</f>
        <v>0.18633101851851852</v>
      </c>
      <c r="T33" s="85">
        <f>AgeStanSec!T33/86400</f>
        <v>0.24752314814814816</v>
      </c>
      <c r="U33" s="85">
        <f>AgeStanSec!U33/86400</f>
        <v>0.42064814814814816</v>
      </c>
      <c r="V33" s="85">
        <f>AgeStanSec!V33/86400</f>
        <v>0.46178240740740739</v>
      </c>
      <c r="W33" s="85">
        <f>AgeStanSec!W33/86400</f>
        <v>0.61184027777777783</v>
      </c>
      <c r="X33" s="79"/>
    </row>
    <row r="34" spans="1:24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1.0960648148148148E-2</v>
      </c>
      <c r="E34" s="85">
        <f>AgeStanSec!E34/86400</f>
        <v>1.1793981481481482E-2</v>
      </c>
      <c r="F34" s="85">
        <f>AgeStanSec!F34/86400</f>
        <v>1.480324074074074E-2</v>
      </c>
      <c r="G34" s="85">
        <f>AgeStanSec!G34/86400</f>
        <v>1.4895833333333334E-2</v>
      </c>
      <c r="H34" s="85">
        <f>AgeStanSec!H34/86400</f>
        <v>1.8657407407407407E-2</v>
      </c>
      <c r="I34" s="85">
        <f>AgeStanSec!I34/86400</f>
        <v>2.1157407407407406E-2</v>
      </c>
      <c r="J34" s="85">
        <f>AgeStanSec!J34/86400</f>
        <v>2.2569444444444444E-2</v>
      </c>
      <c r="K34" s="85">
        <f>AgeStanSec!K34/86400</f>
        <v>2.8460648148148148E-2</v>
      </c>
      <c r="L34" s="85">
        <f>AgeStanSec!L34/86400</f>
        <v>3.0590277777777779E-2</v>
      </c>
      <c r="M34" s="85">
        <f>AgeStanSec!M34/86400</f>
        <v>3.8287037037037036E-2</v>
      </c>
      <c r="N34" s="85">
        <f>AgeStanSec!N34/86400</f>
        <v>4.040509259259259E-2</v>
      </c>
      <c r="O34" s="85">
        <f>AgeStanSec!O34/86400</f>
        <v>4.8402777777777781E-2</v>
      </c>
      <c r="P34" s="85">
        <f>AgeStanSec!P34/86400</f>
        <v>5.8854166666666666E-2</v>
      </c>
      <c r="Q34" s="85">
        <f>AgeStanSec!Q34/86400</f>
        <v>8.4722222222222227E-2</v>
      </c>
      <c r="R34" s="85">
        <f>AgeStanSec!R34/86400</f>
        <v>0.10412037037037038</v>
      </c>
      <c r="S34" s="85">
        <f>AgeStanSec!S34/86400</f>
        <v>0.18665509259259258</v>
      </c>
      <c r="T34" s="85">
        <f>AgeStanSec!T34/86400</f>
        <v>0.24793981481481481</v>
      </c>
      <c r="U34" s="85">
        <f>AgeStanSec!U34/86400</f>
        <v>0.42136574074074074</v>
      </c>
      <c r="V34" s="85">
        <f>AgeStanSec!V34/86400</f>
        <v>0.46256944444444442</v>
      </c>
      <c r="W34" s="85">
        <f>AgeStanSec!W34/86400</f>
        <v>0.61289351851851848</v>
      </c>
      <c r="X34" s="79"/>
    </row>
    <row r="35" spans="1:24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1.1006944444444444E-2</v>
      </c>
      <c r="E35" s="86">
        <f>AgeStanSec!E35/86400</f>
        <v>1.1840277777777778E-2</v>
      </c>
      <c r="F35" s="86">
        <f>AgeStanSec!F35/86400</f>
        <v>1.4861111111111111E-2</v>
      </c>
      <c r="G35" s="86">
        <f>AgeStanSec!G35/86400</f>
        <v>1.4953703703703703E-2</v>
      </c>
      <c r="H35" s="86">
        <f>AgeStanSec!H35/86400</f>
        <v>1.8715277777777779E-2</v>
      </c>
      <c r="I35" s="86">
        <f>AgeStanSec!I35/86400</f>
        <v>2.1226851851851851E-2</v>
      </c>
      <c r="J35" s="86">
        <f>AgeStanSec!J35/86400</f>
        <v>2.2638888888888889E-2</v>
      </c>
      <c r="K35" s="86">
        <f>AgeStanSec!K35/86400</f>
        <v>2.8541666666666667E-2</v>
      </c>
      <c r="L35" s="86">
        <f>AgeStanSec!L35/86400</f>
        <v>3.0671296296296297E-2</v>
      </c>
      <c r="M35" s="86">
        <f>AgeStanSec!M35/86400</f>
        <v>3.8391203703703705E-2</v>
      </c>
      <c r="N35" s="86">
        <f>AgeStanSec!N35/86400</f>
        <v>4.0509259259259259E-2</v>
      </c>
      <c r="O35" s="86">
        <f>AgeStanSec!O35/86400</f>
        <v>4.853009259259259E-2</v>
      </c>
      <c r="P35" s="86">
        <f>AgeStanSec!P35/86400</f>
        <v>5.9004629629629629E-2</v>
      </c>
      <c r="Q35" s="86">
        <f>AgeStanSec!Q35/86400</f>
        <v>8.4942129629629631E-2</v>
      </c>
      <c r="R35" s="86">
        <f>AgeStanSec!R35/86400</f>
        <v>0.10439814814814814</v>
      </c>
      <c r="S35" s="86">
        <f>AgeStanSec!S35/86400</f>
        <v>0.18714120370370371</v>
      </c>
      <c r="T35" s="86">
        <f>AgeStanSec!T35/86400</f>
        <v>0.24858796296296296</v>
      </c>
      <c r="U35" s="86">
        <f>AgeStanSec!U35/86400</f>
        <v>0.42246527777777776</v>
      </c>
      <c r="V35" s="86">
        <f>AgeStanSec!V35/86400</f>
        <v>0.46377314814814813</v>
      </c>
      <c r="W35" s="86">
        <f>AgeStanSec!W35/86400</f>
        <v>0.61449074074074073</v>
      </c>
      <c r="X35" s="79"/>
    </row>
    <row r="36" spans="1:24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1.1076388888888889E-2</v>
      </c>
      <c r="E36" s="85">
        <f>AgeStanSec!E36/86400</f>
        <v>1.1909722222222223E-2</v>
      </c>
      <c r="F36" s="85">
        <f>AgeStanSec!F36/86400</f>
        <v>1.4930555555555556E-2</v>
      </c>
      <c r="G36" s="85">
        <f>AgeStanSec!G36/86400</f>
        <v>1.5023148148148148E-2</v>
      </c>
      <c r="H36" s="85">
        <f>AgeStanSec!H36/86400</f>
        <v>1.8784722222222223E-2</v>
      </c>
      <c r="I36" s="85">
        <f>AgeStanSec!I36/86400</f>
        <v>2.1296296296296296E-2</v>
      </c>
      <c r="J36" s="85">
        <f>AgeStanSec!J36/86400</f>
        <v>2.2719907407407407E-2</v>
      </c>
      <c r="K36" s="85">
        <f>AgeStanSec!K36/86400</f>
        <v>2.8645833333333332E-2</v>
      </c>
      <c r="L36" s="85">
        <f>AgeStanSec!L36/86400</f>
        <v>3.0787037037037036E-2</v>
      </c>
      <c r="M36" s="85">
        <f>AgeStanSec!M36/86400</f>
        <v>3.8518518518518521E-2</v>
      </c>
      <c r="N36" s="85">
        <f>AgeStanSec!N36/86400</f>
        <v>4.0648148148148149E-2</v>
      </c>
      <c r="O36" s="85">
        <f>AgeStanSec!O36/86400</f>
        <v>4.8692129629629627E-2</v>
      </c>
      <c r="P36" s="85">
        <f>AgeStanSec!P36/86400</f>
        <v>5.921296296296296E-2</v>
      </c>
      <c r="Q36" s="85">
        <f>AgeStanSec!Q36/86400</f>
        <v>8.5243055555555558E-2</v>
      </c>
      <c r="R36" s="85">
        <f>AgeStanSec!R36/86400</f>
        <v>0.10475694444444444</v>
      </c>
      <c r="S36" s="85">
        <f>AgeStanSec!S36/86400</f>
        <v>0.18777777777777777</v>
      </c>
      <c r="T36" s="85">
        <f>AgeStanSec!T36/86400</f>
        <v>0.24944444444444444</v>
      </c>
      <c r="U36" s="85">
        <f>AgeStanSec!U36/86400</f>
        <v>0.42391203703703706</v>
      </c>
      <c r="V36" s="85">
        <f>AgeStanSec!V36/86400</f>
        <v>0.46537037037037038</v>
      </c>
      <c r="W36" s="85">
        <f>AgeStanSec!W36/86400</f>
        <v>0.61659722222222224</v>
      </c>
      <c r="X36" s="79"/>
    </row>
    <row r="37" spans="1:24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1.1145833333333334E-2</v>
      </c>
      <c r="E37" s="85">
        <f>AgeStanSec!E37/86400</f>
        <v>1.1979166666666667E-2</v>
      </c>
      <c r="F37" s="85">
        <f>AgeStanSec!F37/86400</f>
        <v>1.4999999999999999E-2</v>
      </c>
      <c r="G37" s="85">
        <f>AgeStanSec!G37/86400</f>
        <v>1.5092592592592593E-2</v>
      </c>
      <c r="H37" s="85">
        <f>AgeStanSec!H37/86400</f>
        <v>1.8865740740740742E-2</v>
      </c>
      <c r="I37" s="85">
        <f>AgeStanSec!I37/86400</f>
        <v>2.1400462962962961E-2</v>
      </c>
      <c r="J37" s="85">
        <f>AgeStanSec!J37/86400</f>
        <v>2.2824074074074073E-2</v>
      </c>
      <c r="K37" s="85">
        <f>AgeStanSec!K37/86400</f>
        <v>2.8773148148148148E-2</v>
      </c>
      <c r="L37" s="85">
        <f>AgeStanSec!L37/86400</f>
        <v>3.0914351851851853E-2</v>
      </c>
      <c r="M37" s="85">
        <f>AgeStanSec!M37/86400</f>
        <v>3.8680555555555558E-2</v>
      </c>
      <c r="N37" s="85">
        <f>AgeStanSec!N37/86400</f>
        <v>4.0821759259259259E-2</v>
      </c>
      <c r="O37" s="85">
        <f>AgeStanSec!O37/86400</f>
        <v>4.8900462962962965E-2</v>
      </c>
      <c r="P37" s="85">
        <f>AgeStanSec!P37/86400</f>
        <v>5.9456018518518519E-2</v>
      </c>
      <c r="Q37" s="85">
        <f>AgeStanSec!Q37/86400</f>
        <v>8.5590277777777779E-2</v>
      </c>
      <c r="R37" s="85">
        <f>AgeStanSec!R37/86400</f>
        <v>0.10518518518518519</v>
      </c>
      <c r="S37" s="85">
        <f>AgeStanSec!S37/86400</f>
        <v>0.18856481481481482</v>
      </c>
      <c r="T37" s="85">
        <f>AgeStanSec!T37/86400</f>
        <v>0.25047453703703704</v>
      </c>
      <c r="U37" s="85">
        <f>AgeStanSec!U37/86400</f>
        <v>0.4256712962962963</v>
      </c>
      <c r="V37" s="85">
        <f>AgeStanSec!V37/86400</f>
        <v>0.46730324074074076</v>
      </c>
      <c r="W37" s="85">
        <f>AgeStanSec!W37/86400</f>
        <v>0.6191550925925926</v>
      </c>
      <c r="X37" s="79"/>
    </row>
    <row r="38" spans="1:24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1.1226851851851852E-2</v>
      </c>
      <c r="E38" s="85">
        <f>AgeStanSec!E38/86400</f>
        <v>1.2060185185185186E-2</v>
      </c>
      <c r="F38" s="85">
        <f>AgeStanSec!F38/86400</f>
        <v>1.5092592592592593E-2</v>
      </c>
      <c r="G38" s="85">
        <f>AgeStanSec!G38/86400</f>
        <v>1.5185185185185185E-2</v>
      </c>
      <c r="H38" s="85">
        <f>AgeStanSec!H38/86400</f>
        <v>1.8958333333333334E-2</v>
      </c>
      <c r="I38" s="85">
        <f>AgeStanSec!I38/86400</f>
        <v>2.150462962962963E-2</v>
      </c>
      <c r="J38" s="85">
        <f>AgeStanSec!J38/86400</f>
        <v>2.2939814814814816E-2</v>
      </c>
      <c r="K38" s="85">
        <f>AgeStanSec!K38/86400</f>
        <v>2.8912037037037038E-2</v>
      </c>
      <c r="L38" s="85">
        <f>AgeStanSec!L38/86400</f>
        <v>3.107638888888889E-2</v>
      </c>
      <c r="M38" s="85">
        <f>AgeStanSec!M38/86400</f>
        <v>3.8877314814814816E-2</v>
      </c>
      <c r="N38" s="85">
        <f>AgeStanSec!N38/86400</f>
        <v>4.103009259259259E-2</v>
      </c>
      <c r="O38" s="85">
        <f>AgeStanSec!O38/86400</f>
        <v>4.9143518518518517E-2</v>
      </c>
      <c r="P38" s="85">
        <f>AgeStanSec!P38/86400</f>
        <v>5.9756944444444446E-2</v>
      </c>
      <c r="Q38" s="85">
        <f>AgeStanSec!Q38/86400</f>
        <v>8.6030092592592589E-2</v>
      </c>
      <c r="R38" s="85">
        <f>AgeStanSec!R38/86400</f>
        <v>0.1057175925925926</v>
      </c>
      <c r="S38" s="85">
        <f>AgeStanSec!S38/86400</f>
        <v>0.18952546296296297</v>
      </c>
      <c r="T38" s="85">
        <f>AgeStanSec!T38/86400</f>
        <v>0.25175925925925924</v>
      </c>
      <c r="U38" s="85">
        <f>AgeStanSec!U38/86400</f>
        <v>0.42783564814814817</v>
      </c>
      <c r="V38" s="85">
        <f>AgeStanSec!V38/86400</f>
        <v>0.46967592592592594</v>
      </c>
      <c r="W38" s="85">
        <f>AgeStanSec!W38/86400</f>
        <v>0.62231481481481477</v>
      </c>
      <c r="X38" s="79"/>
    </row>
    <row r="39" spans="1:24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1.1307870370370371E-2</v>
      </c>
      <c r="E39" s="85">
        <f>AgeStanSec!E39/86400</f>
        <v>1.2152777777777778E-2</v>
      </c>
      <c r="F39" s="85">
        <f>AgeStanSec!F39/86400</f>
        <v>1.5196759259259259E-2</v>
      </c>
      <c r="G39" s="85">
        <f>AgeStanSec!G39/86400</f>
        <v>1.5289351851851853E-2</v>
      </c>
      <c r="H39" s="85">
        <f>AgeStanSec!H39/86400</f>
        <v>1.9074074074074073E-2</v>
      </c>
      <c r="I39" s="85">
        <f>AgeStanSec!I39/86400</f>
        <v>2.1631944444444443E-2</v>
      </c>
      <c r="J39" s="85">
        <f>AgeStanSec!J39/86400</f>
        <v>2.3078703703703702E-2</v>
      </c>
      <c r="K39" s="85">
        <f>AgeStanSec!K39/86400</f>
        <v>2.9085648148148149E-2</v>
      </c>
      <c r="L39" s="85">
        <f>AgeStanSec!L39/86400</f>
        <v>3.1261574074074074E-2</v>
      </c>
      <c r="M39" s="85">
        <f>AgeStanSec!M39/86400</f>
        <v>3.9108796296296294E-2</v>
      </c>
      <c r="N39" s="85">
        <f>AgeStanSec!N39/86400</f>
        <v>4.1273148148148149E-2</v>
      </c>
      <c r="O39" s="85">
        <f>AgeStanSec!O39/86400</f>
        <v>4.9444444444444444E-2</v>
      </c>
      <c r="P39" s="85">
        <f>AgeStanSec!P39/86400</f>
        <v>6.011574074074074E-2</v>
      </c>
      <c r="Q39" s="85">
        <f>AgeStanSec!Q39/86400</f>
        <v>8.6539351851851853E-2</v>
      </c>
      <c r="R39" s="85">
        <f>AgeStanSec!R39/86400</f>
        <v>0.10635416666666667</v>
      </c>
      <c r="S39" s="85">
        <f>AgeStanSec!S39/86400</f>
        <v>0.19064814814814815</v>
      </c>
      <c r="T39" s="85">
        <f>AgeStanSec!T39/86400</f>
        <v>0.25325231481481481</v>
      </c>
      <c r="U39" s="85">
        <f>AgeStanSec!U39/86400</f>
        <v>0.43038194444444444</v>
      </c>
      <c r="V39" s="85">
        <f>AgeStanSec!V39/86400</f>
        <v>0.47247685185185184</v>
      </c>
      <c r="W39" s="85">
        <f>AgeStanSec!W39/86400</f>
        <v>0.62600694444444449</v>
      </c>
      <c r="X39" s="79"/>
    </row>
    <row r="40" spans="1:24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1.1388888888888889E-2</v>
      </c>
      <c r="E40" s="86">
        <f>AgeStanSec!E40/86400</f>
        <v>1.224537037037037E-2</v>
      </c>
      <c r="F40" s="86">
        <f>AgeStanSec!F40/86400</f>
        <v>1.53125E-2</v>
      </c>
      <c r="G40" s="86">
        <f>AgeStanSec!G40/86400</f>
        <v>1.5405092592592592E-2</v>
      </c>
      <c r="H40" s="86">
        <f>AgeStanSec!H40/86400</f>
        <v>1.9201388888888889E-2</v>
      </c>
      <c r="I40" s="86">
        <f>AgeStanSec!I40/86400</f>
        <v>2.1782407407407407E-2</v>
      </c>
      <c r="J40" s="86">
        <f>AgeStanSec!J40/86400</f>
        <v>2.3229166666666665E-2</v>
      </c>
      <c r="K40" s="86">
        <f>AgeStanSec!K40/86400</f>
        <v>2.9282407407407406E-2</v>
      </c>
      <c r="L40" s="86">
        <f>AgeStanSec!L40/86400</f>
        <v>3.1469907407407405E-2</v>
      </c>
      <c r="M40" s="86">
        <f>AgeStanSec!M40/86400</f>
        <v>3.9375E-2</v>
      </c>
      <c r="N40" s="86">
        <f>AgeStanSec!N40/86400</f>
        <v>4.1550925925925929E-2</v>
      </c>
      <c r="O40" s="86">
        <f>AgeStanSec!O40/86400</f>
        <v>4.9780092592592591E-2</v>
      </c>
      <c r="P40" s="86">
        <f>AgeStanSec!P40/86400</f>
        <v>6.0520833333333336E-2</v>
      </c>
      <c r="Q40" s="86">
        <f>AgeStanSec!Q40/86400</f>
        <v>8.7129629629629626E-2</v>
      </c>
      <c r="R40" s="86">
        <f>AgeStanSec!R40/86400</f>
        <v>0.10707175925925926</v>
      </c>
      <c r="S40" s="86">
        <f>AgeStanSec!S40/86400</f>
        <v>0.19194444444444445</v>
      </c>
      <c r="T40" s="86">
        <f>AgeStanSec!T40/86400</f>
        <v>0.25497685185185187</v>
      </c>
      <c r="U40" s="86">
        <f>AgeStanSec!U40/86400</f>
        <v>0.43331018518518516</v>
      </c>
      <c r="V40" s="86">
        <f>AgeStanSec!V40/86400</f>
        <v>0.47568287037037038</v>
      </c>
      <c r="W40" s="86">
        <f>AgeStanSec!W40/86400</f>
        <v>0.63026620370370368</v>
      </c>
      <c r="X40" s="79"/>
    </row>
    <row r="41" spans="1:24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1.1481481481481481E-2</v>
      </c>
      <c r="E41" s="85">
        <f>AgeStanSec!E41/86400</f>
        <v>1.2337962962962964E-2</v>
      </c>
      <c r="F41" s="85">
        <f>AgeStanSec!F41/86400</f>
        <v>1.5428240740740741E-2</v>
      </c>
      <c r="G41" s="85">
        <f>AgeStanSec!G41/86400</f>
        <v>1.5520833333333333E-2</v>
      </c>
      <c r="H41" s="85">
        <f>AgeStanSec!H41/86400</f>
        <v>1.9340277777777779E-2</v>
      </c>
      <c r="I41" s="85">
        <f>AgeStanSec!I41/86400</f>
        <v>2.1944444444444444E-2</v>
      </c>
      <c r="J41" s="85">
        <f>AgeStanSec!J41/86400</f>
        <v>2.3402777777777779E-2</v>
      </c>
      <c r="K41" s="85">
        <f>AgeStanSec!K41/86400</f>
        <v>2.9502314814814815E-2</v>
      </c>
      <c r="L41" s="85">
        <f>AgeStanSec!L41/86400</f>
        <v>3.1712962962962964E-2</v>
      </c>
      <c r="M41" s="85">
        <f>AgeStanSec!M41/86400</f>
        <v>3.9675925925925927E-2</v>
      </c>
      <c r="N41" s="85">
        <f>AgeStanSec!N41/86400</f>
        <v>4.1863425925925929E-2</v>
      </c>
      <c r="O41" s="85">
        <f>AgeStanSec!O41/86400</f>
        <v>5.0150462962962966E-2</v>
      </c>
      <c r="P41" s="85">
        <f>AgeStanSec!P41/86400</f>
        <v>6.0983796296296293E-2</v>
      </c>
      <c r="Q41" s="85">
        <f>AgeStanSec!Q41/86400</f>
        <v>8.7789351851851855E-2</v>
      </c>
      <c r="R41" s="85">
        <f>AgeStanSec!R41/86400</f>
        <v>0.10788194444444445</v>
      </c>
      <c r="S41" s="85">
        <f>AgeStanSec!S41/86400</f>
        <v>0.19340277777777778</v>
      </c>
      <c r="T41" s="85">
        <f>AgeStanSec!T41/86400</f>
        <v>0.25690972222222225</v>
      </c>
      <c r="U41" s="85">
        <f>AgeStanSec!U41/86400</f>
        <v>0.43659722222222225</v>
      </c>
      <c r="V41" s="85">
        <f>AgeStanSec!V41/86400</f>
        <v>0.4792939814814815</v>
      </c>
      <c r="W41" s="85">
        <f>AgeStanSec!W41/86400</f>
        <v>0.63505787037037043</v>
      </c>
      <c r="X41" s="79"/>
    </row>
    <row r="42" spans="1:24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1.15625E-2</v>
      </c>
      <c r="E42" s="85">
        <f>AgeStanSec!E42/86400</f>
        <v>1.2430555555555556E-2</v>
      </c>
      <c r="F42" s="85">
        <f>AgeStanSec!F42/86400</f>
        <v>1.5543981481481482E-2</v>
      </c>
      <c r="G42" s="85">
        <f>AgeStanSec!G42/86400</f>
        <v>1.5648148148148147E-2</v>
      </c>
      <c r="H42" s="85">
        <f>AgeStanSec!H42/86400</f>
        <v>1.9502314814814816E-2</v>
      </c>
      <c r="I42" s="85">
        <f>AgeStanSec!I42/86400</f>
        <v>2.2118055555555554E-2</v>
      </c>
      <c r="J42" s="85">
        <f>AgeStanSec!J42/86400</f>
        <v>2.3587962962962963E-2</v>
      </c>
      <c r="K42" s="85">
        <f>AgeStanSec!K42/86400</f>
        <v>2.974537037037037E-2</v>
      </c>
      <c r="L42" s="85">
        <f>AgeStanSec!L42/86400</f>
        <v>3.1967592592592596E-2</v>
      </c>
      <c r="M42" s="85">
        <f>AgeStanSec!M42/86400</f>
        <v>0.04</v>
      </c>
      <c r="N42" s="85">
        <f>AgeStanSec!N42/86400</f>
        <v>4.221064814814815E-2</v>
      </c>
      <c r="O42" s="85">
        <f>AgeStanSec!O42/86400</f>
        <v>5.0567129629629629E-2</v>
      </c>
      <c r="P42" s="85">
        <f>AgeStanSec!P42/86400</f>
        <v>6.1481481481481484E-2</v>
      </c>
      <c r="Q42" s="85">
        <f>AgeStanSec!Q42/86400</f>
        <v>8.8506944444444444E-2</v>
      </c>
      <c r="R42" s="85">
        <f>AgeStanSec!R42/86400</f>
        <v>0.10877314814814815</v>
      </c>
      <c r="S42" s="85">
        <f>AgeStanSec!S42/86400</f>
        <v>0.19498842592592591</v>
      </c>
      <c r="T42" s="85">
        <f>AgeStanSec!T42/86400</f>
        <v>0.25900462962962961</v>
      </c>
      <c r="U42" s="85">
        <f>AgeStanSec!U42/86400</f>
        <v>0.44016203703703705</v>
      </c>
      <c r="V42" s="85">
        <f>AgeStanSec!V42/86400</f>
        <v>0.48321759259259262</v>
      </c>
      <c r="W42" s="85">
        <f>AgeStanSec!W42/86400</f>
        <v>0.64024305555555561</v>
      </c>
      <c r="X42" s="79"/>
    </row>
    <row r="43" spans="1:24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1.1655092592592592E-2</v>
      </c>
      <c r="E43" s="85">
        <f>AgeStanSec!E43/86400</f>
        <v>1.2534722222222221E-2</v>
      </c>
      <c r="F43" s="85">
        <f>AgeStanSec!F43/86400</f>
        <v>1.5671296296296298E-2</v>
      </c>
      <c r="G43" s="85">
        <f>AgeStanSec!G43/86400</f>
        <v>1.576388888888889E-2</v>
      </c>
      <c r="H43" s="85">
        <f>AgeStanSec!H43/86400</f>
        <v>1.9652777777777779E-2</v>
      </c>
      <c r="I43" s="85">
        <f>AgeStanSec!I43/86400</f>
        <v>2.2291666666666668E-2</v>
      </c>
      <c r="J43" s="85">
        <f>AgeStanSec!J43/86400</f>
        <v>2.3784722222222221E-2</v>
      </c>
      <c r="K43" s="85">
        <f>AgeStanSec!K43/86400</f>
        <v>2.9976851851851852E-2</v>
      </c>
      <c r="L43" s="85">
        <f>AgeStanSec!L43/86400</f>
        <v>3.2222222222222222E-2</v>
      </c>
      <c r="M43" s="85">
        <f>AgeStanSec!M43/86400</f>
        <v>4.0324074074074075E-2</v>
      </c>
      <c r="N43" s="85">
        <f>AgeStanSec!N43/86400</f>
        <v>4.2557870370370371E-2</v>
      </c>
      <c r="O43" s="85">
        <f>AgeStanSec!O43/86400</f>
        <v>5.0983796296296298E-2</v>
      </c>
      <c r="P43" s="85">
        <f>AgeStanSec!P43/86400</f>
        <v>6.1979166666666669E-2</v>
      </c>
      <c r="Q43" s="85">
        <f>AgeStanSec!Q43/86400</f>
        <v>8.9236111111111113E-2</v>
      </c>
      <c r="R43" s="85">
        <f>AgeStanSec!R43/86400</f>
        <v>0.10966435185185185</v>
      </c>
      <c r="S43" s="85">
        <f>AgeStanSec!S43/86400</f>
        <v>0.19658564814814813</v>
      </c>
      <c r="T43" s="85">
        <f>AgeStanSec!T43/86400</f>
        <v>0.26114583333333335</v>
      </c>
      <c r="U43" s="85">
        <f>AgeStanSec!U43/86400</f>
        <v>0.4437962962962963</v>
      </c>
      <c r="V43" s="85">
        <f>AgeStanSec!V43/86400</f>
        <v>0.48719907407407409</v>
      </c>
      <c r="W43" s="85">
        <f>AgeStanSec!W43/86400</f>
        <v>0.64552083333333332</v>
      </c>
      <c r="X43" s="79"/>
    </row>
    <row r="44" spans="1:24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1.1747685185185186E-2</v>
      </c>
      <c r="E44" s="85">
        <f>AgeStanSec!E44/86400</f>
        <v>1.2627314814814815E-2</v>
      </c>
      <c r="F44" s="85">
        <f>AgeStanSec!F44/86400</f>
        <v>1.5787037037037037E-2</v>
      </c>
      <c r="G44" s="85">
        <f>AgeStanSec!G44/86400</f>
        <v>1.5891203703703703E-2</v>
      </c>
      <c r="H44" s="85">
        <f>AgeStanSec!H44/86400</f>
        <v>1.9814814814814816E-2</v>
      </c>
      <c r="I44" s="85">
        <f>AgeStanSec!I44/86400</f>
        <v>2.2465277777777778E-2</v>
      </c>
      <c r="J44" s="85">
        <f>AgeStanSec!J44/86400</f>
        <v>2.3969907407407409E-2</v>
      </c>
      <c r="K44" s="85">
        <f>AgeStanSec!K44/86400</f>
        <v>3.0219907407407407E-2</v>
      </c>
      <c r="L44" s="85">
        <f>AgeStanSec!L44/86400</f>
        <v>3.2488425925925928E-2</v>
      </c>
      <c r="M44" s="85">
        <f>AgeStanSec!M44/86400</f>
        <v>4.0659722222222222E-2</v>
      </c>
      <c r="N44" s="85">
        <f>AgeStanSec!N44/86400</f>
        <v>4.2916666666666665E-2</v>
      </c>
      <c r="O44" s="85">
        <f>AgeStanSec!O44/86400</f>
        <v>5.140046296296296E-2</v>
      </c>
      <c r="P44" s="85">
        <f>AgeStanSec!P44/86400</f>
        <v>6.25E-2</v>
      </c>
      <c r="Q44" s="85">
        <f>AgeStanSec!Q44/86400</f>
        <v>8.997685185185185E-2</v>
      </c>
      <c r="R44" s="85">
        <f>AgeStanSec!R44/86400</f>
        <v>0.11057870370370371</v>
      </c>
      <c r="S44" s="85">
        <f>AgeStanSec!S44/86400</f>
        <v>0.19821759259259258</v>
      </c>
      <c r="T44" s="85">
        <f>AgeStanSec!T44/86400</f>
        <v>0.26331018518518517</v>
      </c>
      <c r="U44" s="85">
        <f>AgeStanSec!U44/86400</f>
        <v>0.44747685185185188</v>
      </c>
      <c r="V44" s="85">
        <f>AgeStanSec!V44/86400</f>
        <v>0.49123842592592593</v>
      </c>
      <c r="W44" s="85">
        <f>AgeStanSec!W44/86400</f>
        <v>0.65087962962962964</v>
      </c>
      <c r="X44" s="79"/>
    </row>
    <row r="45" spans="1:24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1.1840277777777778E-2</v>
      </c>
      <c r="E45" s="86">
        <f>AgeStanSec!E45/86400</f>
        <v>1.2719907407407407E-2</v>
      </c>
      <c r="F45" s="86">
        <f>AgeStanSec!F45/86400</f>
        <v>1.5914351851851853E-2</v>
      </c>
      <c r="G45" s="86">
        <f>AgeStanSec!G45/86400</f>
        <v>1.6018518518518519E-2</v>
      </c>
      <c r="H45" s="86">
        <f>AgeStanSec!H45/86400</f>
        <v>1.9965277777777776E-2</v>
      </c>
      <c r="I45" s="86">
        <f>AgeStanSec!I45/86400</f>
        <v>2.2650462962962963E-2</v>
      </c>
      <c r="J45" s="86">
        <f>AgeStanSec!J45/86400</f>
        <v>2.4166666666666666E-2</v>
      </c>
      <c r="K45" s="86">
        <f>AgeStanSec!K45/86400</f>
        <v>3.0474537037037036E-2</v>
      </c>
      <c r="L45" s="86">
        <f>AgeStanSec!L45/86400</f>
        <v>3.2754629629629627E-2</v>
      </c>
      <c r="M45" s="86">
        <f>AgeStanSec!M45/86400</f>
        <v>4.099537037037037E-2</v>
      </c>
      <c r="N45" s="86">
        <f>AgeStanSec!N45/86400</f>
        <v>4.327546296296296E-2</v>
      </c>
      <c r="O45" s="86">
        <f>AgeStanSec!O45/86400</f>
        <v>5.1840277777777777E-2</v>
      </c>
      <c r="P45" s="86">
        <f>AgeStanSec!P45/86400</f>
        <v>6.3020833333333331E-2</v>
      </c>
      <c r="Q45" s="86">
        <f>AgeStanSec!Q45/86400</f>
        <v>9.0729166666666666E-2</v>
      </c>
      <c r="R45" s="86">
        <f>AgeStanSec!R45/86400</f>
        <v>0.11150462962962963</v>
      </c>
      <c r="S45" s="86">
        <f>AgeStanSec!S45/86400</f>
        <v>0.19988425925925926</v>
      </c>
      <c r="T45" s="86">
        <f>AgeStanSec!T45/86400</f>
        <v>0.26552083333333332</v>
      </c>
      <c r="U45" s="86">
        <f>AgeStanSec!U45/86400</f>
        <v>0.45122685185185185</v>
      </c>
      <c r="V45" s="86">
        <f>AgeStanSec!V45/86400</f>
        <v>0.49535879629629631</v>
      </c>
      <c r="W45" s="86">
        <f>AgeStanSec!W45/86400</f>
        <v>0.65633101851851849</v>
      </c>
      <c r="X45" s="79"/>
    </row>
    <row r="46" spans="1:24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1.193287037037037E-2</v>
      </c>
      <c r="E46" s="85">
        <f>AgeStanSec!E46/86400</f>
        <v>1.2824074074074075E-2</v>
      </c>
      <c r="F46" s="85">
        <f>AgeStanSec!F46/86400</f>
        <v>1.6041666666666666E-2</v>
      </c>
      <c r="G46" s="85">
        <f>AgeStanSec!G46/86400</f>
        <v>1.6145833333333335E-2</v>
      </c>
      <c r="H46" s="85">
        <f>AgeStanSec!H46/86400</f>
        <v>2.0127314814814813E-2</v>
      </c>
      <c r="I46" s="85">
        <f>AgeStanSec!I46/86400</f>
        <v>2.2835648148148147E-2</v>
      </c>
      <c r="J46" s="85">
        <f>AgeStanSec!J46/86400</f>
        <v>2.4363425925925927E-2</v>
      </c>
      <c r="K46" s="85">
        <f>AgeStanSec!K46/86400</f>
        <v>3.0729166666666665E-2</v>
      </c>
      <c r="L46" s="85">
        <f>AgeStanSec!L46/86400</f>
        <v>3.3032407407407406E-2</v>
      </c>
      <c r="M46" s="85">
        <f>AgeStanSec!M46/86400</f>
        <v>4.1342592592592591E-2</v>
      </c>
      <c r="N46" s="85">
        <f>AgeStanSec!N46/86400</f>
        <v>4.3634259259259262E-2</v>
      </c>
      <c r="O46" s="85">
        <f>AgeStanSec!O46/86400</f>
        <v>5.226851851851852E-2</v>
      </c>
      <c r="P46" s="85">
        <f>AgeStanSec!P46/86400</f>
        <v>6.3553240740740743E-2</v>
      </c>
      <c r="Q46" s="85">
        <f>AgeStanSec!Q46/86400</f>
        <v>9.1481481481481483E-2</v>
      </c>
      <c r="R46" s="85">
        <f>AgeStanSec!R46/86400</f>
        <v>0.11243055555555556</v>
      </c>
      <c r="S46" s="85">
        <f>AgeStanSec!S46/86400</f>
        <v>0.20155092592592594</v>
      </c>
      <c r="T46" s="85">
        <f>AgeStanSec!T46/86400</f>
        <v>0.26773148148148146</v>
      </c>
      <c r="U46" s="85">
        <f>AgeStanSec!U46/86400</f>
        <v>0.45498842592592592</v>
      </c>
      <c r="V46" s="85">
        <f>AgeStanSec!V46/86400</f>
        <v>0.49949074074074074</v>
      </c>
      <c r="W46" s="85">
        <f>AgeStanSec!W46/86400</f>
        <v>0.66180555555555554</v>
      </c>
      <c r="X46" s="79"/>
    </row>
    <row r="47" spans="1:24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1.2025462962962963E-2</v>
      </c>
      <c r="E47" s="85">
        <f>AgeStanSec!E47/86400</f>
        <v>1.292824074074074E-2</v>
      </c>
      <c r="F47" s="85">
        <f>AgeStanSec!F47/86400</f>
        <v>1.6168981481481482E-2</v>
      </c>
      <c r="G47" s="85">
        <f>AgeStanSec!G47/86400</f>
        <v>1.6273148148148148E-2</v>
      </c>
      <c r="H47" s="85">
        <f>AgeStanSec!H47/86400</f>
        <v>2.0300925925925927E-2</v>
      </c>
      <c r="I47" s="85">
        <f>AgeStanSec!I47/86400</f>
        <v>2.3032407407407408E-2</v>
      </c>
      <c r="J47" s="85">
        <f>AgeStanSec!J47/86400</f>
        <v>2.4560185185185185E-2</v>
      </c>
      <c r="K47" s="85">
        <f>AgeStanSec!K47/86400</f>
        <v>3.0983796296296297E-2</v>
      </c>
      <c r="L47" s="85">
        <f>AgeStanSec!L47/86400</f>
        <v>3.3310185185185186E-2</v>
      </c>
      <c r="M47" s="85">
        <f>AgeStanSec!M47/86400</f>
        <v>4.1689814814814811E-2</v>
      </c>
      <c r="N47" s="85">
        <f>AgeStanSec!N47/86400</f>
        <v>4.400462962962963E-2</v>
      </c>
      <c r="O47" s="85">
        <f>AgeStanSec!O47/86400</f>
        <v>5.2708333333333336E-2</v>
      </c>
      <c r="P47" s="85">
        <f>AgeStanSec!P47/86400</f>
        <v>6.4085648148148142E-2</v>
      </c>
      <c r="Q47" s="85">
        <f>AgeStanSec!Q47/86400</f>
        <v>9.2268518518518514E-2</v>
      </c>
      <c r="R47" s="85">
        <f>AgeStanSec!R47/86400</f>
        <v>0.1133912037037037</v>
      </c>
      <c r="S47" s="85">
        <f>AgeStanSec!S47/86400</f>
        <v>0.20326388888888888</v>
      </c>
      <c r="T47" s="85">
        <f>AgeStanSec!T47/86400</f>
        <v>0.27001157407407406</v>
      </c>
      <c r="U47" s="85">
        <f>AgeStanSec!U47/86400</f>
        <v>0.45886574074074077</v>
      </c>
      <c r="V47" s="85">
        <f>AgeStanSec!V47/86400</f>
        <v>0.50373842592592588</v>
      </c>
      <c r="W47" s="85">
        <f>AgeStanSec!W47/86400</f>
        <v>0.66744212962962968</v>
      </c>
      <c r="X47" s="79"/>
    </row>
    <row r="48" spans="1:24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1.2118055555555556E-2</v>
      </c>
      <c r="E48" s="85">
        <f>AgeStanSec!E48/86400</f>
        <v>1.3032407407407407E-2</v>
      </c>
      <c r="F48" s="85">
        <f>AgeStanSec!F48/86400</f>
        <v>1.6307870370370372E-2</v>
      </c>
      <c r="G48" s="85">
        <f>AgeStanSec!G48/86400</f>
        <v>1.6412037037037037E-2</v>
      </c>
      <c r="H48" s="85">
        <f>AgeStanSec!H48/86400</f>
        <v>2.0462962962962964E-2</v>
      </c>
      <c r="I48" s="85">
        <f>AgeStanSec!I48/86400</f>
        <v>2.3217592592592592E-2</v>
      </c>
      <c r="J48" s="85">
        <f>AgeStanSec!J48/86400</f>
        <v>2.476851851851852E-2</v>
      </c>
      <c r="K48" s="85">
        <f>AgeStanSec!K48/86400</f>
        <v>3.125E-2</v>
      </c>
      <c r="L48" s="85">
        <f>AgeStanSec!L48/86400</f>
        <v>3.3587962962962965E-2</v>
      </c>
      <c r="M48" s="85">
        <f>AgeStanSec!M48/86400</f>
        <v>4.2048611111111113E-2</v>
      </c>
      <c r="N48" s="85">
        <f>AgeStanSec!N48/86400</f>
        <v>4.4386574074074071E-2</v>
      </c>
      <c r="O48" s="85">
        <f>AgeStanSec!O48/86400</f>
        <v>5.3171296296296293E-2</v>
      </c>
      <c r="P48" s="85">
        <f>AgeStanSec!P48/86400</f>
        <v>6.4641203703703701E-2</v>
      </c>
      <c r="Q48" s="85">
        <f>AgeStanSec!Q48/86400</f>
        <v>9.3055555555555558E-2</v>
      </c>
      <c r="R48" s="85">
        <f>AgeStanSec!R48/86400</f>
        <v>0.11436342592592592</v>
      </c>
      <c r="S48" s="85">
        <f>AgeStanSec!S48/86400</f>
        <v>0.20501157407407408</v>
      </c>
      <c r="T48" s="85">
        <f>AgeStanSec!T48/86400</f>
        <v>0.27232638888888888</v>
      </c>
      <c r="U48" s="85">
        <f>AgeStanSec!U48/86400</f>
        <v>0.46281250000000002</v>
      </c>
      <c r="V48" s="85">
        <f>AgeStanSec!V48/86400</f>
        <v>0.50806712962962963</v>
      </c>
      <c r="W48" s="85">
        <f>AgeStanSec!W48/86400</f>
        <v>0.67318287037037039</v>
      </c>
      <c r="X48" s="79"/>
    </row>
    <row r="49" spans="1:24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1.2222222222222223E-2</v>
      </c>
      <c r="E49" s="85">
        <f>AgeStanSec!E49/86400</f>
        <v>1.3136574074074075E-2</v>
      </c>
      <c r="F49" s="85">
        <f>AgeStanSec!F49/86400</f>
        <v>1.6435185185185185E-2</v>
      </c>
      <c r="G49" s="85">
        <f>AgeStanSec!G49/86400</f>
        <v>1.653935185185185E-2</v>
      </c>
      <c r="H49" s="85">
        <f>AgeStanSec!H49/86400</f>
        <v>2.0636574074074075E-2</v>
      </c>
      <c r="I49" s="85">
        <f>AgeStanSec!I49/86400</f>
        <v>2.3414351851851853E-2</v>
      </c>
      <c r="J49" s="85">
        <f>AgeStanSec!J49/86400</f>
        <v>2.4976851851851851E-2</v>
      </c>
      <c r="K49" s="85">
        <f>AgeStanSec!K49/86400</f>
        <v>3.1504629629629632E-2</v>
      </c>
      <c r="L49" s="85">
        <f>AgeStanSec!L49/86400</f>
        <v>3.3877314814814811E-2</v>
      </c>
      <c r="M49" s="85">
        <f>AgeStanSec!M49/86400</f>
        <v>4.2407407407407408E-2</v>
      </c>
      <c r="N49" s="85">
        <f>AgeStanSec!N49/86400</f>
        <v>4.476851851851852E-2</v>
      </c>
      <c r="O49" s="85">
        <f>AgeStanSec!O49/86400</f>
        <v>5.3622685185185183E-2</v>
      </c>
      <c r="P49" s="85">
        <f>AgeStanSec!P49/86400</f>
        <v>6.519675925925926E-2</v>
      </c>
      <c r="Q49" s="85">
        <f>AgeStanSec!Q49/86400</f>
        <v>9.3865740740740736E-2</v>
      </c>
      <c r="R49" s="85">
        <f>AgeStanSec!R49/86400</f>
        <v>0.11535879629629629</v>
      </c>
      <c r="S49" s="85">
        <f>AgeStanSec!S49/86400</f>
        <v>0.20679398148148148</v>
      </c>
      <c r="T49" s="85">
        <f>AgeStanSec!T49/86400</f>
        <v>0.27468749999999997</v>
      </c>
      <c r="U49" s="85">
        <f>AgeStanSec!U49/86400</f>
        <v>0.46681712962962962</v>
      </c>
      <c r="V49" s="85">
        <f>AgeStanSec!V49/86400</f>
        <v>0.51247685185185188</v>
      </c>
      <c r="W49" s="85">
        <f>AgeStanSec!W49/86400</f>
        <v>0.67901620370370375</v>
      </c>
      <c r="X49" s="79"/>
    </row>
    <row r="50" spans="1:24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1.2314814814814815E-2</v>
      </c>
      <c r="E50" s="86">
        <f>AgeStanSec!E50/86400</f>
        <v>1.324074074074074E-2</v>
      </c>
      <c r="F50" s="86">
        <f>AgeStanSec!F50/86400</f>
        <v>1.6574074074074074E-2</v>
      </c>
      <c r="G50" s="86">
        <f>AgeStanSec!G50/86400</f>
        <v>1.667824074074074E-2</v>
      </c>
      <c r="H50" s="86">
        <f>AgeStanSec!H50/86400</f>
        <v>2.0810185185185185E-2</v>
      </c>
      <c r="I50" s="86">
        <f>AgeStanSec!I50/86400</f>
        <v>2.361111111111111E-2</v>
      </c>
      <c r="J50" s="86">
        <f>AgeStanSec!J50/86400</f>
        <v>2.5196759259259259E-2</v>
      </c>
      <c r="K50" s="86">
        <f>AgeStanSec!K50/86400</f>
        <v>3.1782407407407405E-2</v>
      </c>
      <c r="L50" s="86">
        <f>AgeStanSec!L50/86400</f>
        <v>3.4166666666666665E-2</v>
      </c>
      <c r="M50" s="86">
        <f>AgeStanSec!M50/86400</f>
        <v>4.2777777777777776E-2</v>
      </c>
      <c r="N50" s="86">
        <f>AgeStanSec!N50/86400</f>
        <v>4.5162037037037035E-2</v>
      </c>
      <c r="O50" s="86">
        <f>AgeStanSec!O50/86400</f>
        <v>5.409722222222222E-2</v>
      </c>
      <c r="P50" s="86">
        <f>AgeStanSec!P50/86400</f>
        <v>6.5775462962962966E-2</v>
      </c>
      <c r="Q50" s="86">
        <f>AgeStanSec!Q50/86400</f>
        <v>9.4687499999999994E-2</v>
      </c>
      <c r="R50" s="86">
        <f>AgeStanSec!R50/86400</f>
        <v>0.11636574074074074</v>
      </c>
      <c r="S50" s="86">
        <f>AgeStanSec!S50/86400</f>
        <v>0.20859953703703704</v>
      </c>
      <c r="T50" s="86">
        <f>AgeStanSec!T50/86400</f>
        <v>0.27709490740740739</v>
      </c>
      <c r="U50" s="86">
        <f>AgeStanSec!U50/86400</f>
        <v>0.47090277777777778</v>
      </c>
      <c r="V50" s="86">
        <f>AgeStanSec!V50/86400</f>
        <v>0.51695601851851847</v>
      </c>
      <c r="W50" s="86">
        <f>AgeStanSec!W50/86400</f>
        <v>0.68495370370370368</v>
      </c>
      <c r="X50" s="79"/>
    </row>
    <row r="51" spans="1:24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1.2418981481481482E-2</v>
      </c>
      <c r="E51" s="85">
        <f>AgeStanSec!E51/86400</f>
        <v>1.3344907407407408E-2</v>
      </c>
      <c r="F51" s="85">
        <f>AgeStanSec!F51/86400</f>
        <v>1.6712962962962964E-2</v>
      </c>
      <c r="G51" s="85">
        <f>AgeStanSec!G51/86400</f>
        <v>1.681712962962963E-2</v>
      </c>
      <c r="H51" s="85">
        <f>AgeStanSec!H51/86400</f>
        <v>2.0983796296296296E-2</v>
      </c>
      <c r="I51" s="85">
        <f>AgeStanSec!I51/86400</f>
        <v>2.3807870370370372E-2</v>
      </c>
      <c r="J51" s="85">
        <f>AgeStanSec!J51/86400</f>
        <v>2.5405092592592594E-2</v>
      </c>
      <c r="K51" s="85">
        <f>AgeStanSec!K51/86400</f>
        <v>3.2048611111111111E-2</v>
      </c>
      <c r="L51" s="85">
        <f>AgeStanSec!L51/86400</f>
        <v>3.4456018518518518E-2</v>
      </c>
      <c r="M51" s="85">
        <f>AgeStanSec!M51/86400</f>
        <v>4.3159722222222224E-2</v>
      </c>
      <c r="N51" s="85">
        <f>AgeStanSec!N51/86400</f>
        <v>4.5555555555555557E-2</v>
      </c>
      <c r="O51" s="85">
        <f>AgeStanSec!O51/86400</f>
        <v>5.4571759259259257E-2</v>
      </c>
      <c r="P51" s="85">
        <f>AgeStanSec!P51/86400</f>
        <v>6.6342592592592592E-2</v>
      </c>
      <c r="Q51" s="85">
        <f>AgeStanSec!Q51/86400</f>
        <v>9.5509259259259266E-2</v>
      </c>
      <c r="R51" s="85">
        <f>AgeStanSec!R51/86400</f>
        <v>0.11737268518518519</v>
      </c>
      <c r="S51" s="85">
        <f>AgeStanSec!S51/86400</f>
        <v>0.21041666666666667</v>
      </c>
      <c r="T51" s="85">
        <f>AgeStanSec!T51/86400</f>
        <v>0.2795023148148148</v>
      </c>
      <c r="U51" s="85">
        <f>AgeStanSec!U51/86400</f>
        <v>0.47499999999999998</v>
      </c>
      <c r="V51" s="85">
        <f>AgeStanSec!V51/86400</f>
        <v>0.52145833333333336</v>
      </c>
      <c r="W51" s="85">
        <f>AgeStanSec!W51/86400</f>
        <v>0.6909143518518519</v>
      </c>
      <c r="X51" s="79"/>
    </row>
    <row r="52" spans="1:24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1.2523148148148148E-2</v>
      </c>
      <c r="E52" s="85">
        <f>AgeStanSec!E52/86400</f>
        <v>1.3460648148148149E-2</v>
      </c>
      <c r="F52" s="85">
        <f>AgeStanSec!F52/86400</f>
        <v>1.6851851851851851E-2</v>
      </c>
      <c r="G52" s="85">
        <f>AgeStanSec!G52/86400</f>
        <v>1.695601851851852E-2</v>
      </c>
      <c r="H52" s="85">
        <f>AgeStanSec!H52/86400</f>
        <v>2.1168981481481483E-2</v>
      </c>
      <c r="I52" s="85">
        <f>AgeStanSec!I52/86400</f>
        <v>2.4016203703703703E-2</v>
      </c>
      <c r="J52" s="85">
        <f>AgeStanSec!J52/86400</f>
        <v>2.5624999999999998E-2</v>
      </c>
      <c r="K52" s="85">
        <f>AgeStanSec!K52/86400</f>
        <v>3.2337962962962964E-2</v>
      </c>
      <c r="L52" s="85">
        <f>AgeStanSec!L52/86400</f>
        <v>3.4768518518518518E-2</v>
      </c>
      <c r="M52" s="85">
        <f>AgeStanSec!M52/86400</f>
        <v>4.3541666666666666E-2</v>
      </c>
      <c r="N52" s="85">
        <f>AgeStanSec!N52/86400</f>
        <v>4.5960648148148146E-2</v>
      </c>
      <c r="O52" s="85">
        <f>AgeStanSec!O52/86400</f>
        <v>5.5046296296296295E-2</v>
      </c>
      <c r="P52" s="85">
        <f>AgeStanSec!P52/86400</f>
        <v>6.6932870370370365E-2</v>
      </c>
      <c r="Q52" s="85">
        <f>AgeStanSec!Q52/86400</f>
        <v>9.6365740740740738E-2</v>
      </c>
      <c r="R52" s="85">
        <f>AgeStanSec!R52/86400</f>
        <v>0.11842592592592592</v>
      </c>
      <c r="S52" s="85">
        <f>AgeStanSec!S52/86400</f>
        <v>0.21229166666666666</v>
      </c>
      <c r="T52" s="85">
        <f>AgeStanSec!T52/86400</f>
        <v>0.28199074074074076</v>
      </c>
      <c r="U52" s="85">
        <f>AgeStanSec!U52/86400</f>
        <v>0.47922453703703705</v>
      </c>
      <c r="V52" s="85">
        <f>AgeStanSec!V52/86400</f>
        <v>0.52609953703703705</v>
      </c>
      <c r="W52" s="85">
        <f>AgeStanSec!W52/86400</f>
        <v>0.6970601851851852</v>
      </c>
      <c r="X52" s="79"/>
    </row>
    <row r="53" spans="1:24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1.2615740740740742E-2</v>
      </c>
      <c r="E53" s="85">
        <f>AgeStanSec!E53/86400</f>
        <v>1.357638888888889E-2</v>
      </c>
      <c r="F53" s="85">
        <f>AgeStanSec!F53/86400</f>
        <v>1.7002314814814814E-2</v>
      </c>
      <c r="G53" s="85">
        <f>AgeStanSec!G53/86400</f>
        <v>1.7106481481481483E-2</v>
      </c>
      <c r="H53" s="85">
        <f>AgeStanSec!H53/86400</f>
        <v>2.1342592592592594E-2</v>
      </c>
      <c r="I53" s="85">
        <f>AgeStanSec!I53/86400</f>
        <v>2.4224537037037037E-2</v>
      </c>
      <c r="J53" s="85">
        <f>AgeStanSec!J53/86400</f>
        <v>2.585648148148148E-2</v>
      </c>
      <c r="K53" s="85">
        <f>AgeStanSec!K53/86400</f>
        <v>3.2615740740740744E-2</v>
      </c>
      <c r="L53" s="85">
        <f>AgeStanSec!L53/86400</f>
        <v>3.5069444444444445E-2</v>
      </c>
      <c r="M53" s="85">
        <f>AgeStanSec!M53/86400</f>
        <v>4.3935185185185188E-2</v>
      </c>
      <c r="N53" s="85">
        <f>AgeStanSec!N53/86400</f>
        <v>4.6365740740740742E-2</v>
      </c>
      <c r="O53" s="85">
        <f>AgeStanSec!O53/86400</f>
        <v>5.5543981481481479E-2</v>
      </c>
      <c r="P53" s="85">
        <f>AgeStanSec!P53/86400</f>
        <v>6.7534722222222218E-2</v>
      </c>
      <c r="Q53" s="85">
        <f>AgeStanSec!Q53/86400</f>
        <v>9.7222222222222224E-2</v>
      </c>
      <c r="R53" s="85">
        <f>AgeStanSec!R53/86400</f>
        <v>0.11947916666666666</v>
      </c>
      <c r="S53" s="85">
        <f>AgeStanSec!S53/86400</f>
        <v>0.21418981481481481</v>
      </c>
      <c r="T53" s="85">
        <f>AgeStanSec!T53/86400</f>
        <v>0.28452546296296294</v>
      </c>
      <c r="U53" s="85">
        <f>AgeStanSec!U53/86400</f>
        <v>0.48353009259259261</v>
      </c>
      <c r="V53" s="85">
        <f>AgeStanSec!V53/86400</f>
        <v>0.53082175925925923</v>
      </c>
      <c r="W53" s="85">
        <f>AgeStanSec!W53/86400</f>
        <v>0.70331018518518518</v>
      </c>
      <c r="X53" s="79"/>
    </row>
    <row r="54" spans="1:24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1.2731481481481481E-2</v>
      </c>
      <c r="E54" s="85">
        <f>AgeStanSec!E54/86400</f>
        <v>1.369212962962963E-2</v>
      </c>
      <c r="F54" s="85">
        <f>AgeStanSec!F54/86400</f>
        <v>1.7141203703703704E-2</v>
      </c>
      <c r="G54" s="85">
        <f>AgeStanSec!G54/86400</f>
        <v>1.7245370370370369E-2</v>
      </c>
      <c r="H54" s="85">
        <f>AgeStanSec!H54/86400</f>
        <v>2.1527777777777778E-2</v>
      </c>
      <c r="I54" s="85">
        <f>AgeStanSec!I54/86400</f>
        <v>2.4432870370370369E-2</v>
      </c>
      <c r="J54" s="85">
        <f>AgeStanSec!J54/86400</f>
        <v>2.6076388888888889E-2</v>
      </c>
      <c r="K54" s="85">
        <f>AgeStanSec!K54/86400</f>
        <v>3.290509259259259E-2</v>
      </c>
      <c r="L54" s="85">
        <f>AgeStanSec!L54/86400</f>
        <v>3.5381944444444445E-2</v>
      </c>
      <c r="M54" s="85">
        <f>AgeStanSec!M54/86400</f>
        <v>4.4328703703703703E-2</v>
      </c>
      <c r="N54" s="85">
        <f>AgeStanSec!N54/86400</f>
        <v>4.6793981481481478E-2</v>
      </c>
      <c r="O54" s="85">
        <f>AgeStanSec!O54/86400</f>
        <v>5.6053240740740744E-2</v>
      </c>
      <c r="P54" s="85">
        <f>AgeStanSec!P54/86400</f>
        <v>6.8148148148148152E-2</v>
      </c>
      <c r="Q54" s="85">
        <f>AgeStanSec!Q54/86400</f>
        <v>9.8101851851851857E-2</v>
      </c>
      <c r="R54" s="85">
        <f>AgeStanSec!R54/86400</f>
        <v>0.12056712962962964</v>
      </c>
      <c r="S54" s="85">
        <f>AgeStanSec!S54/86400</f>
        <v>0.21613425925925925</v>
      </c>
      <c r="T54" s="85">
        <f>AgeStanSec!T54/86400</f>
        <v>0.2870949074074074</v>
      </c>
      <c r="U54" s="85">
        <f>AgeStanSec!U54/86400</f>
        <v>0.48790509259259257</v>
      </c>
      <c r="V54" s="85">
        <f>AgeStanSec!V54/86400</f>
        <v>0.53562500000000002</v>
      </c>
      <c r="W54" s="85">
        <f>AgeStanSec!W54/86400</f>
        <v>0.70968750000000003</v>
      </c>
      <c r="X54" s="79"/>
    </row>
    <row r="55" spans="1:24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1.2835648148148148E-2</v>
      </c>
      <c r="E55" s="86">
        <f>AgeStanSec!E55/86400</f>
        <v>1.3796296296296296E-2</v>
      </c>
      <c r="F55" s="86">
        <f>AgeStanSec!F55/86400</f>
        <v>1.7291666666666667E-2</v>
      </c>
      <c r="G55" s="86">
        <f>AgeStanSec!G55/86400</f>
        <v>1.7395833333333333E-2</v>
      </c>
      <c r="H55" s="86">
        <f>AgeStanSec!H55/86400</f>
        <v>2.1724537037037039E-2</v>
      </c>
      <c r="I55" s="86">
        <f>AgeStanSec!I55/86400</f>
        <v>2.4652777777777777E-2</v>
      </c>
      <c r="J55" s="86">
        <f>AgeStanSec!J55/86400</f>
        <v>2.630787037037037E-2</v>
      </c>
      <c r="K55" s="86">
        <f>AgeStanSec!K55/86400</f>
        <v>3.3206018518518517E-2</v>
      </c>
      <c r="L55" s="86">
        <f>AgeStanSec!L55/86400</f>
        <v>3.5706018518518519E-2</v>
      </c>
      <c r="M55" s="86">
        <f>AgeStanSec!M55/86400</f>
        <v>4.4733796296296299E-2</v>
      </c>
      <c r="N55" s="86">
        <f>AgeStanSec!N55/86400</f>
        <v>4.7210648148148147E-2</v>
      </c>
      <c r="O55" s="86">
        <f>AgeStanSec!O55/86400</f>
        <v>5.6562500000000002E-2</v>
      </c>
      <c r="P55" s="86">
        <f>AgeStanSec!P55/86400</f>
        <v>6.8773148148148153E-2</v>
      </c>
      <c r="Q55" s="86">
        <f>AgeStanSec!Q55/86400</f>
        <v>9.9004629629629623E-2</v>
      </c>
      <c r="R55" s="86">
        <f>AgeStanSec!R55/86400</f>
        <v>0.12166666666666667</v>
      </c>
      <c r="S55" s="86">
        <f>AgeStanSec!S55/86400</f>
        <v>0.21810185185185185</v>
      </c>
      <c r="T55" s="86">
        <f>AgeStanSec!T55/86400</f>
        <v>0.28972222222222221</v>
      </c>
      <c r="U55" s="86">
        <f>AgeStanSec!U55/86400</f>
        <v>0.49237268518518518</v>
      </c>
      <c r="V55" s="86">
        <f>AgeStanSec!V55/86400</f>
        <v>0.54052083333333334</v>
      </c>
      <c r="W55" s="86">
        <f>AgeStanSec!W55/86400</f>
        <v>0.71616898148148145</v>
      </c>
      <c r="X55" s="79"/>
    </row>
    <row r="56" spans="1:24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1.2939814814814815E-2</v>
      </c>
      <c r="E56" s="85">
        <f>AgeStanSec!E56/86400</f>
        <v>1.3923611111111111E-2</v>
      </c>
      <c r="F56" s="85">
        <f>AgeStanSec!F56/86400</f>
        <v>1.744212962962963E-2</v>
      </c>
      <c r="G56" s="85">
        <f>AgeStanSec!G56/86400</f>
        <v>1.7546296296296296E-2</v>
      </c>
      <c r="H56" s="85">
        <f>AgeStanSec!H56/86400</f>
        <v>2.1909722222222223E-2</v>
      </c>
      <c r="I56" s="85">
        <f>AgeStanSec!I56/86400</f>
        <v>2.4872685185185185E-2</v>
      </c>
      <c r="J56" s="85">
        <f>AgeStanSec!J56/86400</f>
        <v>2.6550925925925926E-2</v>
      </c>
      <c r="K56" s="85">
        <f>AgeStanSec!K56/86400</f>
        <v>3.3506944444444443E-2</v>
      </c>
      <c r="L56" s="85">
        <f>AgeStanSec!L56/86400</f>
        <v>3.6030092592592593E-2</v>
      </c>
      <c r="M56" s="85">
        <f>AgeStanSec!M56/86400</f>
        <v>4.5138888888888888E-2</v>
      </c>
      <c r="N56" s="85">
        <f>AgeStanSec!N56/86400</f>
        <v>4.7650462962962964E-2</v>
      </c>
      <c r="O56" s="85">
        <f>AgeStanSec!O56/86400</f>
        <v>5.707175925925926E-2</v>
      </c>
      <c r="P56" s="85">
        <f>AgeStanSec!P56/86400</f>
        <v>6.9398148148148153E-2</v>
      </c>
      <c r="Q56" s="85">
        <f>AgeStanSec!Q56/86400</f>
        <v>9.9907407407407403E-2</v>
      </c>
      <c r="R56" s="85">
        <f>AgeStanSec!R56/86400</f>
        <v>0.12277777777777778</v>
      </c>
      <c r="S56" s="85">
        <f>AgeStanSec!S56/86400</f>
        <v>0.22009259259259259</v>
      </c>
      <c r="T56" s="85">
        <f>AgeStanSec!T56/86400</f>
        <v>0.29236111111111113</v>
      </c>
      <c r="U56" s="85">
        <f>AgeStanSec!U56/86400</f>
        <v>0.49685185185185188</v>
      </c>
      <c r="V56" s="85">
        <f>AgeStanSec!V56/86400</f>
        <v>0.54543981481481485</v>
      </c>
      <c r="W56" s="85">
        <f>AgeStanSec!W56/86400</f>
        <v>0.72269675925925925</v>
      </c>
      <c r="X56" s="79"/>
    </row>
    <row r="57" spans="1:24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1.3055555555555556E-2</v>
      </c>
      <c r="E57" s="85">
        <f>AgeStanSec!E57/86400</f>
        <v>1.4039351851851851E-2</v>
      </c>
      <c r="F57" s="85">
        <f>AgeStanSec!F57/86400</f>
        <v>1.7592592592592594E-2</v>
      </c>
      <c r="G57" s="85">
        <f>AgeStanSec!G57/86400</f>
        <v>1.7708333333333333E-2</v>
      </c>
      <c r="H57" s="85">
        <f>AgeStanSec!H57/86400</f>
        <v>2.210648148148148E-2</v>
      </c>
      <c r="I57" s="85">
        <f>AgeStanSec!I57/86400</f>
        <v>2.5092592592592593E-2</v>
      </c>
      <c r="J57" s="85">
        <f>AgeStanSec!J57/86400</f>
        <v>2.6782407407407408E-2</v>
      </c>
      <c r="K57" s="85">
        <f>AgeStanSec!K57/86400</f>
        <v>3.380787037037037E-2</v>
      </c>
      <c r="L57" s="85">
        <f>AgeStanSec!L57/86400</f>
        <v>3.6354166666666667E-2</v>
      </c>
      <c r="M57" s="85">
        <f>AgeStanSec!M57/86400</f>
        <v>4.5555555555555557E-2</v>
      </c>
      <c r="N57" s="85">
        <f>AgeStanSec!N57/86400</f>
        <v>4.809027777777778E-2</v>
      </c>
      <c r="O57" s="85">
        <f>AgeStanSec!O57/86400</f>
        <v>5.7604166666666665E-2</v>
      </c>
      <c r="P57" s="85">
        <f>AgeStanSec!P57/86400</f>
        <v>7.0046296296296301E-2</v>
      </c>
      <c r="Q57" s="85">
        <f>AgeStanSec!Q57/86400</f>
        <v>0.10083333333333333</v>
      </c>
      <c r="R57" s="85">
        <f>AgeStanSec!R57/86400</f>
        <v>0.12392361111111111</v>
      </c>
      <c r="S57" s="85">
        <f>AgeStanSec!S57/86400</f>
        <v>0.22214120370370372</v>
      </c>
      <c r="T57" s="85">
        <f>AgeStanSec!T57/86400</f>
        <v>0.29508101851851853</v>
      </c>
      <c r="U57" s="85">
        <f>AgeStanSec!U57/86400</f>
        <v>0.50148148148148153</v>
      </c>
      <c r="V57" s="85">
        <f>AgeStanSec!V57/86400</f>
        <v>0.55052083333333335</v>
      </c>
      <c r="W57" s="85">
        <f>AgeStanSec!W57/86400</f>
        <v>0.72942129629629626</v>
      </c>
      <c r="X57" s="79"/>
    </row>
    <row r="58" spans="1:24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1.3171296296296296E-2</v>
      </c>
      <c r="E58" s="85">
        <f>AgeStanSec!E58/86400</f>
        <v>1.4166666666666666E-2</v>
      </c>
      <c r="F58" s="85">
        <f>AgeStanSec!F58/86400</f>
        <v>1.7754629629629631E-2</v>
      </c>
      <c r="G58" s="85">
        <f>AgeStanSec!G58/86400</f>
        <v>1.7858796296296296E-2</v>
      </c>
      <c r="H58" s="85">
        <f>AgeStanSec!H58/86400</f>
        <v>2.2314814814814815E-2</v>
      </c>
      <c r="I58" s="85">
        <f>AgeStanSec!I58/86400</f>
        <v>2.5324074074074075E-2</v>
      </c>
      <c r="J58" s="85">
        <f>AgeStanSec!J58/86400</f>
        <v>2.7025462962962963E-2</v>
      </c>
      <c r="K58" s="85">
        <f>AgeStanSec!K58/86400</f>
        <v>3.412037037037037E-2</v>
      </c>
      <c r="L58" s="85">
        <f>AgeStanSec!L58/86400</f>
        <v>3.6689814814814814E-2</v>
      </c>
      <c r="M58" s="85">
        <f>AgeStanSec!M58/86400</f>
        <v>4.5983796296296293E-2</v>
      </c>
      <c r="N58" s="85">
        <f>AgeStanSec!N58/86400</f>
        <v>4.8541666666666664E-2</v>
      </c>
      <c r="O58" s="85">
        <f>AgeStanSec!O58/86400</f>
        <v>5.814814814814815E-2</v>
      </c>
      <c r="P58" s="85">
        <f>AgeStanSec!P58/86400</f>
        <v>7.0694444444444449E-2</v>
      </c>
      <c r="Q58" s="85">
        <f>AgeStanSec!Q58/86400</f>
        <v>0.1017824074074074</v>
      </c>
      <c r="R58" s="85">
        <f>AgeStanSec!R58/86400</f>
        <v>0.12508101851851852</v>
      </c>
      <c r="S58" s="85">
        <f>AgeStanSec!S58/86400</f>
        <v>0.22422453703703704</v>
      </c>
      <c r="T58" s="85">
        <f>AgeStanSec!T58/86400</f>
        <v>0.2978587962962963</v>
      </c>
      <c r="U58" s="85">
        <f>AgeStanSec!U58/86400</f>
        <v>0.50619212962962967</v>
      </c>
      <c r="V58" s="85">
        <f>AgeStanSec!V58/86400</f>
        <v>0.55569444444444449</v>
      </c>
      <c r="W58" s="85">
        <f>AgeStanSec!W58/86400</f>
        <v>0.73627314814814815</v>
      </c>
      <c r="X58" s="79"/>
    </row>
    <row r="59" spans="1:24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1.3287037037037036E-2</v>
      </c>
      <c r="E59" s="85">
        <f>AgeStanSec!E59/86400</f>
        <v>1.4282407407407407E-2</v>
      </c>
      <c r="F59" s="85">
        <f>AgeStanSec!F59/86400</f>
        <v>1.7905092592592594E-2</v>
      </c>
      <c r="G59" s="85">
        <f>AgeStanSec!G59/86400</f>
        <v>1.8020833333333333E-2</v>
      </c>
      <c r="H59" s="85">
        <f>AgeStanSec!H59/86400</f>
        <v>2.2511574074074073E-2</v>
      </c>
      <c r="I59" s="85">
        <f>AgeStanSec!I59/86400</f>
        <v>2.5555555555555557E-2</v>
      </c>
      <c r="J59" s="85">
        <f>AgeStanSec!J59/86400</f>
        <v>2.7280092592592592E-2</v>
      </c>
      <c r="K59" s="85">
        <f>AgeStanSec!K59/86400</f>
        <v>3.4432870370370371E-2</v>
      </c>
      <c r="L59" s="85">
        <f>AgeStanSec!L59/86400</f>
        <v>3.7037037037037035E-2</v>
      </c>
      <c r="M59" s="85">
        <f>AgeStanSec!M59/86400</f>
        <v>4.6412037037037036E-2</v>
      </c>
      <c r="N59" s="85">
        <f>AgeStanSec!N59/86400</f>
        <v>4.9004629629629627E-2</v>
      </c>
      <c r="O59" s="85">
        <f>AgeStanSec!O59/86400</f>
        <v>5.8703703703703702E-2</v>
      </c>
      <c r="P59" s="85">
        <f>AgeStanSec!P59/86400</f>
        <v>7.1365740740740743E-2</v>
      </c>
      <c r="Q59" s="85">
        <f>AgeStanSec!Q59/86400</f>
        <v>0.10274305555555556</v>
      </c>
      <c r="R59" s="85">
        <f>AgeStanSec!R59/86400</f>
        <v>0.12627314814814813</v>
      </c>
      <c r="S59" s="85">
        <f>AgeStanSec!S59/86400</f>
        <v>0.22635416666666666</v>
      </c>
      <c r="T59" s="85">
        <f>AgeStanSec!T59/86400</f>
        <v>0.30068287037037039</v>
      </c>
      <c r="U59" s="85">
        <f>AgeStanSec!U59/86400</f>
        <v>0.51099537037037035</v>
      </c>
      <c r="V59" s="85">
        <f>AgeStanSec!V59/86400</f>
        <v>0.56097222222222221</v>
      </c>
      <c r="W59" s="85">
        <f>AgeStanSec!W59/86400</f>
        <v>0.74326388888888884</v>
      </c>
      <c r="X59" s="79"/>
    </row>
    <row r="60" spans="1:24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1.3402777777777777E-2</v>
      </c>
      <c r="E60" s="86">
        <f>AgeStanSec!E60/86400</f>
        <v>1.4409722222222223E-2</v>
      </c>
      <c r="F60" s="86">
        <f>AgeStanSec!F60/86400</f>
        <v>1.8067129629629631E-2</v>
      </c>
      <c r="G60" s="86">
        <f>AgeStanSec!G60/86400</f>
        <v>1.818287037037037E-2</v>
      </c>
      <c r="H60" s="86">
        <f>AgeStanSec!H60/86400</f>
        <v>2.2719907407407407E-2</v>
      </c>
      <c r="I60" s="86">
        <f>AgeStanSec!I60/86400</f>
        <v>2.5787037037037035E-2</v>
      </c>
      <c r="J60" s="86">
        <f>AgeStanSec!J60/86400</f>
        <v>2.7523148148148147E-2</v>
      </c>
      <c r="K60" s="86">
        <f>AgeStanSec!K60/86400</f>
        <v>3.4756944444444444E-2</v>
      </c>
      <c r="L60" s="86">
        <f>AgeStanSec!L60/86400</f>
        <v>3.7384259259259256E-2</v>
      </c>
      <c r="M60" s="86">
        <f>AgeStanSec!M60/86400</f>
        <v>4.6863425925925926E-2</v>
      </c>
      <c r="N60" s="86">
        <f>AgeStanSec!N60/86400</f>
        <v>4.9467592592592591E-2</v>
      </c>
      <c r="O60" s="86">
        <f>AgeStanSec!O60/86400</f>
        <v>5.9259259259259262E-2</v>
      </c>
      <c r="P60" s="86">
        <f>AgeStanSec!P60/86400</f>
        <v>7.2048611111111105E-2</v>
      </c>
      <c r="Q60" s="86">
        <f>AgeStanSec!Q60/86400</f>
        <v>0.10372685185185185</v>
      </c>
      <c r="R60" s="86">
        <f>AgeStanSec!R60/86400</f>
        <v>0.12747685185185184</v>
      </c>
      <c r="S60" s="86">
        <f>AgeStanSec!S60/86400</f>
        <v>0.2285300925925926</v>
      </c>
      <c r="T60" s="86">
        <f>AgeStanSec!T60/86400</f>
        <v>0.30356481481481479</v>
      </c>
      <c r="U60" s="86">
        <f>AgeStanSec!U60/86400</f>
        <v>0.51589120370370367</v>
      </c>
      <c r="V60" s="86">
        <f>AgeStanSec!V60/86400</f>
        <v>0.56634259259259256</v>
      </c>
      <c r="W60" s="86">
        <f>AgeStanSec!W60/86400</f>
        <v>0.75038194444444439</v>
      </c>
      <c r="X60" s="79"/>
    </row>
    <row r="61" spans="1:24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1.3518518518518518E-2</v>
      </c>
      <c r="E61" s="85">
        <f>AgeStanSec!E61/86400</f>
        <v>1.4537037037037038E-2</v>
      </c>
      <c r="F61" s="85">
        <f>AgeStanSec!F61/86400</f>
        <v>1.8240740740740741E-2</v>
      </c>
      <c r="G61" s="85">
        <f>AgeStanSec!G61/86400</f>
        <v>1.8344907407407407E-2</v>
      </c>
      <c r="H61" s="85">
        <f>AgeStanSec!H61/86400</f>
        <v>2.2928240740740742E-2</v>
      </c>
      <c r="I61" s="85">
        <f>AgeStanSec!I61/86400</f>
        <v>2.6030092592592594E-2</v>
      </c>
      <c r="J61" s="85">
        <f>AgeStanSec!J61/86400</f>
        <v>2.7789351851851853E-2</v>
      </c>
      <c r="K61" s="85">
        <f>AgeStanSec!K61/86400</f>
        <v>3.5092592592592592E-2</v>
      </c>
      <c r="L61" s="85">
        <f>AgeStanSec!L61/86400</f>
        <v>3.7743055555555557E-2</v>
      </c>
      <c r="M61" s="85">
        <f>AgeStanSec!M61/86400</f>
        <v>4.7314814814814816E-2</v>
      </c>
      <c r="N61" s="85">
        <f>AgeStanSec!N61/86400</f>
        <v>4.9942129629629628E-2</v>
      </c>
      <c r="O61" s="85">
        <f>AgeStanSec!O61/86400</f>
        <v>5.9826388888888887E-2</v>
      </c>
      <c r="P61" s="85">
        <f>AgeStanSec!P61/86400</f>
        <v>7.2743055555555561E-2</v>
      </c>
      <c r="Q61" s="85">
        <f>AgeStanSec!Q61/86400</f>
        <v>0.10472222222222222</v>
      </c>
      <c r="R61" s="85">
        <f>AgeStanSec!R61/86400</f>
        <v>0.12869212962962964</v>
      </c>
      <c r="S61" s="85">
        <f>AgeStanSec!S61/86400</f>
        <v>0.23070601851851852</v>
      </c>
      <c r="T61" s="85">
        <f>AgeStanSec!T61/86400</f>
        <v>0.30645833333333333</v>
      </c>
      <c r="U61" s="85">
        <f>AgeStanSec!U61/86400</f>
        <v>0.52081018518518518</v>
      </c>
      <c r="V61" s="85">
        <f>AgeStanSec!V61/86400</f>
        <v>0.57174768518518515</v>
      </c>
      <c r="W61" s="85">
        <f>AgeStanSec!W61/86400</f>
        <v>0.75754629629629633</v>
      </c>
      <c r="X61" s="79"/>
    </row>
    <row r="62" spans="1:24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1.3634259259259259E-2</v>
      </c>
      <c r="E62" s="85">
        <f>AgeStanSec!E62/86400</f>
        <v>1.4675925925925926E-2</v>
      </c>
      <c r="F62" s="85">
        <f>AgeStanSec!F62/86400</f>
        <v>1.8402777777777778E-2</v>
      </c>
      <c r="G62" s="85">
        <f>AgeStanSec!G62/86400</f>
        <v>1.8518518518518517E-2</v>
      </c>
      <c r="H62" s="85">
        <f>AgeStanSec!H62/86400</f>
        <v>2.3148148148148147E-2</v>
      </c>
      <c r="I62" s="85">
        <f>AgeStanSec!I62/86400</f>
        <v>2.627314814814815E-2</v>
      </c>
      <c r="J62" s="85">
        <f>AgeStanSec!J62/86400</f>
        <v>2.8055555555555556E-2</v>
      </c>
      <c r="K62" s="85">
        <f>AgeStanSec!K62/86400</f>
        <v>3.5428240740740739E-2</v>
      </c>
      <c r="L62" s="85">
        <f>AgeStanSec!L62/86400</f>
        <v>3.8101851851851852E-2</v>
      </c>
      <c r="M62" s="85">
        <f>AgeStanSec!M62/86400</f>
        <v>4.7766203703703707E-2</v>
      </c>
      <c r="N62" s="85">
        <f>AgeStanSec!N62/86400</f>
        <v>5.0428240740740739E-2</v>
      </c>
      <c r="O62" s="85">
        <f>AgeStanSec!O62/86400</f>
        <v>6.0416666666666667E-2</v>
      </c>
      <c r="P62" s="85">
        <f>AgeStanSec!P62/86400</f>
        <v>7.3449074074074069E-2</v>
      </c>
      <c r="Q62" s="85">
        <f>AgeStanSec!Q62/86400</f>
        <v>0.10574074074074075</v>
      </c>
      <c r="R62" s="85">
        <f>AgeStanSec!R62/86400</f>
        <v>0.12995370370370371</v>
      </c>
      <c r="S62" s="85">
        <f>AgeStanSec!S62/86400</f>
        <v>0.23296296296296296</v>
      </c>
      <c r="T62" s="85">
        <f>AgeStanSec!T62/86400</f>
        <v>0.30945601851851851</v>
      </c>
      <c r="U62" s="85">
        <f>AgeStanSec!U62/86400</f>
        <v>0.52589120370370368</v>
      </c>
      <c r="V62" s="85">
        <f>AgeStanSec!V62/86400</f>
        <v>0.57732638888888888</v>
      </c>
      <c r="W62" s="85">
        <f>AgeStanSec!W62/86400</f>
        <v>0.7649421296296296</v>
      </c>
      <c r="X62" s="79"/>
    </row>
    <row r="63" spans="1:24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1.3761574074074074E-2</v>
      </c>
      <c r="E63" s="85">
        <f>AgeStanSec!E63/86400</f>
        <v>1.480324074074074E-2</v>
      </c>
      <c r="F63" s="85">
        <f>AgeStanSec!F63/86400</f>
        <v>1.8576388888888889E-2</v>
      </c>
      <c r="G63" s="85">
        <f>AgeStanSec!G63/86400</f>
        <v>1.8692129629629628E-2</v>
      </c>
      <c r="H63" s="85">
        <f>AgeStanSec!H63/86400</f>
        <v>2.3368055555555555E-2</v>
      </c>
      <c r="I63" s="85">
        <f>AgeStanSec!I63/86400</f>
        <v>2.6527777777777779E-2</v>
      </c>
      <c r="J63" s="85">
        <f>AgeStanSec!J63/86400</f>
        <v>2.8310185185185185E-2</v>
      </c>
      <c r="K63" s="85">
        <f>AgeStanSec!K63/86400</f>
        <v>3.577546296296296E-2</v>
      </c>
      <c r="L63" s="85">
        <f>AgeStanSec!L63/86400</f>
        <v>3.847222222222222E-2</v>
      </c>
      <c r="M63" s="85">
        <f>AgeStanSec!M63/86400</f>
        <v>4.8240740740740744E-2</v>
      </c>
      <c r="N63" s="85">
        <f>AgeStanSec!N63/86400</f>
        <v>5.0925925925925923E-2</v>
      </c>
      <c r="O63" s="85">
        <f>AgeStanSec!O63/86400</f>
        <v>6.1006944444444447E-2</v>
      </c>
      <c r="P63" s="85">
        <f>AgeStanSec!P63/86400</f>
        <v>7.4178240740740739E-2</v>
      </c>
      <c r="Q63" s="85">
        <f>AgeStanSec!Q63/86400</f>
        <v>0.10678240740740741</v>
      </c>
      <c r="R63" s="85">
        <f>AgeStanSec!R63/86400</f>
        <v>0.13123842592592594</v>
      </c>
      <c r="S63" s="85">
        <f>AgeStanSec!S63/86400</f>
        <v>0.23525462962962962</v>
      </c>
      <c r="T63" s="85">
        <f>AgeStanSec!T63/86400</f>
        <v>0.3125</v>
      </c>
      <c r="U63" s="85">
        <f>AgeStanSec!U63/86400</f>
        <v>0.53107638888888886</v>
      </c>
      <c r="V63" s="85">
        <f>AgeStanSec!V63/86400</f>
        <v>0.58302083333333332</v>
      </c>
      <c r="W63" s="85">
        <f>AgeStanSec!W63/86400</f>
        <v>0.77248842592592593</v>
      </c>
      <c r="X63" s="79"/>
    </row>
    <row r="64" spans="1:24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1.3888888888888888E-2</v>
      </c>
      <c r="E64" s="85">
        <f>AgeStanSec!E64/86400</f>
        <v>1.494212962962963E-2</v>
      </c>
      <c r="F64" s="85">
        <f>AgeStanSec!F64/86400</f>
        <v>1.8749999999999999E-2</v>
      </c>
      <c r="G64" s="85">
        <f>AgeStanSec!G64/86400</f>
        <v>1.8865740740740742E-2</v>
      </c>
      <c r="H64" s="85">
        <f>AgeStanSec!H64/86400</f>
        <v>2.3587962962962963E-2</v>
      </c>
      <c r="I64" s="85">
        <f>AgeStanSec!I64/86400</f>
        <v>2.6782407407407408E-2</v>
      </c>
      <c r="J64" s="85">
        <f>AgeStanSec!J64/86400</f>
        <v>2.8587962962962964E-2</v>
      </c>
      <c r="K64" s="85">
        <f>AgeStanSec!K64/86400</f>
        <v>3.6122685185185188E-2</v>
      </c>
      <c r="L64" s="85">
        <f>AgeStanSec!L64/86400</f>
        <v>3.8842592592592595E-2</v>
      </c>
      <c r="M64" s="85">
        <f>AgeStanSec!M64/86400</f>
        <v>4.8715277777777781E-2</v>
      </c>
      <c r="N64" s="85">
        <f>AgeStanSec!N64/86400</f>
        <v>5.1435185185185188E-2</v>
      </c>
      <c r="O64" s="85">
        <f>AgeStanSec!O64/86400</f>
        <v>6.1620370370370367E-2</v>
      </c>
      <c r="P64" s="85">
        <f>AgeStanSec!P64/86400</f>
        <v>7.4918981481481475E-2</v>
      </c>
      <c r="Q64" s="85">
        <f>AgeStanSec!Q64/86400</f>
        <v>0.10784722222222222</v>
      </c>
      <c r="R64" s="85">
        <f>AgeStanSec!R64/86400</f>
        <v>0.1325462962962963</v>
      </c>
      <c r="S64" s="85">
        <f>AgeStanSec!S64/86400</f>
        <v>0.23760416666666667</v>
      </c>
      <c r="T64" s="85">
        <f>AgeStanSec!T64/86400</f>
        <v>0.31561342592592595</v>
      </c>
      <c r="U64" s="85">
        <f>AgeStanSec!U64/86400</f>
        <v>0.53636574074074073</v>
      </c>
      <c r="V64" s="85">
        <f>AgeStanSec!V64/86400</f>
        <v>0.58883101851851849</v>
      </c>
      <c r="W64" s="85">
        <f>AgeStanSec!W64/86400</f>
        <v>0.78017361111111116</v>
      </c>
      <c r="X64" s="79"/>
    </row>
    <row r="65" spans="1:24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1.4016203703703704E-2</v>
      </c>
      <c r="E65" s="86">
        <f>AgeStanSec!E65/86400</f>
        <v>1.5081018518518518E-2</v>
      </c>
      <c r="F65" s="86">
        <f>AgeStanSec!F65/86400</f>
        <v>1.892361111111111E-2</v>
      </c>
      <c r="G65" s="86">
        <f>AgeStanSec!G65/86400</f>
        <v>1.9039351851851852E-2</v>
      </c>
      <c r="H65" s="86">
        <f>AgeStanSec!H65/86400</f>
        <v>2.3819444444444445E-2</v>
      </c>
      <c r="I65" s="86">
        <f>AgeStanSec!I65/86400</f>
        <v>2.704861111111111E-2</v>
      </c>
      <c r="J65" s="86">
        <f>AgeStanSec!J65/86400</f>
        <v>2.886574074074074E-2</v>
      </c>
      <c r="K65" s="86">
        <f>AgeStanSec!K65/86400</f>
        <v>3.6469907407407409E-2</v>
      </c>
      <c r="L65" s="86">
        <f>AgeStanSec!L65/86400</f>
        <v>3.923611111111111E-2</v>
      </c>
      <c r="M65" s="86">
        <f>AgeStanSec!M65/86400</f>
        <v>4.9201388888888892E-2</v>
      </c>
      <c r="N65" s="86">
        <f>AgeStanSec!N65/86400</f>
        <v>5.1956018518518519E-2</v>
      </c>
      <c r="O65" s="86">
        <f>AgeStanSec!O65/86400</f>
        <v>6.2233796296296294E-2</v>
      </c>
      <c r="P65" s="86">
        <f>AgeStanSec!P65/86400</f>
        <v>7.5671296296296292E-2</v>
      </c>
      <c r="Q65" s="86">
        <f>AgeStanSec!Q65/86400</f>
        <v>0.10893518518518519</v>
      </c>
      <c r="R65" s="86">
        <f>AgeStanSec!R65/86400</f>
        <v>0.13387731481481482</v>
      </c>
      <c r="S65" s="86">
        <f>AgeStanSec!S65/86400</f>
        <v>0.23998842592592592</v>
      </c>
      <c r="T65" s="86">
        <f>AgeStanSec!T65/86400</f>
        <v>0.3187962962962963</v>
      </c>
      <c r="U65" s="86">
        <f>AgeStanSec!U65/86400</f>
        <v>0.54177083333333331</v>
      </c>
      <c r="V65" s="86">
        <f>AgeStanSec!V65/86400</f>
        <v>0.59474537037037034</v>
      </c>
      <c r="W65" s="86">
        <f>AgeStanSec!W65/86400</f>
        <v>0.78802083333333328</v>
      </c>
      <c r="X65" s="79"/>
    </row>
    <row r="66" spans="1:24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1.4143518518518519E-2</v>
      </c>
      <c r="E66" s="85">
        <f>AgeStanSec!E66/86400</f>
        <v>1.5219907407407408E-2</v>
      </c>
      <c r="F66" s="85">
        <f>AgeStanSec!F66/86400</f>
        <v>1.9108796296296297E-2</v>
      </c>
      <c r="G66" s="85">
        <f>AgeStanSec!G66/86400</f>
        <v>1.9224537037037037E-2</v>
      </c>
      <c r="H66" s="85">
        <f>AgeStanSec!H66/86400</f>
        <v>2.4050925925925927E-2</v>
      </c>
      <c r="I66" s="85">
        <f>AgeStanSec!I66/86400</f>
        <v>2.7303240740740739E-2</v>
      </c>
      <c r="J66" s="85">
        <f>AgeStanSec!J66/86400</f>
        <v>2.914351851851852E-2</v>
      </c>
      <c r="K66" s="85">
        <f>AgeStanSec!K66/86400</f>
        <v>3.6840277777777777E-2</v>
      </c>
      <c r="L66" s="85">
        <f>AgeStanSec!L66/86400</f>
        <v>3.9618055555555552E-2</v>
      </c>
      <c r="M66" s="85">
        <f>AgeStanSec!M66/86400</f>
        <v>4.9699074074074076E-2</v>
      </c>
      <c r="N66" s="85">
        <f>AgeStanSec!N66/86400</f>
        <v>5.2476851851851851E-2</v>
      </c>
      <c r="O66" s="85">
        <f>AgeStanSec!O66/86400</f>
        <v>6.2858796296296301E-2</v>
      </c>
      <c r="P66" s="85">
        <f>AgeStanSec!P66/86400</f>
        <v>7.6423611111111109E-2</v>
      </c>
      <c r="Q66" s="85">
        <f>AgeStanSec!Q66/86400</f>
        <v>0.11002314814814815</v>
      </c>
      <c r="R66" s="85">
        <f>AgeStanSec!R66/86400</f>
        <v>0.13521990740740741</v>
      </c>
      <c r="S66" s="85">
        <f>AgeStanSec!S66/86400</f>
        <v>0.24239583333333334</v>
      </c>
      <c r="T66" s="85">
        <f>AgeStanSec!T66/86400</f>
        <v>0.32199074074074074</v>
      </c>
      <c r="U66" s="85">
        <f>AgeStanSec!U66/86400</f>
        <v>0.54719907407407409</v>
      </c>
      <c r="V66" s="85">
        <f>AgeStanSec!V66/86400</f>
        <v>0.60071759259259261</v>
      </c>
      <c r="W66" s="85">
        <f>AgeStanSec!W66/86400</f>
        <v>0.79592592592592593</v>
      </c>
      <c r="X66" s="79"/>
    </row>
    <row r="67" spans="1:24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1.4270833333333333E-2</v>
      </c>
      <c r="E67" s="85">
        <f>AgeStanSec!E67/86400</f>
        <v>1.5358796296296296E-2</v>
      </c>
      <c r="F67" s="85">
        <f>AgeStanSec!F67/86400</f>
        <v>1.9282407407407408E-2</v>
      </c>
      <c r="G67" s="85">
        <f>AgeStanSec!G67/86400</f>
        <v>1.9409722222222221E-2</v>
      </c>
      <c r="H67" s="85">
        <f>AgeStanSec!H67/86400</f>
        <v>2.4282407407407409E-2</v>
      </c>
      <c r="I67" s="85">
        <f>AgeStanSec!I67/86400</f>
        <v>2.7581018518518519E-2</v>
      </c>
      <c r="J67" s="85">
        <f>AgeStanSec!J67/86400</f>
        <v>2.9444444444444443E-2</v>
      </c>
      <c r="K67" s="85">
        <f>AgeStanSec!K67/86400</f>
        <v>3.7210648148148145E-2</v>
      </c>
      <c r="L67" s="85">
        <f>AgeStanSec!L67/86400</f>
        <v>4.0023148148148148E-2</v>
      </c>
      <c r="M67" s="85">
        <f>AgeStanSec!M67/86400</f>
        <v>5.0208333333333334E-2</v>
      </c>
      <c r="N67" s="85">
        <f>AgeStanSec!N67/86400</f>
        <v>5.3009259259259256E-2</v>
      </c>
      <c r="O67" s="85">
        <f>AgeStanSec!O67/86400</f>
        <v>6.3506944444444449E-2</v>
      </c>
      <c r="P67" s="85">
        <f>AgeStanSec!P67/86400</f>
        <v>7.7210648148148153E-2</v>
      </c>
      <c r="Q67" s="85">
        <f>AgeStanSec!Q67/86400</f>
        <v>0.11115740740740741</v>
      </c>
      <c r="R67" s="85">
        <f>AgeStanSec!R67/86400</f>
        <v>0.1366087962962963</v>
      </c>
      <c r="S67" s="85">
        <f>AgeStanSec!S67/86400</f>
        <v>0.24488425925925925</v>
      </c>
      <c r="T67" s="85">
        <f>AgeStanSec!T67/86400</f>
        <v>0.32528935185185187</v>
      </c>
      <c r="U67" s="85">
        <f>AgeStanSec!U67/86400</f>
        <v>0.55281250000000004</v>
      </c>
      <c r="V67" s="85">
        <f>AgeStanSec!V67/86400</f>
        <v>0.60687500000000005</v>
      </c>
      <c r="W67" s="85">
        <f>AgeStanSec!W67/86400</f>
        <v>0.80409722222222224</v>
      </c>
      <c r="X67" s="79"/>
    </row>
    <row r="68" spans="1:24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1.4409722222222223E-2</v>
      </c>
      <c r="E68" s="85">
        <f>AgeStanSec!E68/86400</f>
        <v>1.5509259259259259E-2</v>
      </c>
      <c r="F68" s="85">
        <f>AgeStanSec!F68/86400</f>
        <v>1.9479166666666665E-2</v>
      </c>
      <c r="G68" s="85">
        <f>AgeStanSec!G68/86400</f>
        <v>1.9594907407407408E-2</v>
      </c>
      <c r="H68" s="85">
        <f>AgeStanSec!H68/86400</f>
        <v>2.4525462962962964E-2</v>
      </c>
      <c r="I68" s="85">
        <f>AgeStanSec!I68/86400</f>
        <v>2.7847222222222221E-2</v>
      </c>
      <c r="J68" s="85">
        <f>AgeStanSec!J68/86400</f>
        <v>2.9733796296296296E-2</v>
      </c>
      <c r="K68" s="85">
        <f>AgeStanSec!K68/86400</f>
        <v>3.7581018518518521E-2</v>
      </c>
      <c r="L68" s="85">
        <f>AgeStanSec!L68/86400</f>
        <v>4.0428240740740744E-2</v>
      </c>
      <c r="M68" s="85">
        <f>AgeStanSec!M68/86400</f>
        <v>5.0729166666666665E-2</v>
      </c>
      <c r="N68" s="85">
        <f>AgeStanSec!N68/86400</f>
        <v>5.3564814814814815E-2</v>
      </c>
      <c r="O68" s="85">
        <f>AgeStanSec!O68/86400</f>
        <v>6.4166666666666664E-2</v>
      </c>
      <c r="P68" s="85">
        <f>AgeStanSec!P68/86400</f>
        <v>7.8009259259259264E-2</v>
      </c>
      <c r="Q68" s="85">
        <f>AgeStanSec!Q68/86400</f>
        <v>0.11231481481481481</v>
      </c>
      <c r="R68" s="85">
        <f>AgeStanSec!R68/86400</f>
        <v>0.13802083333333334</v>
      </c>
      <c r="S68" s="85">
        <f>AgeStanSec!S68/86400</f>
        <v>0.24741898148148148</v>
      </c>
      <c r="T68" s="85">
        <f>AgeStanSec!T68/86400</f>
        <v>0.32866898148148149</v>
      </c>
      <c r="U68" s="85">
        <f>AgeStanSec!U68/86400</f>
        <v>0.55854166666666671</v>
      </c>
      <c r="V68" s="85">
        <f>AgeStanSec!V68/86400</f>
        <v>0.6131712962962963</v>
      </c>
      <c r="W68" s="85">
        <f>AgeStanSec!W68/86400</f>
        <v>0.81243055555555554</v>
      </c>
      <c r="X68" s="79"/>
    </row>
    <row r="69" spans="1:24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1.4560185185185185E-2</v>
      </c>
      <c r="E69" s="85">
        <f>AgeStanSec!E69/86400</f>
        <v>1.5659722222222221E-2</v>
      </c>
      <c r="F69" s="85">
        <f>AgeStanSec!F69/86400</f>
        <v>1.9664351851851853E-2</v>
      </c>
      <c r="G69" s="85">
        <f>AgeStanSec!G69/86400</f>
        <v>1.9791666666666666E-2</v>
      </c>
      <c r="H69" s="85">
        <f>AgeStanSec!H69/86400</f>
        <v>2.476851851851852E-2</v>
      </c>
      <c r="I69" s="85">
        <f>AgeStanSec!I69/86400</f>
        <v>2.8136574074074074E-2</v>
      </c>
      <c r="J69" s="85">
        <f>AgeStanSec!J69/86400</f>
        <v>3.0034722222222223E-2</v>
      </c>
      <c r="K69" s="85">
        <f>AgeStanSec!K69/86400</f>
        <v>3.7974537037037036E-2</v>
      </c>
      <c r="L69" s="85">
        <f>AgeStanSec!L69/86400</f>
        <v>4.0844907407407406E-2</v>
      </c>
      <c r="M69" s="85">
        <f>AgeStanSec!M69/86400</f>
        <v>5.1249999999999997E-2</v>
      </c>
      <c r="N69" s="85">
        <f>AgeStanSec!N69/86400</f>
        <v>5.4120370370370367E-2</v>
      </c>
      <c r="O69" s="85">
        <f>AgeStanSec!O69/86400</f>
        <v>6.4837962962962958E-2</v>
      </c>
      <c r="P69" s="85">
        <f>AgeStanSec!P69/86400</f>
        <v>7.8831018518518522E-2</v>
      </c>
      <c r="Q69" s="85">
        <f>AgeStanSec!Q69/86400</f>
        <v>0.11348379629629629</v>
      </c>
      <c r="R69" s="85">
        <f>AgeStanSec!R69/86400</f>
        <v>0.13946759259259259</v>
      </c>
      <c r="S69" s="85">
        <f>AgeStanSec!S69/86400</f>
        <v>0.25001157407407409</v>
      </c>
      <c r="T69" s="85">
        <f>AgeStanSec!T69/86400</f>
        <v>0.33210648148148147</v>
      </c>
      <c r="U69" s="85">
        <f>AgeStanSec!U69/86400</f>
        <v>0.56439814814814815</v>
      </c>
      <c r="V69" s="85">
        <f>AgeStanSec!V69/86400</f>
        <v>0.61959490740740741</v>
      </c>
      <c r="W69" s="85">
        <f>AgeStanSec!W69/86400</f>
        <v>0.82094907407407403</v>
      </c>
      <c r="X69" s="79"/>
    </row>
    <row r="70" spans="1:24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1.4722222222222222E-2</v>
      </c>
      <c r="E70" s="86">
        <f>AgeStanSec!E70/86400</f>
        <v>1.5833333333333335E-2</v>
      </c>
      <c r="F70" s="86">
        <f>AgeStanSec!F70/86400</f>
        <v>1.9861111111111111E-2</v>
      </c>
      <c r="G70" s="86">
        <f>AgeStanSec!G70/86400</f>
        <v>1.9988425925925927E-2</v>
      </c>
      <c r="H70" s="86">
        <f>AgeStanSec!H70/86400</f>
        <v>2.5023148148148149E-2</v>
      </c>
      <c r="I70" s="86">
        <f>AgeStanSec!I70/86400</f>
        <v>2.841435185185185E-2</v>
      </c>
      <c r="J70" s="86">
        <f>AgeStanSec!J70/86400</f>
        <v>3.0347222222222223E-2</v>
      </c>
      <c r="K70" s="86">
        <f>AgeStanSec!K70/86400</f>
        <v>3.8356481481481484E-2</v>
      </c>
      <c r="L70" s="86">
        <f>AgeStanSec!L70/86400</f>
        <v>4.1273148148148149E-2</v>
      </c>
      <c r="M70" s="86">
        <f>AgeStanSec!M70/86400</f>
        <v>5.1793981481481483E-2</v>
      </c>
      <c r="N70" s="86">
        <f>AgeStanSec!N70/86400</f>
        <v>5.4699074074074074E-2</v>
      </c>
      <c r="O70" s="86">
        <f>AgeStanSec!O70/86400</f>
        <v>6.5520833333333334E-2</v>
      </c>
      <c r="P70" s="86">
        <f>AgeStanSec!P70/86400</f>
        <v>7.9664351851851847E-2</v>
      </c>
      <c r="Q70" s="86">
        <f>AgeStanSec!Q70/86400</f>
        <v>0.1146875</v>
      </c>
      <c r="R70" s="86">
        <f>AgeStanSec!R70/86400</f>
        <v>0.14094907407407409</v>
      </c>
      <c r="S70" s="86">
        <f>AgeStanSec!S70/86400</f>
        <v>0.25266203703703705</v>
      </c>
      <c r="T70" s="86">
        <f>AgeStanSec!T70/86400</f>
        <v>0.33562500000000001</v>
      </c>
      <c r="U70" s="86">
        <f>AgeStanSec!U70/86400</f>
        <v>0.57037037037037042</v>
      </c>
      <c r="V70" s="86">
        <f>AgeStanSec!V70/86400</f>
        <v>0.62615740740740744</v>
      </c>
      <c r="W70" s="86">
        <f>AgeStanSec!W70/86400</f>
        <v>0.82964120370370376</v>
      </c>
      <c r="X70" s="79"/>
    </row>
    <row r="71" spans="1:24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1.4895833333333334E-2</v>
      </c>
      <c r="E71" s="85">
        <f>AgeStanSec!E71/86400</f>
        <v>1.6018518518518519E-2</v>
      </c>
      <c r="F71" s="85">
        <f>AgeStanSec!F71/86400</f>
        <v>2.0092592592592592E-2</v>
      </c>
      <c r="G71" s="85">
        <f>AgeStanSec!G71/86400</f>
        <v>2.0219907407407409E-2</v>
      </c>
      <c r="H71" s="85">
        <f>AgeStanSec!H71/86400</f>
        <v>2.5277777777777777E-2</v>
      </c>
      <c r="I71" s="85">
        <f>AgeStanSec!I71/86400</f>
        <v>2.8715277777777777E-2</v>
      </c>
      <c r="J71" s="85">
        <f>AgeStanSec!J71/86400</f>
        <v>3.0659722222222224E-2</v>
      </c>
      <c r="K71" s="85">
        <f>AgeStanSec!K71/86400</f>
        <v>3.8773148148148147E-2</v>
      </c>
      <c r="L71" s="85">
        <f>AgeStanSec!L71/86400</f>
        <v>4.1712962962962966E-2</v>
      </c>
      <c r="M71" s="85">
        <f>AgeStanSec!M71/86400</f>
        <v>5.2372685185185182E-2</v>
      </c>
      <c r="N71" s="85">
        <f>AgeStanSec!N71/86400</f>
        <v>5.5300925925925927E-2</v>
      </c>
      <c r="O71" s="85">
        <f>AgeStanSec!O71/86400</f>
        <v>6.6250000000000003E-2</v>
      </c>
      <c r="P71" s="85">
        <f>AgeStanSec!P71/86400</f>
        <v>8.0555555555555561E-2</v>
      </c>
      <c r="Q71" s="85">
        <f>AgeStanSec!Q71/86400</f>
        <v>0.11594907407407408</v>
      </c>
      <c r="R71" s="85">
        <f>AgeStanSec!R71/86400</f>
        <v>0.14248842592592592</v>
      </c>
      <c r="S71" s="85">
        <f>AgeStanSec!S71/86400</f>
        <v>0.25543981481481481</v>
      </c>
      <c r="T71" s="85">
        <f>AgeStanSec!T71/86400</f>
        <v>0.33930555555555558</v>
      </c>
      <c r="U71" s="85">
        <f>AgeStanSec!U71/86400</f>
        <v>0.57664351851851847</v>
      </c>
      <c r="V71" s="85">
        <f>AgeStanSec!V71/86400</f>
        <v>0.6330324074074074</v>
      </c>
      <c r="W71" s="85">
        <f>AgeStanSec!W71/86400</f>
        <v>0.83875</v>
      </c>
      <c r="X71" s="79"/>
    </row>
    <row r="72" spans="1:24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1.5092592592592593E-2</v>
      </c>
      <c r="E72" s="85">
        <f>AgeStanSec!E72/86400</f>
        <v>1.6226851851851853E-2</v>
      </c>
      <c r="F72" s="85">
        <f>AgeStanSec!F72/86400</f>
        <v>2.0335648148148148E-2</v>
      </c>
      <c r="G72" s="85">
        <f>AgeStanSec!G72/86400</f>
        <v>2.0462962962962964E-2</v>
      </c>
      <c r="H72" s="85">
        <f>AgeStanSec!H72/86400</f>
        <v>2.5567129629629631E-2</v>
      </c>
      <c r="I72" s="85">
        <f>AgeStanSec!I72/86400</f>
        <v>2.9050925925925924E-2</v>
      </c>
      <c r="J72" s="85">
        <f>AgeStanSec!J72/86400</f>
        <v>3.1030092592592592E-2</v>
      </c>
      <c r="K72" s="85">
        <f>AgeStanSec!K72/86400</f>
        <v>3.923611111111111E-2</v>
      </c>
      <c r="L72" s="85">
        <f>AgeStanSec!L72/86400</f>
        <v>4.2222222222222223E-2</v>
      </c>
      <c r="M72" s="85">
        <f>AgeStanSec!M72/86400</f>
        <v>5.3009259259259256E-2</v>
      </c>
      <c r="N72" s="85">
        <f>AgeStanSec!N72/86400</f>
        <v>5.5983796296296295E-2</v>
      </c>
      <c r="O72" s="85">
        <f>AgeStanSec!O72/86400</f>
        <v>6.7060185185185181E-2</v>
      </c>
      <c r="P72" s="85">
        <f>AgeStanSec!P72/86400</f>
        <v>8.1539351851851849E-2</v>
      </c>
      <c r="Q72" s="85">
        <f>AgeStanSec!Q72/86400</f>
        <v>0.11736111111111111</v>
      </c>
      <c r="R72" s="85">
        <f>AgeStanSec!R72/86400</f>
        <v>0.14423611111111112</v>
      </c>
      <c r="S72" s="85">
        <f>AgeStanSec!S72/86400</f>
        <v>0.2585648148148148</v>
      </c>
      <c r="T72" s="85">
        <f>AgeStanSec!T72/86400</f>
        <v>0.34346064814814814</v>
      </c>
      <c r="U72" s="85">
        <f>AgeStanSec!U72/86400</f>
        <v>0.58369212962962957</v>
      </c>
      <c r="V72" s="85">
        <f>AgeStanSec!V72/86400</f>
        <v>0.64077546296296295</v>
      </c>
      <c r="W72" s="85">
        <f>AgeStanSec!W72/86400</f>
        <v>0.84900462962962964</v>
      </c>
      <c r="X72" s="79"/>
    </row>
    <row r="73" spans="1:24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1.5300925925925926E-2</v>
      </c>
      <c r="E73" s="85">
        <f>AgeStanSec!E73/86400</f>
        <v>1.6458333333333332E-2</v>
      </c>
      <c r="F73" s="85">
        <f>AgeStanSec!F73/86400</f>
        <v>2.0613425925925927E-2</v>
      </c>
      <c r="G73" s="85">
        <f>AgeStanSec!G73/86400</f>
        <v>2.074074074074074E-2</v>
      </c>
      <c r="H73" s="85">
        <f>AgeStanSec!H73/86400</f>
        <v>2.5891203703703704E-2</v>
      </c>
      <c r="I73" s="85">
        <f>AgeStanSec!I73/86400</f>
        <v>2.9421296296296296E-2</v>
      </c>
      <c r="J73" s="85">
        <f>AgeStanSec!J73/86400</f>
        <v>3.142361111111111E-2</v>
      </c>
      <c r="K73" s="85">
        <f>AgeStanSec!K73/86400</f>
        <v>3.9745370370370368E-2</v>
      </c>
      <c r="L73" s="85">
        <f>AgeStanSec!L73/86400</f>
        <v>4.2766203703703702E-2</v>
      </c>
      <c r="M73" s="85">
        <f>AgeStanSec!M73/86400</f>
        <v>5.3703703703703705E-2</v>
      </c>
      <c r="N73" s="85">
        <f>AgeStanSec!N73/86400</f>
        <v>5.6724537037037039E-2</v>
      </c>
      <c r="O73" s="85">
        <f>AgeStanSec!O73/86400</f>
        <v>6.7962962962962961E-2</v>
      </c>
      <c r="P73" s="85">
        <f>AgeStanSec!P73/86400</f>
        <v>8.262731481481482E-2</v>
      </c>
      <c r="Q73" s="85">
        <f>AgeStanSec!Q73/86400</f>
        <v>0.11891203703703704</v>
      </c>
      <c r="R73" s="85">
        <f>AgeStanSec!R73/86400</f>
        <v>0.14614583333333334</v>
      </c>
      <c r="S73" s="85">
        <f>AgeStanSec!S73/86400</f>
        <v>0.26197916666666665</v>
      </c>
      <c r="T73" s="85">
        <f>AgeStanSec!T73/86400</f>
        <v>0.34800925925925924</v>
      </c>
      <c r="U73" s="85">
        <f>AgeStanSec!U73/86400</f>
        <v>0.59141203703703704</v>
      </c>
      <c r="V73" s="85">
        <f>AgeStanSec!V73/86400</f>
        <v>0.64924768518518516</v>
      </c>
      <c r="W73" s="85">
        <f>AgeStanSec!W73/86400</f>
        <v>0.86023148148148143</v>
      </c>
      <c r="X73" s="79"/>
    </row>
    <row r="74" spans="1:24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1.5532407407407408E-2</v>
      </c>
      <c r="E74" s="85">
        <f>AgeStanSec!E74/86400</f>
        <v>1.6701388888888891E-2</v>
      </c>
      <c r="F74" s="85">
        <f>AgeStanSec!F74/86400</f>
        <v>2.0902777777777777E-2</v>
      </c>
      <c r="G74" s="85">
        <f>AgeStanSec!G74/86400</f>
        <v>2.1041666666666667E-2</v>
      </c>
      <c r="H74" s="85">
        <f>AgeStanSec!H74/86400</f>
        <v>2.6249999999999999E-2</v>
      </c>
      <c r="I74" s="85">
        <f>AgeStanSec!I74/86400</f>
        <v>2.9837962962962962E-2</v>
      </c>
      <c r="J74" s="85">
        <f>AgeStanSec!J74/86400</f>
        <v>3.1863425925925927E-2</v>
      </c>
      <c r="K74" s="85">
        <f>AgeStanSec!K74/86400</f>
        <v>4.0312500000000001E-2</v>
      </c>
      <c r="L74" s="85">
        <f>AgeStanSec!L74/86400</f>
        <v>4.3391203703703703E-2</v>
      </c>
      <c r="M74" s="85">
        <f>AgeStanSec!M74/86400</f>
        <v>5.4490740740740742E-2</v>
      </c>
      <c r="N74" s="85">
        <f>AgeStanSec!N74/86400</f>
        <v>5.7546296296296297E-2</v>
      </c>
      <c r="O74" s="85">
        <f>AgeStanSec!O74/86400</f>
        <v>6.895833333333333E-2</v>
      </c>
      <c r="P74" s="85">
        <f>AgeStanSec!P74/86400</f>
        <v>8.3842592592592594E-2</v>
      </c>
      <c r="Q74" s="85">
        <f>AgeStanSec!Q74/86400</f>
        <v>0.12064814814814814</v>
      </c>
      <c r="R74" s="85">
        <f>AgeStanSec!R74/86400</f>
        <v>0.14827546296296296</v>
      </c>
      <c r="S74" s="85">
        <f>AgeStanSec!S74/86400</f>
        <v>0.26579861111111114</v>
      </c>
      <c r="T74" s="85">
        <f>AgeStanSec!T74/86400</f>
        <v>0.3530787037037037</v>
      </c>
      <c r="U74" s="85">
        <f>AgeStanSec!U74/86400</f>
        <v>0.60002314814814817</v>
      </c>
      <c r="V74" s="85">
        <f>AgeStanSec!V74/86400</f>
        <v>0.65870370370370368</v>
      </c>
      <c r="W74" s="85">
        <f>AgeStanSec!W74/86400</f>
        <v>0.87276620370370372</v>
      </c>
      <c r="X74" s="79"/>
    </row>
    <row r="75" spans="1:24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1.5787037037037037E-2</v>
      </c>
      <c r="E75" s="86">
        <f>AgeStanSec!E75/86400</f>
        <v>1.6979166666666667E-2</v>
      </c>
      <c r="F75" s="86">
        <f>AgeStanSec!F75/86400</f>
        <v>2.1238425925925924E-2</v>
      </c>
      <c r="G75" s="86">
        <f>AgeStanSec!G75/86400</f>
        <v>2.1365740740740741E-2</v>
      </c>
      <c r="H75" s="86">
        <f>AgeStanSec!H75/86400</f>
        <v>2.6643518518518518E-2</v>
      </c>
      <c r="I75" s="86">
        <f>AgeStanSec!I75/86400</f>
        <v>3.0289351851851852E-2</v>
      </c>
      <c r="J75" s="86">
        <f>AgeStanSec!J75/86400</f>
        <v>3.2349537037037038E-2</v>
      </c>
      <c r="K75" s="86">
        <f>AgeStanSec!K75/86400</f>
        <v>4.0937500000000002E-2</v>
      </c>
      <c r="L75" s="86">
        <f>AgeStanSec!L75/86400</f>
        <v>4.4062499999999998E-2</v>
      </c>
      <c r="M75" s="86">
        <f>AgeStanSec!M75/86400</f>
        <v>5.5347222222222221E-2</v>
      </c>
      <c r="N75" s="86">
        <f>AgeStanSec!N75/86400</f>
        <v>5.846064814814815E-2</v>
      </c>
      <c r="O75" s="86">
        <f>AgeStanSec!O75/86400</f>
        <v>7.0046296296296301E-2</v>
      </c>
      <c r="P75" s="86">
        <f>AgeStanSec!P75/86400</f>
        <v>8.5162037037037036E-2</v>
      </c>
      <c r="Q75" s="86">
        <f>AgeStanSec!Q75/86400</f>
        <v>0.12255787037037037</v>
      </c>
      <c r="R75" s="86">
        <f>AgeStanSec!R75/86400</f>
        <v>0.15061342592592591</v>
      </c>
      <c r="S75" s="86">
        <f>AgeStanSec!S75/86400</f>
        <v>0.27</v>
      </c>
      <c r="T75" s="86">
        <f>AgeStanSec!T75/86400</f>
        <v>0.35865740740740742</v>
      </c>
      <c r="U75" s="86">
        <f>AgeStanSec!U75/86400</f>
        <v>0.60951388888888891</v>
      </c>
      <c r="V75" s="86">
        <f>AgeStanSec!V75/86400</f>
        <v>0.66912037037037042</v>
      </c>
      <c r="W75" s="86">
        <f>AgeStanSec!W75/86400</f>
        <v>0.88656250000000003</v>
      </c>
      <c r="X75" s="79"/>
    </row>
    <row r="76" spans="1:24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1.6064814814814816E-2</v>
      </c>
      <c r="E76" s="85">
        <f>AgeStanSec!E76/86400</f>
        <v>1.726851851851852E-2</v>
      </c>
      <c r="F76" s="85">
        <f>AgeStanSec!F76/86400</f>
        <v>2.1597222222222223E-2</v>
      </c>
      <c r="G76" s="85">
        <f>AgeStanSec!G76/86400</f>
        <v>2.1736111111111112E-2</v>
      </c>
      <c r="H76" s="85">
        <f>AgeStanSec!H76/86400</f>
        <v>2.7083333333333334E-2</v>
      </c>
      <c r="I76" s="85">
        <f>AgeStanSec!I76/86400</f>
        <v>3.079861111111111E-2</v>
      </c>
      <c r="J76" s="85">
        <f>AgeStanSec!J76/86400</f>
        <v>3.2881944444444443E-2</v>
      </c>
      <c r="K76" s="85">
        <f>AgeStanSec!K76/86400</f>
        <v>4.1631944444444444E-2</v>
      </c>
      <c r="L76" s="85">
        <f>AgeStanSec!L76/86400</f>
        <v>4.4791666666666667E-2</v>
      </c>
      <c r="M76" s="85">
        <f>AgeStanSec!M76/86400</f>
        <v>5.6284722222222222E-2</v>
      </c>
      <c r="N76" s="85">
        <f>AgeStanSec!N76/86400</f>
        <v>5.9444444444444446E-2</v>
      </c>
      <c r="O76" s="85">
        <f>AgeStanSec!O76/86400</f>
        <v>7.1249999999999994E-2</v>
      </c>
      <c r="P76" s="85">
        <f>AgeStanSec!P76/86400</f>
        <v>8.6620370370370375E-2</v>
      </c>
      <c r="Q76" s="85">
        <f>AgeStanSec!Q76/86400</f>
        <v>0.1246412037037037</v>
      </c>
      <c r="R76" s="85">
        <f>AgeStanSec!R76/86400</f>
        <v>0.15317129629629631</v>
      </c>
      <c r="S76" s="85">
        <f>AgeStanSec!S76/86400</f>
        <v>0.27458333333333335</v>
      </c>
      <c r="T76" s="85">
        <f>AgeStanSec!T76/86400</f>
        <v>0.36474537037037036</v>
      </c>
      <c r="U76" s="85">
        <f>AgeStanSec!U76/86400</f>
        <v>0.61986111111111108</v>
      </c>
      <c r="V76" s="85">
        <f>AgeStanSec!V76/86400</f>
        <v>0.68047453703703709</v>
      </c>
      <c r="W76" s="85">
        <f>AgeStanSec!W76/86400</f>
        <v>0.90160879629629631</v>
      </c>
      <c r="X76" s="79"/>
    </row>
    <row r="77" spans="1:24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1.6377314814814813E-2</v>
      </c>
      <c r="E77" s="85">
        <f>AgeStanSec!E77/86400</f>
        <v>1.7592592592592594E-2</v>
      </c>
      <c r="F77" s="85">
        <f>AgeStanSec!F77/86400</f>
        <v>2.1990740740740741E-2</v>
      </c>
      <c r="G77" s="85">
        <f>AgeStanSec!G77/86400</f>
        <v>2.2129629629629631E-2</v>
      </c>
      <c r="H77" s="85">
        <f>AgeStanSec!H77/86400</f>
        <v>2.7569444444444445E-2</v>
      </c>
      <c r="I77" s="85">
        <f>AgeStanSec!I77/86400</f>
        <v>3.1342592592592596E-2</v>
      </c>
      <c r="J77" s="85">
        <f>AgeStanSec!J77/86400</f>
        <v>3.3472222222222223E-2</v>
      </c>
      <c r="K77" s="85">
        <f>AgeStanSec!K77/86400</f>
        <v>4.238425925925926E-2</v>
      </c>
      <c r="L77" s="85">
        <f>AgeStanSec!L77/86400</f>
        <v>4.5613425925925925E-2</v>
      </c>
      <c r="M77" s="85">
        <f>AgeStanSec!M77/86400</f>
        <v>5.7314814814814811E-2</v>
      </c>
      <c r="N77" s="85">
        <f>AgeStanSec!N77/86400</f>
        <v>6.0543981481481483E-2</v>
      </c>
      <c r="O77" s="85">
        <f>AgeStanSec!O77/86400</f>
        <v>7.2581018518518517E-2</v>
      </c>
      <c r="P77" s="85">
        <f>AgeStanSec!P77/86400</f>
        <v>8.8240740740740745E-2</v>
      </c>
      <c r="Q77" s="85">
        <f>AgeStanSec!Q77/86400</f>
        <v>0.12694444444444444</v>
      </c>
      <c r="R77" s="85">
        <f>AgeStanSec!R77/86400</f>
        <v>0.15600694444444443</v>
      </c>
      <c r="S77" s="85">
        <f>AgeStanSec!S77/86400</f>
        <v>0.27965277777777775</v>
      </c>
      <c r="T77" s="85">
        <f>AgeStanSec!T77/86400</f>
        <v>0.37148148148148147</v>
      </c>
      <c r="U77" s="85">
        <f>AgeStanSec!U77/86400</f>
        <v>0.63130787037037039</v>
      </c>
      <c r="V77" s="85">
        <f>AgeStanSec!V77/86400</f>
        <v>0.69305555555555554</v>
      </c>
      <c r="W77" s="85">
        <f>AgeStanSec!W77/86400</f>
        <v>0.91827546296296292</v>
      </c>
      <c r="X77" s="79"/>
    </row>
    <row r="78" spans="1:24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1.6701388888888891E-2</v>
      </c>
      <c r="E78" s="85">
        <f>AgeStanSec!E78/86400</f>
        <v>1.7951388888888888E-2</v>
      </c>
      <c r="F78" s="85">
        <f>AgeStanSec!F78/86400</f>
        <v>2.2430555555555554E-2</v>
      </c>
      <c r="G78" s="85">
        <f>AgeStanSec!G78/86400</f>
        <v>2.2569444444444444E-2</v>
      </c>
      <c r="H78" s="85">
        <f>AgeStanSec!H78/86400</f>
        <v>2.8101851851851854E-2</v>
      </c>
      <c r="I78" s="85">
        <f>AgeStanSec!I78/86400</f>
        <v>3.1944444444444442E-2</v>
      </c>
      <c r="J78" s="85">
        <f>AgeStanSec!J78/86400</f>
        <v>3.412037037037037E-2</v>
      </c>
      <c r="K78" s="85">
        <f>AgeStanSec!K78/86400</f>
        <v>4.3206018518518519E-2</v>
      </c>
      <c r="L78" s="85">
        <f>AgeStanSec!L78/86400</f>
        <v>4.6504629629629632E-2</v>
      </c>
      <c r="M78" s="85">
        <f>AgeStanSec!M78/86400</f>
        <v>5.8449074074074077E-2</v>
      </c>
      <c r="N78" s="85">
        <f>AgeStanSec!N78/86400</f>
        <v>6.173611111111111E-2</v>
      </c>
      <c r="O78" s="85">
        <f>AgeStanSec!O78/86400</f>
        <v>7.4027777777777776E-2</v>
      </c>
      <c r="P78" s="85">
        <f>AgeStanSec!P78/86400</f>
        <v>0.09</v>
      </c>
      <c r="Q78" s="85">
        <f>AgeStanSec!Q78/86400</f>
        <v>0.12944444444444445</v>
      </c>
      <c r="R78" s="85">
        <f>AgeStanSec!R78/86400</f>
        <v>0.15908564814814816</v>
      </c>
      <c r="S78" s="85">
        <f>AgeStanSec!S78/86400</f>
        <v>0.28518518518518521</v>
      </c>
      <c r="T78" s="85">
        <f>AgeStanSec!T78/86400</f>
        <v>0.37883101851851853</v>
      </c>
      <c r="U78" s="85">
        <f>AgeStanSec!U78/86400</f>
        <v>0.64379629629629631</v>
      </c>
      <c r="V78" s="85">
        <f>AgeStanSec!V78/86400</f>
        <v>0.70674768518518516</v>
      </c>
      <c r="W78" s="85">
        <f>AgeStanSec!W78/86400</f>
        <v>0.93642361111111116</v>
      </c>
      <c r="X78" s="79"/>
    </row>
    <row r="79" spans="1:24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1.7071759259259259E-2</v>
      </c>
      <c r="E79" s="85">
        <f>AgeStanSec!E79/86400</f>
        <v>1.8333333333333333E-2</v>
      </c>
      <c r="F79" s="85">
        <f>AgeStanSec!F79/86400</f>
        <v>2.2905092592592591E-2</v>
      </c>
      <c r="G79" s="85">
        <f>AgeStanSec!G79/86400</f>
        <v>2.3043981481481481E-2</v>
      </c>
      <c r="H79" s="85">
        <f>AgeStanSec!H79/86400</f>
        <v>2.8680555555555556E-2</v>
      </c>
      <c r="I79" s="85">
        <f>AgeStanSec!I79/86400</f>
        <v>3.2615740740740744E-2</v>
      </c>
      <c r="J79" s="85">
        <f>AgeStanSec!J79/86400</f>
        <v>3.4837962962962966E-2</v>
      </c>
      <c r="K79" s="85">
        <f>AgeStanSec!K79/86400</f>
        <v>4.4120370370370372E-2</v>
      </c>
      <c r="L79" s="85">
        <f>AgeStanSec!L79/86400</f>
        <v>4.7488425925925927E-2</v>
      </c>
      <c r="M79" s="85">
        <f>AgeStanSec!M79/86400</f>
        <v>5.9675925925925924E-2</v>
      </c>
      <c r="N79" s="85">
        <f>AgeStanSec!N79/86400</f>
        <v>6.3055555555555559E-2</v>
      </c>
      <c r="O79" s="85">
        <f>AgeStanSec!O79/86400</f>
        <v>7.5613425925925931E-2</v>
      </c>
      <c r="P79" s="85">
        <f>AgeStanSec!P79/86400</f>
        <v>9.1932870370370373E-2</v>
      </c>
      <c r="Q79" s="85">
        <f>AgeStanSec!Q79/86400</f>
        <v>0.13222222222222221</v>
      </c>
      <c r="R79" s="85">
        <f>AgeStanSec!R79/86400</f>
        <v>0.16250000000000001</v>
      </c>
      <c r="S79" s="85">
        <f>AgeStanSec!S79/86400</f>
        <v>0.29129629629629628</v>
      </c>
      <c r="T79" s="137">
        <f>AgeStanSec!T79/86400</f>
        <v>0.38694444444444442</v>
      </c>
      <c r="U79" s="137">
        <f>AgeStanSec!U79/86400</f>
        <v>0.65759259259259262</v>
      </c>
      <c r="V79" s="137">
        <f>AgeStanSec!V79/86400</f>
        <v>0.72190972222222227</v>
      </c>
      <c r="W79" s="137">
        <f>AgeStanSec!W79/86400</f>
        <v>0.95650462962962968</v>
      </c>
      <c r="X79" s="79"/>
    </row>
    <row r="80" spans="1:24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1.7465277777777777E-2</v>
      </c>
      <c r="E80" s="86">
        <f>AgeStanSec!E80/86400</f>
        <v>1.8761574074074073E-2</v>
      </c>
      <c r="F80" s="86">
        <f>AgeStanSec!F80/86400</f>
        <v>2.3425925925925926E-2</v>
      </c>
      <c r="G80" s="86">
        <f>AgeStanSec!G80/86400</f>
        <v>2.3564814814814816E-2</v>
      </c>
      <c r="H80" s="86">
        <f>AgeStanSec!H80/86400</f>
        <v>2.931712962962963E-2</v>
      </c>
      <c r="I80" s="86">
        <f>AgeStanSec!I80/86400</f>
        <v>3.3344907407407406E-2</v>
      </c>
      <c r="J80" s="86">
        <f>AgeStanSec!J80/86400</f>
        <v>3.5613425925925923E-2</v>
      </c>
      <c r="K80" s="86">
        <f>AgeStanSec!K80/86400</f>
        <v>4.5115740740740741E-2</v>
      </c>
      <c r="L80" s="86">
        <f>AgeStanSec!L80/86400</f>
        <v>4.8553240740740744E-2</v>
      </c>
      <c r="M80" s="86">
        <f>AgeStanSec!M80/86400</f>
        <v>6.1041666666666668E-2</v>
      </c>
      <c r="N80" s="86">
        <f>AgeStanSec!N80/86400</f>
        <v>6.4490740740740737E-2</v>
      </c>
      <c r="O80" s="86">
        <f>AgeStanSec!O80/86400</f>
        <v>7.7372685185185183E-2</v>
      </c>
      <c r="P80" s="86">
        <f>AgeStanSec!P80/86400</f>
        <v>9.4074074074074074E-2</v>
      </c>
      <c r="Q80" s="86">
        <f>AgeStanSec!Q80/86400</f>
        <v>0.13527777777777777</v>
      </c>
      <c r="R80" s="86">
        <f>AgeStanSec!R80/86400</f>
        <v>0.16623842592592591</v>
      </c>
      <c r="S80" s="86">
        <f>AgeStanSec!S80/86400</f>
        <v>0.29802083333333335</v>
      </c>
      <c r="T80" s="138">
        <f>AgeStanSec!T80/86400</f>
        <v>0.39586805555555554</v>
      </c>
      <c r="U80" s="138">
        <f>AgeStanSec!U80/86400</f>
        <v>0.67276620370370366</v>
      </c>
      <c r="V80" s="138">
        <f>AgeStanSec!V80/86400</f>
        <v>0.73855324074074069</v>
      </c>
      <c r="W80" s="138">
        <f>AgeStanSec!W80/86400</f>
        <v>0.97856481481481483</v>
      </c>
      <c r="X80" s="79"/>
    </row>
    <row r="81" spans="1:24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1.7893518518518517E-2</v>
      </c>
      <c r="E81" s="85">
        <f>AgeStanSec!E81/86400</f>
        <v>1.9224537037037037E-2</v>
      </c>
      <c r="F81" s="85">
        <f>AgeStanSec!F81/86400</f>
        <v>2.4004629629629629E-2</v>
      </c>
      <c r="G81" s="85">
        <f>AgeStanSec!G81/86400</f>
        <v>2.4143518518518519E-2</v>
      </c>
      <c r="H81" s="85">
        <f>AgeStanSec!H81/86400</f>
        <v>3.0023148148148149E-2</v>
      </c>
      <c r="I81" s="85">
        <f>AgeStanSec!I81/86400</f>
        <v>3.4143518518518517E-2</v>
      </c>
      <c r="J81" s="85">
        <f>AgeStanSec!J81/86400</f>
        <v>3.6469907407407409E-2</v>
      </c>
      <c r="K81" s="85">
        <f>AgeStanSec!K81/86400</f>
        <v>4.6215277777777779E-2</v>
      </c>
      <c r="L81" s="85">
        <f>AgeStanSec!L81/86400</f>
        <v>4.9733796296296297E-2</v>
      </c>
      <c r="M81" s="85">
        <f>AgeStanSec!M81/86400</f>
        <v>6.2534722222222228E-2</v>
      </c>
      <c r="N81" s="85">
        <f>AgeStanSec!N81/86400</f>
        <v>6.6064814814814812E-2</v>
      </c>
      <c r="O81" s="85">
        <f>AgeStanSec!O81/86400</f>
        <v>7.9293981481481479E-2</v>
      </c>
      <c r="P81" s="85">
        <f>AgeStanSec!P81/86400</f>
        <v>9.6400462962962966E-2</v>
      </c>
      <c r="Q81" s="85">
        <f>AgeStanSec!Q81/86400</f>
        <v>0.13859953703703703</v>
      </c>
      <c r="R81" s="85">
        <f>AgeStanSec!R81/86400</f>
        <v>0.17033564814814814</v>
      </c>
      <c r="S81" s="85">
        <f>AgeStanSec!S81/86400</f>
        <v>0.30534722222222221</v>
      </c>
      <c r="T81" s="137">
        <f>AgeStanSec!T81/86400</f>
        <v>0.40561342592592592</v>
      </c>
      <c r="U81" s="137">
        <f>AgeStanSec!U81/86400</f>
        <v>0.68931712962962965</v>
      </c>
      <c r="V81" s="137">
        <f>AgeStanSec!V81/86400</f>
        <v>0.75672453703703701</v>
      </c>
      <c r="W81" s="137">
        <f>AgeStanSec!W81/86400</f>
        <v>1.0026388888888889</v>
      </c>
      <c r="X81" s="79"/>
    </row>
    <row r="82" spans="1:24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1.8368055555555554E-2</v>
      </c>
      <c r="E82" s="85">
        <f>AgeStanSec!E82/86400</f>
        <v>1.9733796296296298E-2</v>
      </c>
      <c r="F82" s="85">
        <f>AgeStanSec!F82/86400</f>
        <v>2.462962962962963E-2</v>
      </c>
      <c r="G82" s="85">
        <f>AgeStanSec!G82/86400</f>
        <v>2.4780092592592593E-2</v>
      </c>
      <c r="H82" s="85">
        <f>AgeStanSec!H82/86400</f>
        <v>3.079861111111111E-2</v>
      </c>
      <c r="I82" s="85">
        <f>AgeStanSec!I82/86400</f>
        <v>3.5034722222222224E-2</v>
      </c>
      <c r="J82" s="85">
        <f>AgeStanSec!J82/86400</f>
        <v>3.7418981481481484E-2</v>
      </c>
      <c r="K82" s="85">
        <f>AgeStanSec!K82/86400</f>
        <v>4.7418981481481479E-2</v>
      </c>
      <c r="L82" s="85">
        <f>AgeStanSec!L82/86400</f>
        <v>5.1041666666666666E-2</v>
      </c>
      <c r="M82" s="85">
        <f>AgeStanSec!M82/86400</f>
        <v>6.4189814814814811E-2</v>
      </c>
      <c r="N82" s="85">
        <f>AgeStanSec!N82/86400</f>
        <v>6.7800925925925931E-2</v>
      </c>
      <c r="O82" s="85">
        <f>AgeStanSec!O82/86400</f>
        <v>8.1400462962962966E-2</v>
      </c>
      <c r="P82" s="85">
        <f>AgeStanSec!P82/86400</f>
        <v>9.8969907407407409E-2</v>
      </c>
      <c r="Q82" s="85">
        <f>AgeStanSec!Q82/86400</f>
        <v>0.14229166666666668</v>
      </c>
      <c r="R82" s="85">
        <f>AgeStanSec!R82/86400</f>
        <v>0.17487268518518517</v>
      </c>
      <c r="S82" s="85">
        <f>AgeStanSec!S82/86400</f>
        <v>0.31347222222222221</v>
      </c>
      <c r="T82" s="137">
        <f>AgeStanSec!T82/86400</f>
        <v>0.41641203703703705</v>
      </c>
      <c r="U82" s="137">
        <f>AgeStanSec!U82/86400</f>
        <v>0.70766203703703701</v>
      </c>
      <c r="V82" s="137">
        <f>AgeStanSec!V82/86400</f>
        <v>0.77686342592592594</v>
      </c>
      <c r="W82" s="137">
        <f>AgeStanSec!W82/86400</f>
        <v>1.0293287037037038</v>
      </c>
      <c r="X82" s="79"/>
    </row>
    <row r="83" spans="1:24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1.8888888888888889E-2</v>
      </c>
      <c r="E83" s="85">
        <f>AgeStanSec!E83/86400</f>
        <v>2.0289351851851854E-2</v>
      </c>
      <c r="F83" s="85">
        <f>AgeStanSec!F83/86400</f>
        <v>2.5324074074074075E-2</v>
      </c>
      <c r="G83" s="85">
        <f>AgeStanSec!G83/86400</f>
        <v>2.5474537037037039E-2</v>
      </c>
      <c r="H83" s="85">
        <f>AgeStanSec!H83/86400</f>
        <v>3.1655092592592596E-2</v>
      </c>
      <c r="I83" s="85">
        <f>AgeStanSec!I83/86400</f>
        <v>3.6006944444444446E-2</v>
      </c>
      <c r="J83" s="85">
        <f>AgeStanSec!J83/86400</f>
        <v>3.847222222222222E-2</v>
      </c>
      <c r="K83" s="85">
        <f>AgeStanSec!K83/86400</f>
        <v>4.8750000000000002E-2</v>
      </c>
      <c r="L83" s="85">
        <f>AgeStanSec!L83/86400</f>
        <v>5.2465277777777777E-2</v>
      </c>
      <c r="M83" s="85">
        <f>AgeStanSec!M83/86400</f>
        <v>6.5995370370370371E-2</v>
      </c>
      <c r="N83" s="85">
        <f>AgeStanSec!N83/86400</f>
        <v>6.9722222222222227E-2</v>
      </c>
      <c r="O83" s="85">
        <f>AgeStanSec!O83/86400</f>
        <v>8.3738425925925924E-2</v>
      </c>
      <c r="P83" s="85">
        <f>AgeStanSec!P83/86400</f>
        <v>0.10180555555555555</v>
      </c>
      <c r="Q83" s="85">
        <f>AgeStanSec!Q83/86400</f>
        <v>0.14633101851851851</v>
      </c>
      <c r="R83" s="85">
        <f>AgeStanSec!R83/86400</f>
        <v>0.17983796296296295</v>
      </c>
      <c r="S83" s="85">
        <f>AgeStanSec!S83/86400</f>
        <v>0.32238425925925923</v>
      </c>
      <c r="T83" s="137">
        <f>AgeStanSec!T83/86400</f>
        <v>0.42824074074074076</v>
      </c>
      <c r="U83" s="137">
        <f>AgeStanSec!U83/86400</f>
        <v>0.72776620370370371</v>
      </c>
      <c r="V83" s="137">
        <f>AgeStanSec!V83/86400</f>
        <v>0.79893518518518514</v>
      </c>
      <c r="W83" s="137">
        <f>AgeStanSec!W83/86400</f>
        <v>1.0585648148148148</v>
      </c>
      <c r="X83" s="79"/>
    </row>
    <row r="84" spans="1:24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1.9467592592592592E-2</v>
      </c>
      <c r="E84" s="85">
        <f>AgeStanSec!E84/86400</f>
        <v>2.0914351851851851E-2</v>
      </c>
      <c r="F84" s="85">
        <f>AgeStanSec!F84/86400</f>
        <v>2.6087962962962962E-2</v>
      </c>
      <c r="G84" s="85">
        <f>AgeStanSec!G84/86400</f>
        <v>2.6249999999999999E-2</v>
      </c>
      <c r="H84" s="85">
        <f>AgeStanSec!H84/86400</f>
        <v>3.2604166666666663E-2</v>
      </c>
      <c r="I84" s="85">
        <f>AgeStanSec!I84/86400</f>
        <v>3.7083333333333336E-2</v>
      </c>
      <c r="J84" s="85">
        <f>AgeStanSec!J84/86400</f>
        <v>3.9618055555555552E-2</v>
      </c>
      <c r="K84" s="85">
        <f>AgeStanSec!K84/86400</f>
        <v>5.0208333333333334E-2</v>
      </c>
      <c r="L84" s="85">
        <f>AgeStanSec!L84/86400</f>
        <v>5.4050925925925926E-2</v>
      </c>
      <c r="M84" s="85">
        <f>AgeStanSec!M84/86400</f>
        <v>6.7986111111111108E-2</v>
      </c>
      <c r="N84" s="85">
        <f>AgeStanSec!N84/86400</f>
        <v>7.18287037037037E-2</v>
      </c>
      <c r="O84" s="85">
        <f>AgeStanSec!O84/86400</f>
        <v>8.6319444444444449E-2</v>
      </c>
      <c r="P84" s="85">
        <f>AgeStanSec!P84/86400</f>
        <v>0.1049537037037037</v>
      </c>
      <c r="Q84" s="85">
        <f>AgeStanSec!Q84/86400</f>
        <v>0.15083333333333335</v>
      </c>
      <c r="R84" s="85">
        <f>AgeStanSec!R84/86400</f>
        <v>0.18535879629629629</v>
      </c>
      <c r="S84" s="85">
        <f>AgeStanSec!S84/86400</f>
        <v>0.33228009259259261</v>
      </c>
      <c r="T84" s="137">
        <f>AgeStanSec!T84/86400</f>
        <v>0.44138888888888889</v>
      </c>
      <c r="U84" s="137">
        <f>AgeStanSec!U84/86400</f>
        <v>0.75011574074074072</v>
      </c>
      <c r="V84" s="137">
        <f>AgeStanSec!V84/86400</f>
        <v>0.82347222222222227</v>
      </c>
      <c r="W84" s="137">
        <f>AgeStanSec!W84/86400</f>
        <v>1.0910763888888888</v>
      </c>
      <c r="X84" s="79"/>
    </row>
    <row r="85" spans="1:24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2.0092592592592592E-2</v>
      </c>
      <c r="E85" s="86">
        <f>AgeStanSec!E85/86400</f>
        <v>2.1585648148148149E-2</v>
      </c>
      <c r="F85" s="86">
        <f>AgeStanSec!F85/86400</f>
        <v>2.6932870370370371E-2</v>
      </c>
      <c r="G85" s="86">
        <f>AgeStanSec!G85/86400</f>
        <v>2.7094907407407408E-2</v>
      </c>
      <c r="H85" s="86">
        <f>AgeStanSec!H85/86400</f>
        <v>3.3657407407407407E-2</v>
      </c>
      <c r="I85" s="86">
        <f>AgeStanSec!I85/86400</f>
        <v>3.8275462962962963E-2</v>
      </c>
      <c r="J85" s="86">
        <f>AgeStanSec!J85/86400</f>
        <v>4.0902777777777781E-2</v>
      </c>
      <c r="K85" s="86">
        <f>AgeStanSec!K85/86400</f>
        <v>5.1828703703703703E-2</v>
      </c>
      <c r="L85" s="86">
        <f>AgeStanSec!L85/86400</f>
        <v>5.5798611111111111E-2</v>
      </c>
      <c r="M85" s="86">
        <f>AgeStanSec!M85/86400</f>
        <v>7.0196759259259264E-2</v>
      </c>
      <c r="N85" s="86">
        <f>AgeStanSec!N85/86400</f>
        <v>7.4166666666666672E-2</v>
      </c>
      <c r="O85" s="86">
        <f>AgeStanSec!O85/86400</f>
        <v>8.9178240740740738E-2</v>
      </c>
      <c r="P85" s="86">
        <f>AgeStanSec!P85/86400</f>
        <v>0.10842592592592593</v>
      </c>
      <c r="Q85" s="86">
        <f>AgeStanSec!Q85/86400</f>
        <v>0.15581018518518519</v>
      </c>
      <c r="R85" s="86">
        <f>AgeStanSec!R85/86400</f>
        <v>0.19148148148148147</v>
      </c>
      <c r="S85" s="86">
        <f>AgeStanSec!S85/86400</f>
        <v>0.34325231481481483</v>
      </c>
      <c r="T85" s="138">
        <f>AgeStanSec!T85/86400</f>
        <v>0.45596064814814813</v>
      </c>
      <c r="U85" s="138">
        <f>AgeStanSec!U85/86400</f>
        <v>0.77487268518518515</v>
      </c>
      <c r="V85" s="138">
        <f>AgeStanSec!V85/86400</f>
        <v>0.85065972222222219</v>
      </c>
      <c r="W85" s="138">
        <f>AgeStanSec!W85/86400</f>
        <v>1.1270949074074075</v>
      </c>
      <c r="X85" s="79"/>
    </row>
    <row r="86" spans="1:24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2.0787037037037038E-2</v>
      </c>
      <c r="E86" s="85">
        <f>AgeStanSec!E86/86400</f>
        <v>2.2337962962962962E-2</v>
      </c>
      <c r="F86" s="85">
        <f>AgeStanSec!F86/86400</f>
        <v>2.7870370370370372E-2</v>
      </c>
      <c r="G86" s="85">
        <f>AgeStanSec!G86/86400</f>
        <v>2.8043981481481482E-2</v>
      </c>
      <c r="H86" s="85">
        <f>AgeStanSec!H86/86400</f>
        <v>3.4814814814814812E-2</v>
      </c>
      <c r="I86" s="85">
        <f>AgeStanSec!I86/86400</f>
        <v>3.9606481481481479E-2</v>
      </c>
      <c r="J86" s="85">
        <f>AgeStanSec!J86/86400</f>
        <v>4.2314814814814812E-2</v>
      </c>
      <c r="K86" s="85">
        <f>AgeStanSec!K86/86400</f>
        <v>5.3634259259259257E-2</v>
      </c>
      <c r="L86" s="85">
        <f>AgeStanSec!L86/86400</f>
        <v>5.7754629629629628E-2</v>
      </c>
      <c r="M86" s="85">
        <f>AgeStanSec!M86/86400</f>
        <v>7.2650462962962958E-2</v>
      </c>
      <c r="N86" s="85">
        <f>AgeStanSec!N86/86400</f>
        <v>7.6759259259259263E-2</v>
      </c>
      <c r="O86" s="85">
        <f>AgeStanSec!O86/86400</f>
        <v>9.2349537037037036E-2</v>
      </c>
      <c r="P86" s="85">
        <f>AgeStanSec!P86/86400</f>
        <v>0.1122800925925926</v>
      </c>
      <c r="Q86" s="85">
        <f>AgeStanSec!Q86/86400</f>
        <v>0.16130787037037037</v>
      </c>
      <c r="R86" s="85">
        <f>AgeStanSec!R86/86400</f>
        <v>0.19824074074074075</v>
      </c>
      <c r="S86" s="85">
        <f>AgeStanSec!S86/86400</f>
        <v>0.35538194444444443</v>
      </c>
      <c r="T86" s="137">
        <f>AgeStanSec!T86/86400</f>
        <v>0.47207175925925926</v>
      </c>
      <c r="U86" s="137">
        <f>AgeStanSec!U86/86400</f>
        <v>0.80224537037037036</v>
      </c>
      <c r="V86" s="137">
        <f>AgeStanSec!V86/86400</f>
        <v>0.88070601851851849</v>
      </c>
      <c r="W86" s="137">
        <f>AgeStanSec!W86/86400</f>
        <v>1.1669097222222222</v>
      </c>
      <c r="X86" s="79"/>
    </row>
    <row r="87" spans="1:24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2.1562499999999998E-2</v>
      </c>
      <c r="E87" s="85">
        <f>AgeStanSec!E87/86400</f>
        <v>2.3171296296296297E-2</v>
      </c>
      <c r="F87" s="85">
        <f>AgeStanSec!F87/86400</f>
        <v>2.8923611111111112E-2</v>
      </c>
      <c r="G87" s="85">
        <f>AgeStanSec!G87/86400</f>
        <v>2.9097222222222222E-2</v>
      </c>
      <c r="H87" s="85">
        <f>AgeStanSec!H87/86400</f>
        <v>3.6111111111111108E-2</v>
      </c>
      <c r="I87" s="85">
        <f>AgeStanSec!I87/86400</f>
        <v>4.1087962962962965E-2</v>
      </c>
      <c r="J87" s="85">
        <f>AgeStanSec!J87/86400</f>
        <v>4.3900462962962961E-2</v>
      </c>
      <c r="K87" s="85">
        <f>AgeStanSec!K87/86400</f>
        <v>5.5648148148148148E-2</v>
      </c>
      <c r="L87" s="85">
        <f>AgeStanSec!L87/86400</f>
        <v>5.9918981481481483E-2</v>
      </c>
      <c r="M87" s="85">
        <f>AgeStanSec!M87/86400</f>
        <v>7.5381944444444446E-2</v>
      </c>
      <c r="N87" s="85">
        <f>AgeStanSec!N87/86400</f>
        <v>7.9652777777777781E-2</v>
      </c>
      <c r="O87" s="85">
        <f>AgeStanSec!O87/86400</f>
        <v>9.5914351851851848E-2</v>
      </c>
      <c r="P87" s="85">
        <f>AgeStanSec!P87/86400</f>
        <v>0.11662037037037037</v>
      </c>
      <c r="Q87" s="85">
        <f>AgeStanSec!Q87/86400</f>
        <v>0.16748842592592592</v>
      </c>
      <c r="R87" s="85">
        <f>AgeStanSec!R87/86400</f>
        <v>0.20583333333333334</v>
      </c>
      <c r="S87" s="85">
        <f>AgeStanSec!S87/86400</f>
        <v>0.36896990740740743</v>
      </c>
      <c r="T87" s="137">
        <f>AgeStanSec!T87/86400</f>
        <v>0.49012731481481481</v>
      </c>
      <c r="U87" s="137">
        <f>AgeStanSec!U87/86400</f>
        <v>0.83295138888888887</v>
      </c>
      <c r="V87" s="137">
        <f>AgeStanSec!V87/86400</f>
        <v>0.91440972222222228</v>
      </c>
      <c r="W87" s="137">
        <f>AgeStanSec!W87/86400</f>
        <v>1.2115625000000001</v>
      </c>
      <c r="X87" s="79"/>
    </row>
    <row r="88" spans="1:24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2.2430555555555554E-2</v>
      </c>
      <c r="E88" s="85">
        <f>AgeStanSec!E88/86400</f>
        <v>2.4108796296296295E-2</v>
      </c>
      <c r="F88" s="85">
        <f>AgeStanSec!F88/86400</f>
        <v>3.0081018518518517E-2</v>
      </c>
      <c r="G88" s="85">
        <f>AgeStanSec!G88/86400</f>
        <v>3.0266203703703705E-2</v>
      </c>
      <c r="H88" s="85">
        <f>AgeStanSec!H88/86400</f>
        <v>3.7569444444444447E-2</v>
      </c>
      <c r="I88" s="85">
        <f>AgeStanSec!I88/86400</f>
        <v>4.2743055555555555E-2</v>
      </c>
      <c r="J88" s="85">
        <f>AgeStanSec!J88/86400</f>
        <v>4.5671296296296293E-2</v>
      </c>
      <c r="K88" s="85">
        <f>AgeStanSec!K88/86400</f>
        <v>5.7893518518518518E-2</v>
      </c>
      <c r="L88" s="85">
        <f>AgeStanSec!L88/86400</f>
        <v>6.2349537037037037E-2</v>
      </c>
      <c r="M88" s="85">
        <f>AgeStanSec!M88/86400</f>
        <v>7.8425925925925927E-2</v>
      </c>
      <c r="N88" s="85">
        <f>AgeStanSec!N88/86400</f>
        <v>8.2881944444444439E-2</v>
      </c>
      <c r="O88" s="85">
        <f>AgeStanSec!O88/86400</f>
        <v>9.9884259259259256E-2</v>
      </c>
      <c r="P88" s="85">
        <f>AgeStanSec!P88/86400</f>
        <v>0.12144675925925925</v>
      </c>
      <c r="Q88" s="85">
        <f>AgeStanSec!Q88/86400</f>
        <v>0.17436342592592594</v>
      </c>
      <c r="R88" s="85">
        <f>AgeStanSec!R88/86400</f>
        <v>0.21428240740740739</v>
      </c>
      <c r="S88" s="85">
        <f>AgeStanSec!S88/86400</f>
        <v>0.38413194444444443</v>
      </c>
      <c r="T88" s="137">
        <f>AgeStanSec!T88/86400</f>
        <v>0.51026620370370368</v>
      </c>
      <c r="U88" s="137">
        <f>AgeStanSec!U88/86400</f>
        <v>0.86716435185185181</v>
      </c>
      <c r="V88" s="137">
        <f>AgeStanSec!V88/86400</f>
        <v>0.95196759259259256</v>
      </c>
      <c r="W88" s="137">
        <f>AgeStanSec!W88/86400</f>
        <v>1.2613194444444444</v>
      </c>
      <c r="X88" s="79"/>
    </row>
    <row r="89" spans="1:24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2.3402777777777779E-2</v>
      </c>
      <c r="E89" s="85">
        <f>AgeStanSec!E89/86400</f>
        <v>2.5150462962962961E-2</v>
      </c>
      <c r="F89" s="85">
        <f>AgeStanSec!F89/86400</f>
        <v>3.138888888888889E-2</v>
      </c>
      <c r="G89" s="85">
        <f>AgeStanSec!G89/86400</f>
        <v>3.1585648148148147E-2</v>
      </c>
      <c r="H89" s="85">
        <f>AgeStanSec!H89/86400</f>
        <v>3.9212962962962963E-2</v>
      </c>
      <c r="I89" s="85">
        <f>AgeStanSec!I89/86400</f>
        <v>4.4606481481481483E-2</v>
      </c>
      <c r="J89" s="85">
        <f>AgeStanSec!J89/86400</f>
        <v>4.7662037037037037E-2</v>
      </c>
      <c r="K89" s="85">
        <f>AgeStanSec!K89/86400</f>
        <v>6.0428240740740741E-2</v>
      </c>
      <c r="L89" s="85">
        <f>AgeStanSec!L89/86400</f>
        <v>6.5057870370370377E-2</v>
      </c>
      <c r="M89" s="85">
        <f>AgeStanSec!M89/86400</f>
        <v>8.1875000000000003E-2</v>
      </c>
      <c r="N89" s="85">
        <f>AgeStanSec!N89/86400</f>
        <v>8.6516203703703706E-2</v>
      </c>
      <c r="O89" s="85">
        <f>AgeStanSec!O89/86400</f>
        <v>0.10435185185185185</v>
      </c>
      <c r="P89" s="85">
        <f>AgeStanSec!P89/86400</f>
        <v>0.12687499999999999</v>
      </c>
      <c r="Q89" s="85">
        <f>AgeStanSec!Q89/86400</f>
        <v>0.18214120370370371</v>
      </c>
      <c r="R89" s="85">
        <f>AgeStanSec!R89/86400</f>
        <v>0.22384259259259259</v>
      </c>
      <c r="S89" s="85">
        <f>AgeStanSec!S89/86400</f>
        <v>0.40127314814814813</v>
      </c>
      <c r="T89" s="137">
        <f>AgeStanSec!T89/86400</f>
        <v>0.53303240740740743</v>
      </c>
      <c r="U89" s="137">
        <f>AgeStanSec!U89/86400</f>
        <v>0.90585648148148146</v>
      </c>
      <c r="V89" s="137">
        <f>AgeStanSec!V89/86400</f>
        <v>0.9944560185185185</v>
      </c>
      <c r="W89" s="137">
        <f>AgeStanSec!W89/86400</f>
        <v>1.3176157407407407</v>
      </c>
      <c r="X89" s="79"/>
    </row>
    <row r="90" spans="1:24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2.4502314814814814E-2</v>
      </c>
      <c r="E90" s="86">
        <f>AgeStanSec!E90/86400</f>
        <v>2.6331018518518517E-2</v>
      </c>
      <c r="F90" s="86">
        <f>AgeStanSec!F90/86400</f>
        <v>3.2881944444444443E-2</v>
      </c>
      <c r="G90" s="86">
        <f>AgeStanSec!G90/86400</f>
        <v>3.30787037037037E-2</v>
      </c>
      <c r="H90" s="86">
        <f>AgeStanSec!H90/86400</f>
        <v>4.1053240740740737E-2</v>
      </c>
      <c r="I90" s="86">
        <f>AgeStanSec!I90/86400</f>
        <v>4.6712962962962963E-2</v>
      </c>
      <c r="J90" s="86">
        <f>AgeStanSec!J90/86400</f>
        <v>4.9907407407407407E-2</v>
      </c>
      <c r="K90" s="86">
        <f>AgeStanSec!K90/86400</f>
        <v>6.3287037037037031E-2</v>
      </c>
      <c r="L90" s="86">
        <f>AgeStanSec!L90/86400</f>
        <v>6.8148148148148152E-2</v>
      </c>
      <c r="M90" s="86">
        <f>AgeStanSec!M90/86400</f>
        <v>8.576388888888889E-2</v>
      </c>
      <c r="N90" s="86">
        <f>AgeStanSec!N90/86400</f>
        <v>9.0624999999999997E-2</v>
      </c>
      <c r="O90" s="86">
        <f>AgeStanSec!O90/86400</f>
        <v>0.10944444444444444</v>
      </c>
      <c r="P90" s="86">
        <f>AgeStanSec!P90/86400</f>
        <v>0.13306712962962963</v>
      </c>
      <c r="Q90" s="86">
        <f>AgeStanSec!Q90/86400</f>
        <v>0.19096064814814814</v>
      </c>
      <c r="R90" s="86">
        <f>AgeStanSec!R90/86400</f>
        <v>0.23467592592592593</v>
      </c>
      <c r="S90" s="86">
        <f>AgeStanSec!S90/86400</f>
        <v>0.42068287037037039</v>
      </c>
      <c r="T90" s="138">
        <f>AgeStanSec!T90/86400</f>
        <v>0.55881944444444442</v>
      </c>
      <c r="U90" s="138">
        <f>AgeStanSec!U90/86400</f>
        <v>0.94967592592592598</v>
      </c>
      <c r="V90" s="138">
        <f>AgeStanSec!V90/86400</f>
        <v>1.0425578703703704</v>
      </c>
      <c r="W90" s="138">
        <f>AgeStanSec!W90/86400</f>
        <v>1.3813541666666667</v>
      </c>
      <c r="X90" s="79"/>
    </row>
    <row r="91" spans="1:24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2.5740740740740741E-2</v>
      </c>
      <c r="E91" s="85">
        <f>AgeStanSec!E91/86400</f>
        <v>2.7673611111111111E-2</v>
      </c>
      <c r="F91" s="85">
        <f>AgeStanSec!F91/86400</f>
        <v>3.4560185185185187E-2</v>
      </c>
      <c r="G91" s="85">
        <f>AgeStanSec!G91/86400</f>
        <v>3.4768518518518518E-2</v>
      </c>
      <c r="H91" s="85">
        <f>AgeStanSec!H91/86400</f>
        <v>4.3159722222222224E-2</v>
      </c>
      <c r="I91" s="85">
        <f>AgeStanSec!I91/86400</f>
        <v>4.9108796296296296E-2</v>
      </c>
      <c r="J91" s="85">
        <f>AgeStanSec!J91/86400</f>
        <v>5.2476851851851851E-2</v>
      </c>
      <c r="K91" s="85">
        <f>AgeStanSec!K91/86400</f>
        <v>6.653935185185185E-2</v>
      </c>
      <c r="L91" s="85">
        <f>AgeStanSec!L91/86400</f>
        <v>7.165509259259259E-2</v>
      </c>
      <c r="M91" s="85">
        <f>AgeStanSec!M91/86400</f>
        <v>9.015046296296296E-2</v>
      </c>
      <c r="N91" s="85">
        <f>AgeStanSec!N91/86400</f>
        <v>9.52662037037037E-2</v>
      </c>
      <c r="O91" s="85">
        <f>AgeStanSec!O91/86400</f>
        <v>0.11521990740740741</v>
      </c>
      <c r="P91" s="85">
        <f>AgeStanSec!P91/86400</f>
        <v>0.14008101851851851</v>
      </c>
      <c r="Q91" s="85">
        <f>AgeStanSec!Q91/86400</f>
        <v>0.20094907407407409</v>
      </c>
      <c r="R91" s="85">
        <f>AgeStanSec!R91/86400</f>
        <v>0.24695601851851851</v>
      </c>
      <c r="S91" s="85">
        <f>AgeStanSec!S91/86400</f>
        <v>0.44269675925925928</v>
      </c>
      <c r="T91" s="137">
        <f>AgeStanSec!T91/86400</f>
        <v>0.58806712962962959</v>
      </c>
      <c r="U91" s="137">
        <f>AgeStanSec!U91/86400</f>
        <v>0.99937500000000001</v>
      </c>
      <c r="V91" s="137">
        <f>AgeStanSec!V91/86400</f>
        <v>1.0971180555555555</v>
      </c>
      <c r="W91" s="137">
        <f>AgeStanSec!W91/86400</f>
        <v>1.4536458333333333</v>
      </c>
      <c r="X91" s="79"/>
    </row>
    <row r="92" spans="1:24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2.7141203703703702E-2</v>
      </c>
      <c r="E92" s="85">
        <f>AgeStanSec!E92/86400</f>
        <v>2.9189814814814814E-2</v>
      </c>
      <c r="F92" s="85">
        <f>AgeStanSec!F92/86400</f>
        <v>3.6481481481481483E-2</v>
      </c>
      <c r="G92" s="85">
        <f>AgeStanSec!G92/86400</f>
        <v>3.6701388888888888E-2</v>
      </c>
      <c r="H92" s="85">
        <f>AgeStanSec!H92/86400</f>
        <v>4.5578703703703705E-2</v>
      </c>
      <c r="I92" s="85">
        <f>AgeStanSec!I92/86400</f>
        <v>5.185185185185185E-2</v>
      </c>
      <c r="J92" s="85">
        <f>AgeStanSec!J92/86400</f>
        <v>5.541666666666667E-2</v>
      </c>
      <c r="K92" s="85">
        <f>AgeStanSec!K92/86400</f>
        <v>7.0266203703703706E-2</v>
      </c>
      <c r="L92" s="85">
        <f>AgeStanSec!L92/86400</f>
        <v>7.5659722222222225E-2</v>
      </c>
      <c r="M92" s="85">
        <f>AgeStanSec!M92/86400</f>
        <v>9.5208333333333339E-2</v>
      </c>
      <c r="N92" s="85">
        <f>AgeStanSec!N92/86400</f>
        <v>0.10062500000000001</v>
      </c>
      <c r="O92" s="85">
        <f>AgeStanSec!O92/86400</f>
        <v>0.12185185185185185</v>
      </c>
      <c r="P92" s="85">
        <f>AgeStanSec!P92/86400</f>
        <v>0.14814814814814814</v>
      </c>
      <c r="Q92" s="85">
        <f>AgeStanSec!Q92/86400</f>
        <v>0.21247685185185186</v>
      </c>
      <c r="R92" s="85">
        <f>AgeStanSec!R92/86400</f>
        <v>0.26111111111111113</v>
      </c>
      <c r="S92" s="85">
        <f>AgeStanSec!S92/86400</f>
        <v>0.46809027777777779</v>
      </c>
      <c r="T92" s="137">
        <f>AgeStanSec!T92/86400</f>
        <v>0.62178240740740742</v>
      </c>
      <c r="U92" s="137">
        <f>AgeStanSec!U92/86400</f>
        <v>1.0566898148148147</v>
      </c>
      <c r="V92" s="137">
        <f>AgeStanSec!V92/86400</f>
        <v>1.1600231481481482</v>
      </c>
      <c r="W92" s="137">
        <f>AgeStanSec!W92/86400</f>
        <v>1.5370023148148149</v>
      </c>
      <c r="X92" s="79"/>
    </row>
    <row r="93" spans="1:24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2.8761574074074075E-2</v>
      </c>
      <c r="E93" s="85">
        <f>AgeStanSec!E93/86400</f>
        <v>3.0949074074074073E-2</v>
      </c>
      <c r="F93" s="85">
        <f>AgeStanSec!F93/86400</f>
        <v>3.8703703703703705E-2</v>
      </c>
      <c r="G93" s="85">
        <f>AgeStanSec!G93/86400</f>
        <v>3.8946759259259257E-2</v>
      </c>
      <c r="H93" s="85">
        <f>AgeStanSec!H93/86400</f>
        <v>4.8368055555555553E-2</v>
      </c>
      <c r="I93" s="85">
        <f>AgeStanSec!I93/86400</f>
        <v>5.5023148148148147E-2</v>
      </c>
      <c r="J93" s="85">
        <f>AgeStanSec!J93/86400</f>
        <v>5.8807870370370371E-2</v>
      </c>
      <c r="K93" s="85">
        <f>AgeStanSec!K93/86400</f>
        <v>7.4571759259259254E-2</v>
      </c>
      <c r="L93" s="85">
        <f>AgeStanSec!L93/86400</f>
        <v>8.0300925925925928E-2</v>
      </c>
      <c r="M93" s="85">
        <f>AgeStanSec!M93/86400</f>
        <v>0.10106481481481482</v>
      </c>
      <c r="N93" s="85">
        <f>AgeStanSec!N93/86400</f>
        <v>0.10678240740740741</v>
      </c>
      <c r="O93" s="85">
        <f>AgeStanSec!O93/86400</f>
        <v>0.12953703703703703</v>
      </c>
      <c r="P93" s="85">
        <f>AgeStanSec!P93/86400</f>
        <v>0.15748842592592593</v>
      </c>
      <c r="Q93" s="85">
        <f>AgeStanSec!Q93/86400</f>
        <v>0.22576388888888888</v>
      </c>
      <c r="R93" s="85">
        <f>AgeStanSec!R93/86400</f>
        <v>0.27744212962962961</v>
      </c>
      <c r="S93" s="85">
        <f>AgeStanSec!S93/86400</f>
        <v>0.49736111111111109</v>
      </c>
      <c r="T93" s="137">
        <f>AgeStanSec!T93/86400</f>
        <v>0.66067129629629628</v>
      </c>
      <c r="U93" s="137">
        <f>AgeStanSec!U93/86400</f>
        <v>1.1227662037037036</v>
      </c>
      <c r="V93" s="137">
        <f>AgeStanSec!V93/86400</f>
        <v>1.2325694444444444</v>
      </c>
      <c r="W93" s="137">
        <f>AgeStanSec!W93/86400</f>
        <v>1.6331134259259259</v>
      </c>
      <c r="X93" s="79"/>
    </row>
    <row r="94" spans="1:24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3.0648148148148147E-2</v>
      </c>
      <c r="E94" s="85">
        <f>AgeStanSec!E94/86400</f>
        <v>3.2986111111111112E-2</v>
      </c>
      <c r="F94" s="85">
        <f>AgeStanSec!F94/86400</f>
        <v>4.1296296296296296E-2</v>
      </c>
      <c r="G94" s="85">
        <f>AgeStanSec!G94/86400</f>
        <v>4.1550925925925929E-2</v>
      </c>
      <c r="H94" s="85">
        <f>AgeStanSec!H94/86400</f>
        <v>5.1620370370370372E-2</v>
      </c>
      <c r="I94" s="85">
        <f>AgeStanSec!I94/86400</f>
        <v>5.8738425925925923E-2</v>
      </c>
      <c r="J94" s="85">
        <f>AgeStanSec!J94/86400</f>
        <v>6.2766203703703699E-2</v>
      </c>
      <c r="K94" s="85">
        <f>AgeStanSec!K94/86400</f>
        <v>7.9594907407407406E-2</v>
      </c>
      <c r="L94" s="85">
        <f>AgeStanSec!L94/86400</f>
        <v>8.5694444444444448E-2</v>
      </c>
      <c r="M94" s="85">
        <f>AgeStanSec!M94/86400</f>
        <v>0.1078587962962963</v>
      </c>
      <c r="N94" s="85">
        <f>AgeStanSec!N94/86400</f>
        <v>0.11396990740740741</v>
      </c>
      <c r="O94" s="85">
        <f>AgeStanSec!O94/86400</f>
        <v>0.13856481481481481</v>
      </c>
      <c r="P94" s="85">
        <f>AgeStanSec!P94/86400</f>
        <v>0.16847222222222222</v>
      </c>
      <c r="Q94" s="85">
        <f>AgeStanSec!Q94/86400</f>
        <v>0.24136574074074074</v>
      </c>
      <c r="R94" s="85">
        <f>AgeStanSec!R94/86400</f>
        <v>0.29663194444444446</v>
      </c>
      <c r="S94" s="85">
        <f>AgeStanSec!S94/86400</f>
        <v>0.53174768518518523</v>
      </c>
      <c r="T94" s="137">
        <f>AgeStanSec!T94/86400</f>
        <v>0.70635416666666662</v>
      </c>
      <c r="U94" s="137">
        <f>AgeStanSec!U94/86400</f>
        <v>1.2003935185185186</v>
      </c>
      <c r="V94" s="137">
        <f>AgeStanSec!V94/86400</f>
        <v>1.3177893518518518</v>
      </c>
      <c r="W94" s="137">
        <f>AgeStanSec!W94/86400</f>
        <v>1.7460300925925927</v>
      </c>
      <c r="X94" s="79"/>
    </row>
    <row r="95" spans="1:24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3.2858796296296296E-2</v>
      </c>
      <c r="E95" s="86">
        <f>AgeStanSec!E95/86400</f>
        <v>3.5381944444444445E-2</v>
      </c>
      <c r="F95" s="86">
        <f>AgeStanSec!F95/86400</f>
        <v>4.4351851851851851E-2</v>
      </c>
      <c r="G95" s="86">
        <f>AgeStanSec!G95/86400</f>
        <v>4.4618055555555557E-2</v>
      </c>
      <c r="H95" s="86">
        <f>AgeStanSec!H95/86400</f>
        <v>5.5462962962962964E-2</v>
      </c>
      <c r="I95" s="86">
        <f>AgeStanSec!I95/86400</f>
        <v>6.311342592592592E-2</v>
      </c>
      <c r="J95" s="86">
        <f>AgeStanSec!J95/86400</f>
        <v>6.744212962962963E-2</v>
      </c>
      <c r="K95" s="86">
        <f>AgeStanSec!K95/86400</f>
        <v>8.5532407407407404E-2</v>
      </c>
      <c r="L95" s="86">
        <f>AgeStanSec!L95/86400</f>
        <v>9.2094907407407403E-2</v>
      </c>
      <c r="M95" s="86">
        <f>AgeStanSec!M95/86400</f>
        <v>0.11587962962962962</v>
      </c>
      <c r="N95" s="86">
        <f>AgeStanSec!N95/86400</f>
        <v>0.12246527777777778</v>
      </c>
      <c r="O95" s="86">
        <f>AgeStanSec!O95/86400</f>
        <v>0.14923611111111112</v>
      </c>
      <c r="P95" s="86">
        <f>AgeStanSec!P95/86400</f>
        <v>0.18144675925925927</v>
      </c>
      <c r="Q95" s="86">
        <f>AgeStanSec!Q95/86400</f>
        <v>0.2598611111111111</v>
      </c>
      <c r="R95" s="86">
        <f>AgeStanSec!R95/86400</f>
        <v>0.31935185185185183</v>
      </c>
      <c r="S95" s="86">
        <f>AgeStanSec!S95/86400</f>
        <v>0.57247685185185182</v>
      </c>
      <c r="T95" s="138">
        <f>AgeStanSec!T95/86400</f>
        <v>0.76045138888888886</v>
      </c>
      <c r="U95" s="138">
        <f>AgeStanSec!U95/86400</f>
        <v>1.292337962962963</v>
      </c>
      <c r="V95" s="138">
        <f>AgeStanSec!V95/86400</f>
        <v>1.4187268518518519</v>
      </c>
      <c r="W95" s="138">
        <f>AgeStanSec!W95/86400</f>
        <v>1.8797685185185184</v>
      </c>
      <c r="X95" s="79"/>
    </row>
    <row r="96" spans="1:24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3.5486111111111114E-2</v>
      </c>
      <c r="E96" s="85">
        <f>AgeStanSec!E96/86400</f>
        <v>3.8229166666666668E-2</v>
      </c>
      <c r="F96" s="85">
        <f>AgeStanSec!F96/86400</f>
        <v>4.7997685185185185E-2</v>
      </c>
      <c r="G96" s="85">
        <f>AgeStanSec!G96/86400</f>
        <v>4.8287037037037038E-2</v>
      </c>
      <c r="H96" s="85">
        <f>AgeStanSec!H96/86400</f>
        <v>6.008101851851852E-2</v>
      </c>
      <c r="I96" s="85">
        <f>AgeStanSec!I96/86400</f>
        <v>6.8356481481481476E-2</v>
      </c>
      <c r="J96" s="85">
        <f>AgeStanSec!J96/86400</f>
        <v>7.3055555555555554E-2</v>
      </c>
      <c r="K96" s="85">
        <f>AgeStanSec!K96/86400</f>
        <v>9.2627314814814815E-2</v>
      </c>
      <c r="L96" s="85">
        <f>AgeStanSec!L96/86400</f>
        <v>9.9722222222222226E-2</v>
      </c>
      <c r="M96" s="85">
        <f>AgeStanSec!M96/86400</f>
        <v>0.1254861111111111</v>
      </c>
      <c r="N96" s="85">
        <f>AgeStanSec!N96/86400</f>
        <v>0.13256944444444443</v>
      </c>
      <c r="O96" s="85">
        <f>AgeStanSec!O96/86400</f>
        <v>0.16207175925925926</v>
      </c>
      <c r="P96" s="85">
        <f>AgeStanSec!P96/86400</f>
        <v>0.1970486111111111</v>
      </c>
      <c r="Q96" s="85">
        <f>AgeStanSec!Q96/86400</f>
        <v>0.28196759259259258</v>
      </c>
      <c r="R96" s="85">
        <f>AgeStanSec!R96/86400</f>
        <v>0.34652777777777777</v>
      </c>
      <c r="S96" s="85">
        <f>AgeStanSec!S96/86400</f>
        <v>0.6212037037037037</v>
      </c>
      <c r="T96" s="137">
        <f>AgeStanSec!T96/86400</f>
        <v>0.82517361111111109</v>
      </c>
      <c r="U96" s="137">
        <f>AgeStanSec!U96/86400</f>
        <v>1.4023379629629629</v>
      </c>
      <c r="V96" s="137">
        <f>AgeStanSec!V96/86400</f>
        <v>1.5394791666666667</v>
      </c>
      <c r="W96" s="137">
        <f>AgeStanSec!W96/86400</f>
        <v>2.0397569444444446</v>
      </c>
      <c r="X96" s="79"/>
    </row>
    <row r="97" spans="1:24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3.8645833333333331E-2</v>
      </c>
      <c r="E97" s="85">
        <f>AgeStanSec!E97/86400</f>
        <v>4.1666666666666664E-2</v>
      </c>
      <c r="F97" s="85">
        <f>AgeStanSec!F97/86400</f>
        <v>5.2407407407407409E-2</v>
      </c>
      <c r="G97" s="85">
        <f>AgeStanSec!G97/86400</f>
        <v>5.2731481481481483E-2</v>
      </c>
      <c r="H97" s="85">
        <f>AgeStanSec!H97/86400</f>
        <v>6.5671296296296297E-2</v>
      </c>
      <c r="I97" s="85">
        <f>AgeStanSec!I97/86400</f>
        <v>7.4733796296296298E-2</v>
      </c>
      <c r="J97" s="85">
        <f>AgeStanSec!J97/86400</f>
        <v>7.9861111111111105E-2</v>
      </c>
      <c r="K97" s="85">
        <f>AgeStanSec!K97/86400</f>
        <v>0.10127314814814815</v>
      </c>
      <c r="L97" s="85">
        <f>AgeStanSec!L97/86400</f>
        <v>0.10902777777777778</v>
      </c>
      <c r="M97" s="85">
        <f>AgeStanSec!M97/86400</f>
        <v>0.13716435185185186</v>
      </c>
      <c r="N97" s="85">
        <f>AgeStanSec!N97/86400</f>
        <v>0.14493055555555556</v>
      </c>
      <c r="O97" s="85">
        <f>AgeStanSec!O97/86400</f>
        <v>0.17783564814814815</v>
      </c>
      <c r="P97" s="85">
        <f>AgeStanSec!P97/86400</f>
        <v>0.21621527777777777</v>
      </c>
      <c r="Q97" s="85">
        <f>AgeStanSec!Q97/86400</f>
        <v>0.30910879629629628</v>
      </c>
      <c r="R97" s="85">
        <f>AgeStanSec!R97/86400</f>
        <v>0.37987268518518519</v>
      </c>
      <c r="S97" s="85">
        <f>AgeStanSec!S97/86400</f>
        <v>0.6809722222222222</v>
      </c>
      <c r="T97" s="137">
        <f>AgeStanSec!T97/86400</f>
        <v>0.90458333333333329</v>
      </c>
      <c r="U97" s="137">
        <f>AgeStanSec!U97/86400</f>
        <v>1.5372800925925927</v>
      </c>
      <c r="V97" s="137">
        <f>AgeStanSec!V97/86400</f>
        <v>1.6876157407407408</v>
      </c>
      <c r="W97" s="137">
        <f>AgeStanSec!W97/86400</f>
        <v>2.2360416666666665</v>
      </c>
      <c r="X97" s="79"/>
    </row>
    <row r="98" spans="1:24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4.2534722222222224E-2</v>
      </c>
      <c r="E98" s="85">
        <f>AgeStanSec!E98/86400</f>
        <v>4.5925925925925926E-2</v>
      </c>
      <c r="F98" s="85">
        <f>AgeStanSec!F98/86400</f>
        <v>5.7893518518518518E-2</v>
      </c>
      <c r="G98" s="85">
        <f>AgeStanSec!G98/86400</f>
        <v>5.8252314814814812E-2</v>
      </c>
      <c r="H98" s="85">
        <f>AgeStanSec!H98/86400</f>
        <v>7.2638888888888892E-2</v>
      </c>
      <c r="I98" s="85">
        <f>AgeStanSec!I98/86400</f>
        <v>8.2662037037037034E-2</v>
      </c>
      <c r="J98" s="85">
        <f>AgeStanSec!J98/86400</f>
        <v>8.8310185185185186E-2</v>
      </c>
      <c r="K98" s="85">
        <f>AgeStanSec!K98/86400</f>
        <v>0.11199074074074074</v>
      </c>
      <c r="L98" s="85">
        <f>AgeStanSec!L98/86400</f>
        <v>0.12054398148148149</v>
      </c>
      <c r="M98" s="85">
        <f>AgeStanSec!M98/86400</f>
        <v>0.15165509259259261</v>
      </c>
      <c r="N98" s="85">
        <f>AgeStanSec!N98/86400</f>
        <v>0.16019675925925925</v>
      </c>
      <c r="O98" s="85">
        <f>AgeStanSec!O98/86400</f>
        <v>0.19747685185185185</v>
      </c>
      <c r="P98" s="85">
        <f>AgeStanSec!P98/86400</f>
        <v>0.24010416666666667</v>
      </c>
      <c r="Q98" s="85">
        <f>AgeStanSec!Q98/86400</f>
        <v>0.34285879629629629</v>
      </c>
      <c r="R98" s="85">
        <f>AgeStanSec!R98/86400</f>
        <v>0.4213425925925926</v>
      </c>
      <c r="S98" s="85">
        <f>AgeStanSec!S98/86400</f>
        <v>0.75532407407407409</v>
      </c>
      <c r="T98" s="137">
        <f>AgeStanSec!T98/86400</f>
        <v>1.0033333333333334</v>
      </c>
      <c r="U98" s="137">
        <f>AgeStanSec!U98/86400</f>
        <v>1.7051041666666666</v>
      </c>
      <c r="V98" s="137">
        <f>AgeStanSec!V98/86400</f>
        <v>1.8718634259259259</v>
      </c>
      <c r="W98" s="137">
        <f>AgeStanSec!W98/86400</f>
        <v>2.480162037037037</v>
      </c>
      <c r="X98" s="79"/>
    </row>
    <row r="99" spans="1:24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4.7442129629629633E-2</v>
      </c>
      <c r="E99" s="85">
        <f>AgeStanSec!E99/86400</f>
        <v>5.1249999999999997E-2</v>
      </c>
      <c r="F99" s="85">
        <f>AgeStanSec!F99/86400</f>
        <v>6.4837962962962958E-2</v>
      </c>
      <c r="G99" s="85">
        <f>AgeStanSec!G99/86400</f>
        <v>6.5243055555555554E-2</v>
      </c>
      <c r="H99" s="85">
        <f>AgeStanSec!H99/86400</f>
        <v>8.1516203703703702E-2</v>
      </c>
      <c r="I99" s="85">
        <f>AgeStanSec!I99/86400</f>
        <v>9.2743055555555551E-2</v>
      </c>
      <c r="J99" s="85">
        <f>AgeStanSec!J99/86400</f>
        <v>9.9097222222222225E-2</v>
      </c>
      <c r="K99" s="85">
        <f>AgeStanSec!K99/86400</f>
        <v>0.12559027777777779</v>
      </c>
      <c r="L99" s="85">
        <f>AgeStanSec!L99/86400</f>
        <v>0.13519675925925925</v>
      </c>
      <c r="M99" s="85">
        <f>AgeStanSec!M99/86400</f>
        <v>0.17002314814814815</v>
      </c>
      <c r="N99" s="85">
        <f>AgeStanSec!N99/86400</f>
        <v>0.17969907407407407</v>
      </c>
      <c r="O99" s="85">
        <f>AgeStanSec!O99/86400</f>
        <v>0.22271990740740741</v>
      </c>
      <c r="P99" s="85">
        <f>AgeStanSec!P99/86400</f>
        <v>0.27078703703703705</v>
      </c>
      <c r="Q99" s="85">
        <f>AgeStanSec!Q99/86400</f>
        <v>0.38627314814814817</v>
      </c>
      <c r="R99" s="85">
        <f>AgeStanSec!R99/86400</f>
        <v>0.47471064814814817</v>
      </c>
      <c r="S99" s="85">
        <f>AgeStanSec!S99/86400</f>
        <v>0.85098379629629628</v>
      </c>
      <c r="T99" s="137">
        <f>AgeStanSec!T99/86400</f>
        <v>1.1304166666666666</v>
      </c>
      <c r="U99" s="137">
        <f>AgeStanSec!U99/86400</f>
        <v>1.9210763888888889</v>
      </c>
      <c r="V99" s="137">
        <f>AgeStanSec!V99/86400</f>
        <v>2.1089467592592595</v>
      </c>
      <c r="W99" s="137">
        <f>AgeStanSec!W99/86400</f>
        <v>2.7942939814814816</v>
      </c>
      <c r="X99" s="79"/>
    </row>
    <row r="100" spans="1:24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5.3749999999999999E-2</v>
      </c>
      <c r="E100" s="86">
        <f>AgeStanSec!E100/86400</f>
        <v>5.8217592592592592E-2</v>
      </c>
      <c r="F100" s="86">
        <f>AgeStanSec!F100/86400</f>
        <v>7.3923611111111107E-2</v>
      </c>
      <c r="G100" s="86">
        <f>AgeStanSec!G100/86400</f>
        <v>7.4386574074074077E-2</v>
      </c>
      <c r="H100" s="86">
        <f>AgeStanSec!H100/86400</f>
        <v>9.3182870370370374E-2</v>
      </c>
      <c r="I100" s="86">
        <f>AgeStanSec!I100/86400</f>
        <v>0.10600694444444445</v>
      </c>
      <c r="J100" s="86">
        <f>AgeStanSec!J100/86400</f>
        <v>0.11328703703703703</v>
      </c>
      <c r="K100" s="86">
        <f>AgeStanSec!K100/86400</f>
        <v>0.14351851851851852</v>
      </c>
      <c r="L100" s="86">
        <f>AgeStanSec!L100/86400</f>
        <v>0.15453703703703703</v>
      </c>
      <c r="M100" s="86">
        <f>AgeStanSec!M100/86400</f>
        <v>0.19425925925925927</v>
      </c>
      <c r="N100" s="86">
        <f>AgeStanSec!N100/86400</f>
        <v>0.20524305555555555</v>
      </c>
      <c r="O100" s="86">
        <f>AgeStanSec!O100/86400</f>
        <v>0.25644675925925925</v>
      </c>
      <c r="P100" s="86">
        <f>AgeStanSec!P100/86400</f>
        <v>0.31179398148148146</v>
      </c>
      <c r="Q100" s="86">
        <f>AgeStanSec!Q100/86400</f>
        <v>0.44392361111111112</v>
      </c>
      <c r="R100" s="86">
        <f>AgeStanSec!R100/86400</f>
        <v>0.54555555555555557</v>
      </c>
      <c r="S100" s="86">
        <f>AgeStanSec!S100/86400</f>
        <v>0.97798611111111111</v>
      </c>
      <c r="T100" s="139">
        <f>AgeStanSec!T100/86400</f>
        <v>1.2991203703703704</v>
      </c>
      <c r="U100" s="139">
        <f>AgeStanSec!U100/86400</f>
        <v>2.2077662037037036</v>
      </c>
      <c r="V100" s="139">
        <f>AgeStanSec!V100/86400</f>
        <v>2.4236805555555554</v>
      </c>
      <c r="W100" s="139">
        <f>AgeStanSec!W100/86400</f>
        <v>3.2113078703703706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zoomScale="87" zoomScaleNormal="87" workbookViewId="0">
      <selection activeCell="E5" sqref="E5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71.713911708946483</v>
      </c>
      <c r="D3" s="88"/>
      <c r="E3" s="88"/>
      <c r="F3" s="88"/>
      <c r="G3" s="88"/>
      <c r="H3" s="88"/>
      <c r="I3" s="88"/>
      <c r="J3" s="88"/>
      <c r="K3" s="88">
        <f>Marathon!K11</f>
        <v>61.173154775775359</v>
      </c>
      <c r="L3" s="79"/>
    </row>
    <row r="4" spans="1:12">
      <c r="A4" s="65">
        <v>6</v>
      </c>
      <c r="B4" s="89">
        <f>'5K'!K12</f>
        <v>89.177072586204503</v>
      </c>
      <c r="C4" s="89">
        <f>'8K'!G12</f>
        <v>77.919625691529021</v>
      </c>
      <c r="D4" s="89" t="e">
        <f>'10K'!#REF!</f>
        <v>#REF!</v>
      </c>
      <c r="E4" s="89"/>
      <c r="F4" s="89">
        <f>'10MI'!L12</f>
        <v>56.973805897838368</v>
      </c>
      <c r="G4" s="89">
        <f>'20K'!N12</f>
        <v>88.623285362464415</v>
      </c>
      <c r="H4" s="89">
        <f>H.Marathon!K12</f>
        <v>68.7145945140131</v>
      </c>
      <c r="I4" s="89"/>
      <c r="J4" s="89"/>
      <c r="K4" s="89">
        <f>Marathon!K12</f>
        <v>45.792983142259672</v>
      </c>
      <c r="L4" s="79"/>
    </row>
    <row r="5" spans="1:12">
      <c r="A5" s="65">
        <v>7</v>
      </c>
      <c r="B5" s="89">
        <f>'5K'!K13</f>
        <v>94.821818611149368</v>
      </c>
      <c r="C5" s="89">
        <f>'8K'!G13</f>
        <v>87.121149807250461</v>
      </c>
      <c r="D5" s="89" t="e">
        <f>'10K'!#REF!</f>
        <v>#REF!</v>
      </c>
      <c r="E5" s="89">
        <f>'15K'!J13</f>
        <v>84.677664735919123</v>
      </c>
      <c r="F5" s="89">
        <f>'10MI'!L13</f>
        <v>76.930179069381495</v>
      </c>
      <c r="G5" s="89">
        <f>'20K'!N13</f>
        <v>91.352229044247395</v>
      </c>
      <c r="H5" s="89">
        <f>H.Marathon!K13</f>
        <v>78.256908189831606</v>
      </c>
      <c r="I5" s="89">
        <f>'25K'!H13</f>
        <v>62.437349285671807</v>
      </c>
      <c r="J5" s="89">
        <f>'30K'!F13</f>
        <v>88.286151611875255</v>
      </c>
      <c r="K5" s="89">
        <f>Marathon!K13</f>
        <v>69.632934930040037</v>
      </c>
      <c r="L5" s="79"/>
    </row>
    <row r="6" spans="1:12">
      <c r="A6" s="65">
        <v>8</v>
      </c>
      <c r="B6" s="89">
        <f>'5K'!K14</f>
        <v>90.816999623068213</v>
      </c>
      <c r="C6" s="89">
        <f>'8K'!G14</f>
        <v>83.09122907029348</v>
      </c>
      <c r="D6" s="89" t="e">
        <f>'10K'!#REF!</f>
        <v>#REF!</v>
      </c>
      <c r="E6" s="89"/>
      <c r="F6" s="89">
        <f>'10MI'!L14</f>
        <v>76.47764807850271</v>
      </c>
      <c r="G6" s="89">
        <f>'20K'!N14</f>
        <v>87.979625007256033</v>
      </c>
      <c r="H6" s="89">
        <f>H.Marathon!K14</f>
        <v>77.442235789605576</v>
      </c>
      <c r="I6" s="89">
        <f>'25K'!H14</f>
        <v>80.200895357410573</v>
      </c>
      <c r="J6" s="89">
        <f>'30K'!F14</f>
        <v>85.248275260930313</v>
      </c>
      <c r="K6" s="89">
        <f>Marathon!K14</f>
        <v>81.772790174090105</v>
      </c>
      <c r="L6" s="79"/>
    </row>
    <row r="7" spans="1:12">
      <c r="A7" s="65">
        <v>9</v>
      </c>
      <c r="B7" s="89">
        <f>'5K'!K15</f>
        <v>89.818266542404473</v>
      </c>
      <c r="C7" s="89">
        <f>'8K'!G15</f>
        <v>84.105346744309159</v>
      </c>
      <c r="D7" s="89" t="e">
        <f>'10K'!#REF!</f>
        <v>#REF!</v>
      </c>
      <c r="E7" s="89">
        <f>'15K'!J15</f>
        <v>80.095499738356892</v>
      </c>
      <c r="F7" s="89">
        <f>'10MI'!L15</f>
        <v>56.86333794056668</v>
      </c>
      <c r="G7" s="89">
        <f>'20K'!N15</f>
        <v>79.953864341420172</v>
      </c>
      <c r="H7" s="89">
        <f>H.Marathon!K15</f>
        <v>81.393406484049862</v>
      </c>
      <c r="I7" s="89">
        <f>'25K'!H15</f>
        <v>76.660493873006558</v>
      </c>
      <c r="J7" s="89">
        <f>'30K'!F15</f>
        <v>71.767819468290753</v>
      </c>
      <c r="K7" s="89">
        <f>Marathon!K15</f>
        <v>85.550316033345851</v>
      </c>
      <c r="L7" s="79"/>
    </row>
    <row r="8" spans="1:12">
      <c r="A8" s="74">
        <v>10</v>
      </c>
      <c r="B8" s="91">
        <f>'5K'!K16</f>
        <v>86.146791451020363</v>
      </c>
      <c r="C8" s="91">
        <f>'8K'!G16</f>
        <v>82.880133547217568</v>
      </c>
      <c r="D8" s="91" t="e">
        <f>'10K'!#REF!</f>
        <v>#REF!</v>
      </c>
      <c r="E8" s="91">
        <f>'15K'!J16</f>
        <v>79.979046730754447</v>
      </c>
      <c r="F8" s="91">
        <f>'10MI'!L16</f>
        <v>73.342781822355036</v>
      </c>
      <c r="G8" s="91">
        <f>'20K'!N16</f>
        <v>81.301374185507157</v>
      </c>
      <c r="H8" s="91">
        <f>H.Marathon!K16</f>
        <v>80.454565289261069</v>
      </c>
      <c r="I8" s="91">
        <f>'25K'!H16</f>
        <v>82.183577852798933</v>
      </c>
      <c r="J8" s="91">
        <f>'30K'!F16</f>
        <v>76.800606115836743</v>
      </c>
      <c r="K8" s="91">
        <f>Marathon!K16</f>
        <v>79.254008587186476</v>
      </c>
      <c r="L8" s="79"/>
    </row>
    <row r="9" spans="1:12">
      <c r="A9" s="65">
        <v>11</v>
      </c>
      <c r="B9" s="89"/>
      <c r="C9" s="89">
        <f>'8K'!G17</f>
        <v>80.306821341016516</v>
      </c>
      <c r="D9" s="89" t="e">
        <f>'10K'!#REF!</f>
        <v>#REF!</v>
      </c>
      <c r="E9" s="89">
        <f>'15K'!J17</f>
        <v>71.335693130101873</v>
      </c>
      <c r="F9" s="89"/>
      <c r="G9" s="89">
        <f>'20K'!N17</f>
        <v>81.757327395110408</v>
      </c>
      <c r="H9" s="89">
        <f>H.Marathon!K17</f>
        <v>78.911465189820035</v>
      </c>
      <c r="I9" s="89">
        <f>'25K'!H17</f>
        <v>75.690537296085708</v>
      </c>
      <c r="J9" s="89">
        <f>'30K'!F17</f>
        <v>82.062290425535195</v>
      </c>
      <c r="K9" s="89">
        <f>Marathon!K17</f>
        <v>81.7094508202469</v>
      </c>
      <c r="L9" s="79"/>
    </row>
    <row r="10" spans="1:12">
      <c r="A10" s="65">
        <v>12</v>
      </c>
      <c r="B10" s="89"/>
      <c r="C10" s="89">
        <f>'8K'!G18</f>
        <v>81.075426299822169</v>
      </c>
      <c r="D10" s="89"/>
      <c r="E10" s="89"/>
      <c r="F10" s="89">
        <f>'10MI'!L18</f>
        <v>82.552848872791472</v>
      </c>
      <c r="G10" s="89">
        <f>'20K'!N18</f>
        <v>77.402432567413797</v>
      </c>
      <c r="H10" s="89">
        <f>H.Marathon!K18</f>
        <v>80.651708435339245</v>
      </c>
      <c r="I10" s="89">
        <f>'25K'!H18</f>
        <v>79.432154196974054</v>
      </c>
      <c r="J10" s="89">
        <f>'30K'!F18</f>
        <v>73.500042447361778</v>
      </c>
      <c r="K10" s="89">
        <f>Marathon!K18</f>
        <v>73.679950848537857</v>
      </c>
      <c r="L10" s="79"/>
    </row>
    <row r="11" spans="1:12">
      <c r="A11" s="65">
        <v>13</v>
      </c>
      <c r="B11" s="89"/>
      <c r="C11" s="89">
        <f>'8K'!G19</f>
        <v>87.57110415380545</v>
      </c>
      <c r="D11" s="89"/>
      <c r="E11" s="89"/>
      <c r="F11" s="89"/>
      <c r="G11" s="89">
        <f>'20K'!N19</f>
        <v>79.750979621569257</v>
      </c>
      <c r="H11" s="89">
        <f>H.Marathon!K19</f>
        <v>78.947437653296589</v>
      </c>
      <c r="I11" s="89">
        <f>'25K'!H19</f>
        <v>75.141346819805563</v>
      </c>
      <c r="J11" s="89">
        <f>'30K'!F19</f>
        <v>72.543986838946836</v>
      </c>
      <c r="K11" s="89">
        <f>Marathon!K19</f>
        <v>80.095151152136737</v>
      </c>
      <c r="L11" s="79"/>
    </row>
    <row r="12" spans="1:12">
      <c r="A12" s="65">
        <v>14</v>
      </c>
      <c r="B12" s="89">
        <f>'5K'!K20</f>
        <v>89.479487030696916</v>
      </c>
      <c r="C12" s="89">
        <f>'8K'!G20</f>
        <v>97.019197740544243</v>
      </c>
      <c r="D12" s="89" t="e">
        <f>'10K'!#REF!</f>
        <v>#REF!</v>
      </c>
      <c r="E12" s="89"/>
      <c r="F12" s="89"/>
      <c r="G12" s="89">
        <f>'20K'!N20</f>
        <v>82.758390867729517</v>
      </c>
      <c r="H12" s="89">
        <f>H.Marathon!K20</f>
        <v>83.000853041803609</v>
      </c>
      <c r="I12" s="89">
        <f>'25K'!H20</f>
        <v>81.736498776892702</v>
      </c>
      <c r="J12" s="89">
        <f>'30K'!F20</f>
        <v>70.794868586850626</v>
      </c>
      <c r="K12" s="89">
        <f>Marathon!K20</f>
        <v>78.884393327463243</v>
      </c>
      <c r="L12" s="79"/>
    </row>
    <row r="13" spans="1:12">
      <c r="A13" s="74">
        <v>15</v>
      </c>
      <c r="B13" s="91">
        <f>'5K'!K21</f>
        <v>87.526110253382967</v>
      </c>
      <c r="C13" s="91">
        <f>'8K'!G21</f>
        <v>99.020854368447957</v>
      </c>
      <c r="D13" s="91" t="e">
        <f>'10K'!#REF!</f>
        <v>#REF!</v>
      </c>
      <c r="E13" s="91">
        <f>'15K'!J21</f>
        <v>96.452866095537587</v>
      </c>
      <c r="F13" s="91">
        <f>'10MI'!L21</f>
        <v>89.740723270011543</v>
      </c>
      <c r="G13" s="91">
        <f>'20K'!N21</f>
        <v>78.248063348569161</v>
      </c>
      <c r="H13" s="91">
        <f>H.Marathon!K21</f>
        <v>95.184646730154441</v>
      </c>
      <c r="I13" s="91">
        <f>'25K'!H21</f>
        <v>83.678878271191977</v>
      </c>
      <c r="J13" s="91">
        <f>'30K'!F21</f>
        <v>73.755431643844176</v>
      </c>
      <c r="K13" s="91">
        <f>Marathon!K21</f>
        <v>83.927502643618581</v>
      </c>
      <c r="L13" s="79"/>
    </row>
    <row r="14" spans="1:12">
      <c r="A14" s="65">
        <v>16</v>
      </c>
      <c r="B14" s="89">
        <f>'5K'!K22</f>
        <v>98.758790300887668</v>
      </c>
      <c r="C14" s="89">
        <f>'8K'!G22</f>
        <v>97.609151760343806</v>
      </c>
      <c r="D14" s="89" t="e">
        <f>'10K'!#REF!</f>
        <v>#REF!</v>
      </c>
      <c r="E14" s="89">
        <f>'15K'!J22</f>
        <v>94.969155383343477</v>
      </c>
      <c r="F14" s="89">
        <f>'10MI'!L22</f>
        <v>96.901435819451976</v>
      </c>
      <c r="G14" s="89">
        <f>'20K'!N22</f>
        <v>81.893907609766629</v>
      </c>
      <c r="H14" s="89">
        <f>H.Marathon!K22</f>
        <v>96.895988099691806</v>
      </c>
      <c r="I14" s="89">
        <f>'25K'!H22</f>
        <v>85.455975048986559</v>
      </c>
      <c r="J14" s="89">
        <f>'30K'!F22</f>
        <v>76.017063326801747</v>
      </c>
      <c r="K14" s="89">
        <f>Marathon!K22</f>
        <v>91.348726209032122</v>
      </c>
      <c r="L14" s="79"/>
    </row>
    <row r="15" spans="1:12">
      <c r="A15" s="65">
        <v>17</v>
      </c>
      <c r="B15" s="89">
        <f>'5K'!K23</f>
        <v>97.886365483058427</v>
      </c>
      <c r="C15" s="89">
        <f>'8K'!G23</f>
        <v>95.260223048327148</v>
      </c>
      <c r="D15" s="89" t="e">
        <f>'10K'!#REF!</f>
        <v>#REF!</v>
      </c>
      <c r="E15" s="89">
        <f>'15K'!J23</f>
        <v>97.309814741821086</v>
      </c>
      <c r="F15" s="89">
        <f>'10MI'!L23</f>
        <v>97.224683918232301</v>
      </c>
      <c r="G15" s="89">
        <f>'20K'!N23</f>
        <v>83.714063523541171</v>
      </c>
      <c r="H15" s="89">
        <f>H.Marathon!K23</f>
        <v>97.25162330727764</v>
      </c>
      <c r="I15" s="89">
        <f>'25K'!H23</f>
        <v>84.164161773691276</v>
      </c>
      <c r="J15" s="89">
        <f>'30K'!F23</f>
        <v>82.084184471041979</v>
      </c>
      <c r="K15" s="89">
        <f>Marathon!K23</f>
        <v>93.486377924273484</v>
      </c>
      <c r="L15" s="79"/>
    </row>
    <row r="16" spans="1:12">
      <c r="A16" s="65">
        <v>18</v>
      </c>
      <c r="B16" s="89">
        <f>'5K'!K24</f>
        <v>99.04424233081545</v>
      </c>
      <c r="C16" s="89">
        <f>'8K'!G24</f>
        <v>95.899630586474146</v>
      </c>
      <c r="D16" s="89" t="e">
        <f>'10K'!#REF!</f>
        <v>#REF!</v>
      </c>
      <c r="E16" s="89">
        <f>'15K'!J24</f>
        <v>95.668920687378687</v>
      </c>
      <c r="F16" s="89">
        <f>'10MI'!L24</f>
        <v>98.040748907700191</v>
      </c>
      <c r="G16" s="89">
        <f>'20K'!N24</f>
        <v>85.01210326954795</v>
      </c>
      <c r="H16" s="89">
        <f>H.Marathon!K24</f>
        <v>97.930060663185387</v>
      </c>
      <c r="I16" s="89">
        <f>'25K'!H24</f>
        <v>86.927873879287077</v>
      </c>
      <c r="J16" s="89">
        <f>'30K'!F24</f>
        <v>80.419039345562226</v>
      </c>
      <c r="K16" s="89">
        <f>Marathon!K24</f>
        <v>97.723779019102281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95.996978851963746</v>
      </c>
      <c r="D17" s="89" t="e">
        <f>'10K'!#REF!</f>
        <v>#REF!</v>
      </c>
      <c r="E17" s="89">
        <f>'15K'!J25</f>
        <v>97.105471847739935</v>
      </c>
      <c r="F17" s="89">
        <f>'10MI'!L25</f>
        <v>97.158671586715855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95.996978851963746</v>
      </c>
      <c r="D18" s="91" t="e">
        <f>'10K'!#REF!</f>
        <v>#REF!</v>
      </c>
      <c r="E18" s="91">
        <f>'15K'!J26</f>
        <v>97.143990479968295</v>
      </c>
      <c r="F18" s="91">
        <f>'10MI'!L26</f>
        <v>97.482413920770085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95.134730538922156</v>
      </c>
      <c r="D19" s="89" t="e">
        <f>'10K'!#REF!</f>
        <v>#REF!</v>
      </c>
      <c r="E19" s="89">
        <f>'15K'!J27</f>
        <v>98.392928887103281</v>
      </c>
      <c r="F19" s="89">
        <f>'10MI'!L27</f>
        <v>96.659324522760656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95.996978851963746</v>
      </c>
      <c r="D20" s="89" t="e">
        <f>'10K'!#REF!</f>
        <v>#REF!</v>
      </c>
      <c r="E20" s="89">
        <f>'15K'!J28</f>
        <v>99.029518803073216</v>
      </c>
      <c r="F20" s="89">
        <f>'10MI'!L28</f>
        <v>96.979742173112342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95.996978851963746</v>
      </c>
      <c r="D21" s="89" t="e">
        <f>'10K'!#REF!</f>
        <v>#REF!</v>
      </c>
      <c r="E21" s="89">
        <f>'15K'!J29</f>
        <v>97.92083166733309</v>
      </c>
      <c r="F21" s="89">
        <f>'10MI'!L29</f>
        <v>96.979742173112342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95.420420420420427</v>
      </c>
      <c r="D22" s="89" t="e">
        <f>'10K'!#REF!</f>
        <v>#REF!</v>
      </c>
      <c r="E22" s="89">
        <f>'15K'!J30</f>
        <v>97.725458898643282</v>
      </c>
      <c r="F22" s="89">
        <f>'10MI'!L30</f>
        <v>97.808320950965822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96.142208774583963</v>
      </c>
      <c r="D23" s="91" t="e">
        <f>'10K'!#REF!</f>
        <v>#REF!</v>
      </c>
      <c r="E23" s="91">
        <f>'15K'!J31</f>
        <v>97.92083166733309</v>
      </c>
      <c r="F23" s="91">
        <f>'10MI'!L31</f>
        <v>97.554649870322322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94.992526158445429</v>
      </c>
      <c r="D24" s="89" t="e">
        <f>'10K'!#REF!</f>
        <v>#REF!</v>
      </c>
      <c r="E24" s="89">
        <f>'15K'!J32</f>
        <v>97.143990479968295</v>
      </c>
      <c r="F24" s="89">
        <f>'10MI'!L32</f>
        <v>96.80147058823529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96.069538926681787</v>
      </c>
      <c r="D25" s="89" t="e">
        <f>'10K'!#REF!</f>
        <v>#REF!</v>
      </c>
      <c r="E25" s="89">
        <f>'15K'!J33</f>
        <v>96.114599686028285</v>
      </c>
      <c r="F25" s="89">
        <f>'10MI'!L33</f>
        <v>96.0948905109489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95.205992509363298</v>
      </c>
      <c r="D26" s="89" t="e">
        <f>'10K'!#REF!</f>
        <v>#REF!</v>
      </c>
      <c r="E26" s="89">
        <f>'15K'!J34</f>
        <v>98.038430744595701</v>
      </c>
      <c r="F26" s="89">
        <f>'10MI'!L34</f>
        <v>96.059832178037226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95.277361319340329</v>
      </c>
      <c r="D27" s="89" t="e">
        <f>'10K'!#REF!</f>
        <v>#REF!</v>
      </c>
      <c r="E27" s="89">
        <f>'15K'!J35</f>
        <v>97.143990479968295</v>
      </c>
      <c r="F27" s="89">
        <f>'10MI'!L35</f>
        <v>95.57168784029038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94.709990093702217</v>
      </c>
      <c r="D28" s="91" t="e">
        <f>'10K'!#REF!</f>
        <v>#REF!</v>
      </c>
      <c r="E28" s="91">
        <f>'15K'!J36</f>
        <v>96.26572327044029</v>
      </c>
      <c r="F28" s="91">
        <f>'10MI'!L36</f>
        <v>96.200219218122029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94.544249243276738</v>
      </c>
      <c r="D29" s="89" t="e">
        <f>'10K'!#REF!</f>
        <v>#REF!</v>
      </c>
      <c r="E29" s="89">
        <f>'15K'!J37</f>
        <v>96.230974978166785</v>
      </c>
      <c r="F29" s="89">
        <f>'10MI'!L37</f>
        <v>95.676929804819835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96.309262107947319</v>
      </c>
      <c r="D30" s="89" t="e">
        <f>'10K'!#REF!</f>
        <v>#REF!</v>
      </c>
      <c r="E30" s="89">
        <f>'15K'!J38</f>
        <v>97.358691204132924</v>
      </c>
      <c r="F30" s="89">
        <f>'10MI'!L38</f>
        <v>95.621040692124183</v>
      </c>
      <c r="G30" s="89">
        <f>'20K'!N38</f>
        <v>92.559521551152329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94.362446151694641</v>
      </c>
      <c r="D31" s="89" t="e">
        <f>'10K'!#REF!</f>
        <v>#REF!</v>
      </c>
      <c r="E31" s="89">
        <f>'15K'!J39</f>
        <v>97.256363811109424</v>
      </c>
      <c r="F31" s="89">
        <f>'10MI'!L39</f>
        <v>99.049107230233219</v>
      </c>
      <c r="G31" s="89">
        <f>'20K'!N39</f>
        <v>92.941264262348199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95.18955022109202</v>
      </c>
      <c r="D32" s="89" t="e">
        <f>'10K'!#REF!</f>
        <v>#REF!</v>
      </c>
      <c r="E32" s="89">
        <f>'15K'!J40</f>
        <v>96.313053722040394</v>
      </c>
      <c r="F32" s="89">
        <f>'10MI'!L40</f>
        <v>94.765088306933592</v>
      </c>
      <c r="G32" s="89">
        <f>'20K'!N40</f>
        <v>90.760421644460479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94.615103181069927</v>
      </c>
      <c r="D33" s="91" t="e">
        <f>'10K'!#REF!</f>
        <v>#REF!</v>
      </c>
      <c r="E33" s="91">
        <f>'15K'!J41</f>
        <v>97.772549981064628</v>
      </c>
      <c r="F33" s="91">
        <f>'10MI'!L41</f>
        <v>95.853369651733829</v>
      </c>
      <c r="G33" s="91">
        <f>'20K'!N41</f>
        <v>92.033653906738124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96.019362911225585</v>
      </c>
      <c r="D34" s="89" t="e">
        <f>'10K'!#REF!</f>
        <v>#REF!</v>
      </c>
      <c r="E34" s="89">
        <f>'15K'!J42</f>
        <v>94.165289559906071</v>
      </c>
      <c r="F34" s="89">
        <f>'10MI'!L42</f>
        <v>96.019982359729255</v>
      </c>
      <c r="G34" s="89">
        <f>'20K'!N42</f>
        <v>93.072468650778745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93.521905508988581</v>
      </c>
      <c r="D35" s="89" t="e">
        <f>'10K'!#REF!</f>
        <v>#REF!</v>
      </c>
      <c r="E35" s="89">
        <f>'15K'!J43</f>
        <v>95.593572262589461</v>
      </c>
      <c r="F35" s="89">
        <f>'10MI'!L43</f>
        <v>95.916172721125832</v>
      </c>
      <c r="G35" s="89">
        <f>'20K'!N43</f>
        <v>90.140465898764148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94.765983759660699</v>
      </c>
      <c r="D36" s="89" t="e">
        <f>'10K'!#REF!</f>
        <v>#REF!</v>
      </c>
      <c r="E36" s="89">
        <f>'15K'!J44</f>
        <v>97.43294150107161</v>
      </c>
      <c r="F36" s="89">
        <f>'10MI'!L44</f>
        <v>94.673318709330019</v>
      </c>
      <c r="G36" s="89">
        <f>'20K'!N44</f>
        <v>89.583290961175621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95.90045449398599</v>
      </c>
      <c r="D37" s="89" t="e">
        <f>'10K'!#REF!</f>
        <v>#REF!</v>
      </c>
      <c r="E37" s="89">
        <f>'15K'!J45</f>
        <v>95.878164870565058</v>
      </c>
      <c r="F37" s="89">
        <f>'10MI'!L45</f>
        <v>95.57070791289128</v>
      </c>
      <c r="G37" s="89">
        <f>'20K'!N45</f>
        <v>88.25413668241913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94.960182445596885</v>
      </c>
      <c r="D38" s="91" t="e">
        <f>'10K'!#REF!</f>
        <v>#REF!</v>
      </c>
      <c r="E38" s="91">
        <f>'15K'!J46</f>
        <v>95.322587453489177</v>
      </c>
      <c r="F38" s="91">
        <f>'10MI'!L46</f>
        <v>95.404240322509267</v>
      </c>
      <c r="G38" s="91">
        <f>'20K'!N46</f>
        <v>89.861111548284299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98.085119179703355</v>
      </c>
      <c r="D39" s="89" t="e">
        <f>'10K'!#REF!</f>
        <v>#REF!</v>
      </c>
      <c r="E39" s="89">
        <f>'15K'!J47</f>
        <v>95.466173084778276</v>
      </c>
      <c r="F39" s="89">
        <f>'10MI'!L47</f>
        <v>97.183497379145507</v>
      </c>
      <c r="G39" s="89">
        <f>'20K'!N47</f>
        <v>88.309222211659502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94.466676826942134</v>
      </c>
      <c r="D40" s="89" t="e">
        <f>'10K'!#REF!</f>
        <v>#REF!</v>
      </c>
      <c r="E40" s="89">
        <f>'15K'!J48</f>
        <v>94.917194286014933</v>
      </c>
      <c r="F40" s="89">
        <f>'10MI'!L48</f>
        <v>96.057921580275206</v>
      </c>
      <c r="G40" s="89">
        <f>'20K'!N48</f>
        <v>88.29946753479885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94.938090467654092</v>
      </c>
      <c r="D41" s="89" t="e">
        <f>'10K'!#REF!</f>
        <v>#REF!</v>
      </c>
      <c r="E41" s="89">
        <f>'15K'!J49</f>
        <v>95.508973550259569</v>
      </c>
      <c r="F41" s="89">
        <f>'10MI'!L49</f>
        <v>96.770503497902865</v>
      </c>
      <c r="G41" s="89">
        <f>'20K'!N49</f>
        <v>87.613162862838607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95.887819204382708</v>
      </c>
      <c r="D42" s="89" t="e">
        <f>'10K'!#REF!</f>
        <v>#REF!</v>
      </c>
      <c r="E42" s="89">
        <f>'15K'!J50</f>
        <v>96.82379014072275</v>
      </c>
      <c r="F42" s="89">
        <f>'10MI'!L50</f>
        <v>98.625319738941897</v>
      </c>
      <c r="G42" s="89">
        <f>'20K'!N50</f>
        <v>92.769428382215196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94.523682359938903</v>
      </c>
      <c r="D43" s="91" t="e">
        <f>'10K'!#REF!</f>
        <v>#REF!</v>
      </c>
      <c r="E43" s="91">
        <f>'15K'!J51</f>
        <v>95.530464307894803</v>
      </c>
      <c r="F43" s="91">
        <f>'10MI'!L51</f>
        <v>95.51272279146707</v>
      </c>
      <c r="G43" s="91">
        <f>'20K'!N51</f>
        <v>88.939522223800253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93.60762806913165</v>
      </c>
      <c r="D44" s="89" t="e">
        <f>'10K'!#REF!</f>
        <v>#REF!</v>
      </c>
      <c r="E44" s="89">
        <f>'15K'!J52</f>
        <v>96.991521520048039</v>
      </c>
      <c r="F44" s="89">
        <f>'10MI'!L52</f>
        <v>95.886858409174053</v>
      </c>
      <c r="G44" s="89">
        <f>'20K'!N52</f>
        <v>90.528037162097917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96.115271469066442</v>
      </c>
      <c r="D45" s="89" t="e">
        <f>'10K'!#REF!</f>
        <v>#REF!</v>
      </c>
      <c r="E45" s="89">
        <f>'15K'!J53</f>
        <v>96.707427935087523</v>
      </c>
      <c r="F45" s="89">
        <f>'10MI'!L53</f>
        <v>95.758372573355174</v>
      </c>
      <c r="G45" s="89">
        <f>'20K'!N53</f>
        <v>90.107961466100789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97.907237050205524</v>
      </c>
      <c r="D46" s="89" t="e">
        <f>'10K'!#REF!</f>
        <v>#REF!</v>
      </c>
      <c r="E46" s="89">
        <f>'15K'!J54</f>
        <v>95.285556789612485</v>
      </c>
      <c r="F46" s="89">
        <f>'10MI'!L54</f>
        <v>93.973140537867067</v>
      </c>
      <c r="G46" s="89">
        <f>'20K'!N54</f>
        <v>87.067193268131348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94.696048826386971</v>
      </c>
      <c r="D47" s="89" t="e">
        <f>'10K'!#REF!</f>
        <v>#REF!</v>
      </c>
      <c r="E47" s="89">
        <f>'15K'!J55</f>
        <v>94.890280869724265</v>
      </c>
      <c r="F47" s="89">
        <f>'10MI'!L55</f>
        <v>92.178196395562267</v>
      </c>
      <c r="G47" s="89">
        <f>'20K'!N55</f>
        <v>92.424786023504467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96.508588123806177</v>
      </c>
      <c r="D48" s="91" t="e">
        <f>'10K'!#REF!</f>
        <v>#REF!</v>
      </c>
      <c r="E48" s="91">
        <f>'15K'!J56</f>
        <v>95.604404404454627</v>
      </c>
      <c r="F48" s="91">
        <f>'10MI'!L56</f>
        <v>96.43421423608801</v>
      </c>
      <c r="G48" s="91">
        <f>'20K'!N56</f>
        <v>93.582696962676167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95.82813990926627</v>
      </c>
      <c r="D49" s="89" t="e">
        <f>'10K'!#REF!</f>
        <v>#REF!</v>
      </c>
      <c r="E49" s="89">
        <f>'15K'!J57</f>
        <v>93.723149287076708</v>
      </c>
      <c r="F49" s="89">
        <f>'10MI'!L57</f>
        <v>97.846939663470607</v>
      </c>
      <c r="G49" s="89">
        <f>'20K'!N57</f>
        <v>94.141621115459131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95.618748288574622</v>
      </c>
      <c r="D50" s="89" t="e">
        <f>'10K'!#REF!</f>
        <v>#REF!</v>
      </c>
      <c r="E50" s="89">
        <f>'15K'!J58</f>
        <v>95.055952523325487</v>
      </c>
      <c r="F50" s="89">
        <f>'10MI'!L58</f>
        <v>95.563552683196889</v>
      </c>
      <c r="G50" s="89">
        <f>'20K'!N58</f>
        <v>93.256243567775087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96.747230659656481</v>
      </c>
      <c r="D51" s="89" t="e">
        <f>'10K'!#REF!</f>
        <v>#REF!</v>
      </c>
      <c r="E51" s="89">
        <f>'15K'!J59</f>
        <v>95.08419712360454</v>
      </c>
      <c r="F51" s="89">
        <f>'10MI'!L59</f>
        <v>95.196464387215912</v>
      </c>
      <c r="G51" s="89">
        <f>'20K'!N59</f>
        <v>88.868032606944652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95.993754233474931</v>
      </c>
      <c r="D52" s="89" t="e">
        <f>'10K'!#REF!</f>
        <v>#REF!</v>
      </c>
      <c r="E52" s="89">
        <f>'15K'!J60</f>
        <v>94.557162742929407</v>
      </c>
      <c r="F52" s="89">
        <f>'10MI'!L60</f>
        <v>98.457897047689499</v>
      </c>
      <c r="G52" s="89">
        <f>'20K'!N60</f>
        <v>89.167775818738178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95.096180933192628</v>
      </c>
      <c r="D53" s="91" t="e">
        <f>'10K'!#REF!</f>
        <v>#REF!</v>
      </c>
      <c r="E53" s="91">
        <f>'15K'!J61</f>
        <v>94.214155742291723</v>
      </c>
      <c r="F53" s="91">
        <f>'10MI'!L61</f>
        <v>95.028279654751373</v>
      </c>
      <c r="G53" s="91">
        <f>'20K'!N61</f>
        <v>92.831618525274578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94.185046400251437</v>
      </c>
      <c r="D54" s="89" t="e">
        <f>'10K'!#REF!</f>
        <v>#REF!</v>
      </c>
      <c r="E54" s="89">
        <f>'15K'!J62</f>
        <v>94.693138990287508</v>
      </c>
      <c r="F54" s="89">
        <f>'10MI'!L62</f>
        <v>97.238908435990439</v>
      </c>
      <c r="G54" s="89">
        <f>'20K'!N62</f>
        <v>95.425586485803095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94.893177488077839</v>
      </c>
      <c r="D55" s="89" t="e">
        <f>'10K'!#REF!</f>
        <v>#REF!</v>
      </c>
      <c r="E55" s="89">
        <f>'15K'!J63</f>
        <v>94.905495720851263</v>
      </c>
      <c r="F55" s="89">
        <f>'10MI'!L63</f>
        <v>95.766156323206602</v>
      </c>
      <c r="G55" s="89">
        <f>'20K'!N63</f>
        <v>92.095555705121328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93.287770587305602</v>
      </c>
      <c r="D56" s="89" t="e">
        <f>'10K'!#REF!</f>
        <v>#REF!</v>
      </c>
      <c r="E56" s="89">
        <f>'15K'!J64</f>
        <v>93.501421835136014</v>
      </c>
      <c r="F56" s="89">
        <f>'10MI'!L64</f>
        <v>96.269954138631491</v>
      </c>
      <c r="G56" s="89">
        <f>'20K'!N64</f>
        <v>87.221947194897425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97.256678662058221</v>
      </c>
      <c r="D57" s="89" t="e">
        <f>'10K'!#REF!</f>
        <v>#REF!</v>
      </c>
      <c r="E57" s="89">
        <f>'15K'!J65</f>
        <v>92.72386576198987</v>
      </c>
      <c r="F57" s="89">
        <f>'10MI'!L65</f>
        <v>90.695895813784006</v>
      </c>
      <c r="G57" s="89">
        <f>'20K'!N65</f>
        <v>87.202647721785368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99.446091516672965</v>
      </c>
      <c r="D58" s="91" t="e">
        <f>'10K'!#REF!</f>
        <v>#REF!</v>
      </c>
      <c r="E58" s="91">
        <f>'15K'!J66</f>
        <v>92.129825469326903</v>
      </c>
      <c r="F58" s="91">
        <f>'10MI'!L66</f>
        <v>96.501048256166172</v>
      </c>
      <c r="G58" s="91">
        <f>'20K'!N66</f>
        <v>89.671187567461146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97.253538851124688</v>
      </c>
      <c r="D59" s="89" t="e">
        <f>'10K'!#REF!</f>
        <v>#REF!</v>
      </c>
      <c r="E59" s="89">
        <f>'15K'!J67</f>
        <v>92.238662145735617</v>
      </c>
      <c r="F59" s="89">
        <f>'10MI'!L67</f>
        <v>98.746278888060985</v>
      </c>
      <c r="G59" s="89">
        <f>'20K'!N67</f>
        <v>91.118888852041181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97.844420055854528</v>
      </c>
      <c r="D60" s="89" t="e">
        <f>'10K'!#REF!</f>
        <v>#REF!</v>
      </c>
      <c r="E60" s="89">
        <f>'15K'!J68</f>
        <v>93.805748549727795</v>
      </c>
      <c r="F60" s="89">
        <f>'10MI'!L68</f>
        <v>98.94511098939212</v>
      </c>
      <c r="G60" s="89">
        <f>'20K'!N68</f>
        <v>89.43204516412942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95.575007512488554</v>
      </c>
      <c r="D61" s="89" t="e">
        <f>'10K'!#REF!</f>
        <v>#REF!</v>
      </c>
      <c r="E61" s="89">
        <f>'15K'!J69</f>
        <v>92.306999030471871</v>
      </c>
      <c r="F61" s="89">
        <f>'10MI'!L69</f>
        <v>97.501096315771534</v>
      </c>
      <c r="G61" s="89">
        <f>'20K'!N69</f>
        <v>85.96870791383212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95.053550531104705</v>
      </c>
      <c r="D62" s="89" t="e">
        <f>'10K'!#REF!</f>
        <v>#REF!</v>
      </c>
      <c r="E62" s="89">
        <f>'15K'!J70</f>
        <v>94.305574572806222</v>
      </c>
      <c r="F62" s="89">
        <f>'10MI'!L70</f>
        <v>91.106013562787666</v>
      </c>
      <c r="G62" s="89">
        <f>'20K'!N70</f>
        <v>88.948408940185075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95.279953709376585</v>
      </c>
      <c r="D63" s="91" t="e">
        <f>'10K'!#REF!</f>
        <v>#REF!</v>
      </c>
      <c r="E63" s="91">
        <f>'15K'!J71</f>
        <v>95.033112375337552</v>
      </c>
      <c r="F63" s="91">
        <f>'10MI'!L71</f>
        <v>93.918588647391772</v>
      </c>
      <c r="G63" s="91">
        <f>'20K'!N71</f>
        <v>82.965265322164797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95.025157886922145</v>
      </c>
      <c r="D64" s="89" t="e">
        <f>'10K'!#REF!</f>
        <v>#REF!</v>
      </c>
      <c r="E64" s="89">
        <f>'15K'!J72</f>
        <v>94.919047480246604</v>
      </c>
      <c r="F64" s="89">
        <f>'10MI'!L72</f>
        <v>90.278497096594151</v>
      </c>
      <c r="G64" s="89">
        <f>'20K'!N72</f>
        <v>88.483256556828522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93.359656918810145</v>
      </c>
      <c r="D65" s="89" t="e">
        <f>'10K'!#REF!</f>
        <v>#REF!</v>
      </c>
      <c r="E65" s="89">
        <f>'15K'!J73</f>
        <v>93.203909655898343</v>
      </c>
      <c r="F65" s="89">
        <f>'10MI'!L73</f>
        <v>92.95381226048886</v>
      </c>
      <c r="G65" s="89">
        <f>'20K'!N73</f>
        <v>85.358549755254728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94.055975271644627</v>
      </c>
      <c r="D66" s="89" t="e">
        <f>'10K'!#REF!</f>
        <v>#REF!</v>
      </c>
      <c r="E66" s="89">
        <f>'15K'!J74</f>
        <v>97.280368910940865</v>
      </c>
      <c r="F66" s="89">
        <f>'10MI'!L74</f>
        <v>94.766856727606879</v>
      </c>
      <c r="G66" s="89">
        <f>'20K'!N74</f>
        <v>84.951628105465588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92.648344701608366</v>
      </c>
      <c r="D67" s="89" t="e">
        <f>'10K'!#REF!</f>
        <v>#REF!</v>
      </c>
      <c r="E67" s="89">
        <f>'15K'!J75</f>
        <v>99.288838381615946</v>
      </c>
      <c r="F67" s="89">
        <f>'10MI'!L75</f>
        <v>97.730708758621788</v>
      </c>
      <c r="G67" s="89">
        <f>'20K'!N75</f>
        <v>86.795760147111892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94.052855683438807</v>
      </c>
      <c r="D68" s="91" t="e">
        <f>'10K'!#REF!</f>
        <v>#REF!</v>
      </c>
      <c r="E68" s="91">
        <f>'15K'!J76</f>
        <v>94.889124977815641</v>
      </c>
      <c r="F68" s="91">
        <f>'10MI'!L76</f>
        <v>95.673547005226965</v>
      </c>
      <c r="G68" s="91">
        <f>'20K'!N76</f>
        <v>93.014893175023801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93.015958815972624</v>
      </c>
      <c r="D69" s="89" t="e">
        <f>'10K'!#REF!</f>
        <v>#REF!</v>
      </c>
      <c r="E69" s="89">
        <f>'15K'!J77</f>
        <v>93.873778786245097</v>
      </c>
      <c r="F69" s="89">
        <f>'10MI'!L77</f>
        <v>96.405041718915328</v>
      </c>
      <c r="G69" s="89">
        <f>'20K'!N77</f>
        <v>86.084468454944059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91.604515319482431</v>
      </c>
      <c r="D70" s="89" t="e">
        <f>'10K'!#REF!</f>
        <v>#REF!</v>
      </c>
      <c r="E70" s="89">
        <f>'15K'!J78</f>
        <v>95.905708609936298</v>
      </c>
      <c r="F70" s="89">
        <f>'10MI'!L78</f>
        <v>92.889305945927532</v>
      </c>
      <c r="G70" s="89">
        <f>'20K'!N78</f>
        <v>91.686014611277812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90.105950881647303</v>
      </c>
      <c r="D71" s="89" t="e">
        <f>'10K'!#REF!</f>
        <v>#REF!</v>
      </c>
      <c r="E71" s="89">
        <f>'15K'!J79</f>
        <v>97.102234829808566</v>
      </c>
      <c r="F71" s="89">
        <f>'10MI'!L79</f>
        <v>98.680749759084591</v>
      </c>
      <c r="G71" s="89">
        <f>'20K'!N79</f>
        <v>83.73618625632011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94.08299050173855</v>
      </c>
      <c r="D72" s="89" t="e">
        <f>'10K'!#REF!</f>
        <v>#REF!</v>
      </c>
      <c r="E72" s="89">
        <f>'15K'!J80</f>
        <v>97.219557572243588</v>
      </c>
      <c r="F72" s="89">
        <f>'10MI'!L80</f>
        <v>83.372005743919345</v>
      </c>
      <c r="G72" s="89">
        <f>'20K'!N80</f>
        <v>80.682833948220562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95.965263383923983</v>
      </c>
      <c r="D73" s="91" t="e">
        <f>'10K'!#REF!</f>
        <v>#REF!</v>
      </c>
      <c r="E73" s="91">
        <f>'15K'!J81</f>
        <v>97.471142624790957</v>
      </c>
      <c r="F73" s="91">
        <f>'10MI'!L81</f>
        <v>81.284927078920362</v>
      </c>
      <c r="G73" s="91">
        <f>'20K'!N81</f>
        <v>95.04558910305461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93.867666839398751</v>
      </c>
      <c r="D74" s="89" t="e">
        <f>'10K'!#REF!</f>
        <v>#REF!</v>
      </c>
      <c r="E74" s="89">
        <f>'15K'!J82</f>
        <v>88.148526183555404</v>
      </c>
      <c r="F74" s="89">
        <f>'10MI'!L82</f>
        <v>97.078740549057599</v>
      </c>
      <c r="G74" s="89">
        <f>'20K'!N82</f>
        <v>83.483358069265918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94.685244000965696</v>
      </c>
      <c r="D75" s="89" t="e">
        <f>'10K'!#REF!</f>
        <v>#REF!</v>
      </c>
      <c r="E75" s="89">
        <f>'15K'!J83</f>
        <v>90.879475666037564</v>
      </c>
      <c r="F75" s="89">
        <f>'10MI'!L83</f>
        <v>94.27681810630034</v>
      </c>
      <c r="G75" s="89">
        <f>'20K'!N83</f>
        <v>89.482404976177023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94.025334267996925</v>
      </c>
      <c r="D76" s="89" t="e">
        <f>'10K'!#REF!</f>
        <v>#REF!</v>
      </c>
      <c r="E76" s="89">
        <f>'15K'!J84</f>
        <v>93.958766830300448</v>
      </c>
      <c r="F76" s="89">
        <f>'10MI'!L84</f>
        <v>95.754780614703279</v>
      </c>
      <c r="G76" s="89">
        <f>'20K'!N84</f>
        <v>81.248875968797478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87.566150289555296</v>
      </c>
      <c r="D77" s="89" t="e">
        <f>'10K'!#REF!</f>
        <v>#REF!</v>
      </c>
      <c r="E77" s="89">
        <f>'15K'!J85</f>
        <v>95.142718435928359</v>
      </c>
      <c r="F77" s="89">
        <f>'10MI'!L85</f>
        <v>95.428935296830034</v>
      </c>
      <c r="G77" s="89">
        <f>'20K'!N85</f>
        <v>78.013972635758449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94.539917578775786</v>
      </c>
      <c r="D78" s="91" t="e">
        <f>'10K'!#REF!</f>
        <v>#REF!</v>
      </c>
      <c r="E78" s="91">
        <f>'15K'!J86</f>
        <v>96.83361202738196</v>
      </c>
      <c r="F78" s="91">
        <f>'10MI'!L86</f>
        <v>96.534659715293685</v>
      </c>
      <c r="G78" s="91">
        <f>'20K'!N86</f>
        <v>89.866087332726934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94.901796882138754</v>
      </c>
      <c r="D79" s="89" t="e">
        <f>'10K'!#REF!</f>
        <v>#REF!</v>
      </c>
      <c r="E79" s="89">
        <f>'15K'!J87</f>
        <v>96.969100968299244</v>
      </c>
      <c r="F79" s="89">
        <f>'10MI'!L87</f>
        <v>95.563330616498817</v>
      </c>
      <c r="G79" s="89">
        <f>'20K'!N87</f>
        <v>95.871070928735321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96.595965973768841</v>
      </c>
      <c r="D80" s="89" t="e">
        <f>'10K'!#REF!</f>
        <v>#REF!</v>
      </c>
      <c r="E80" s="89">
        <f>'15K'!J88</f>
        <v>98.684226439954813</v>
      </c>
      <c r="F80" s="89">
        <f>'10MI'!L88</f>
        <v>98.763594193662485</v>
      </c>
      <c r="G80" s="89">
        <f>'20K'!N88</f>
        <v>73.582763073121583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86.546744089725777</v>
      </c>
      <c r="D81" s="89" t="e">
        <f>'10K'!#REF!</f>
        <v>#REF!</v>
      </c>
      <c r="E81" s="89"/>
      <c r="F81" s="89">
        <f>'10MI'!L89</f>
        <v>86.833147396580443</v>
      </c>
      <c r="G81" s="89">
        <f>'20K'!N89</f>
        <v>75.516503190803135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96.873107362961719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94.060476393752467</v>
      </c>
      <c r="D83" s="91" t="e">
        <f>'10K'!#REF!</f>
        <v>#REF!</v>
      </c>
      <c r="E83" s="91">
        <f>'15K'!J91</f>
        <v>99.298477143377809</v>
      </c>
      <c r="F83" s="91">
        <f>'10MI'!L91</f>
        <v>84.945855922403581</v>
      </c>
      <c r="G83" s="91">
        <f>'20K'!N91</f>
        <v>79.083717981844842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78.98098963847066</v>
      </c>
      <c r="D84" s="89"/>
      <c r="E84" s="89">
        <f>'15K'!J92</f>
        <v>81.018526652865091</v>
      </c>
      <c r="F84" s="89">
        <f>'10MI'!L92</f>
        <v>87.382277889491334</v>
      </c>
      <c r="G84" s="89">
        <f>'20K'!N92</f>
        <v>59.260199086772161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85.211118886637138</v>
      </c>
      <c r="D85" s="89" t="e">
        <f>'10K'!#REF!</f>
        <v>#REF!</v>
      </c>
      <c r="E85" s="89"/>
      <c r="F85" s="89">
        <f>'10MI'!L93</f>
        <v>77.682047499033573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90.884121778553663</v>
      </c>
      <c r="D86" s="89"/>
      <c r="E86" s="89"/>
      <c r="F86" s="89"/>
      <c r="G86" s="89">
        <f>'20K'!N94</f>
        <v>67.191235393497578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71.08495061207573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79.433855351932039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88.603405044227983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69.039421929256633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70.110562797540268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253.6</v>
      </c>
      <c r="C5" s="99">
        <f>(AgeStanSec!$C5)/$B$2</f>
        <v>253.6</v>
      </c>
      <c r="D5" s="99">
        <f>(AgeStanSec!H5)/D$2</f>
        <v>263.7</v>
      </c>
      <c r="E5" s="99">
        <f>(AgeStanSec!J5)/E$2</f>
        <v>266</v>
      </c>
      <c r="F5" s="99">
        <f>(AgeStanSec!K5)/F$2</f>
        <v>268.53333333333336</v>
      </c>
      <c r="G5" s="99">
        <f>(AgeStanSec!L5)/G$2</f>
        <v>269.11586335798933</v>
      </c>
      <c r="H5" s="99">
        <f>(AgeStanSec!M5)/H$2</f>
        <v>269.60000000000002</v>
      </c>
      <c r="I5" s="99">
        <f>(AgeStanSec!N5)/I$2</f>
        <v>269.79499940751276</v>
      </c>
      <c r="J5" s="99">
        <f>(AgeStanSec!O5)/J$2</f>
        <v>272.72000000000003</v>
      </c>
      <c r="K5" s="99">
        <f>(AgeStanSec!P5)/K$2</f>
        <v>276.33333333333331</v>
      </c>
      <c r="L5" s="99">
        <f>(AgeStanSec!Q5)/L$2</f>
        <v>282.82971916103804</v>
      </c>
      <c r="M5" s="100"/>
    </row>
    <row r="6" spans="1:13">
      <c r="A6" s="101">
        <v>6</v>
      </c>
      <c r="B6" s="102">
        <f>(AgeStanSec!$C6)/$B$2</f>
        <v>233</v>
      </c>
      <c r="C6" s="102">
        <f>(AgeStanSec!$F6)/$C$2</f>
        <v>240</v>
      </c>
      <c r="D6" s="102">
        <f>(AgeStanSec!H6)/D$2</f>
        <v>242.1</v>
      </c>
      <c r="E6" s="102">
        <f>(AgeStanSec!J6)/E$2</f>
        <v>244.33333333333334</v>
      </c>
      <c r="F6" s="102">
        <f>(AgeStanSec!K6)/F$2</f>
        <v>246.6</v>
      </c>
      <c r="G6" s="102">
        <f>(AgeStanSec!L6)/G$2</f>
        <v>247.1193231527877</v>
      </c>
      <c r="H6" s="102">
        <f>(AgeStanSec!M6)/H$2</f>
        <v>247.75</v>
      </c>
      <c r="I6" s="102">
        <f>(AgeStanSec!N6)/I$2</f>
        <v>247.89667022159023</v>
      </c>
      <c r="J6" s="102">
        <f>(AgeStanSec!O6)/J$2</f>
        <v>250.6</v>
      </c>
      <c r="K6" s="102">
        <f>(AgeStanSec!P6)/K$2</f>
        <v>253.9</v>
      </c>
      <c r="L6" s="102">
        <f>(AgeStanSec!Q6)/L$2</f>
        <v>259.8886123948335</v>
      </c>
      <c r="M6" s="79"/>
    </row>
    <row r="7" spans="1:13">
      <c r="A7" s="101">
        <v>7</v>
      </c>
      <c r="B7" s="102">
        <f>(AgeStanSec!$C7)/$B$2</f>
        <v>216.6</v>
      </c>
      <c r="C7" s="102">
        <f>(AgeStanSec!$F7)/$C$2</f>
        <v>223.125</v>
      </c>
      <c r="D7" s="102">
        <f>(AgeStanSec!H7)/D$2</f>
        <v>225.1</v>
      </c>
      <c r="E7" s="102">
        <f>(AgeStanSec!J7)/E$2</f>
        <v>227.16666666666666</v>
      </c>
      <c r="F7" s="102">
        <f>(AgeStanSec!K7)/F$2</f>
        <v>229.33333333333334</v>
      </c>
      <c r="G7" s="102">
        <f>(AgeStanSec!L7)/G$2</f>
        <v>229.7830668893661</v>
      </c>
      <c r="H7" s="102">
        <f>(AgeStanSec!M7)/H$2</f>
        <v>230.45</v>
      </c>
      <c r="I7" s="102">
        <f>(AgeStanSec!N7)/I$2</f>
        <v>230.5486432041711</v>
      </c>
      <c r="J7" s="102">
        <f>(AgeStanSec!O7)/J$2</f>
        <v>233.08</v>
      </c>
      <c r="K7" s="102">
        <f>(AgeStanSec!P7)/K$2</f>
        <v>236.16666666666666</v>
      </c>
      <c r="L7" s="102">
        <f>(AgeStanSec!Q7)/L$2</f>
        <v>241.7348027017419</v>
      </c>
      <c r="M7" s="79"/>
    </row>
    <row r="8" spans="1:13">
      <c r="A8" s="101">
        <v>8</v>
      </c>
      <c r="B8" s="102">
        <f>(AgeStanSec!$C8)/$B$2</f>
        <v>203.4</v>
      </c>
      <c r="C8" s="102">
        <f>(AgeStanSec!$F8)/$C$2</f>
        <v>209.625</v>
      </c>
      <c r="D8" s="102">
        <f>(AgeStanSec!H8)/D$2</f>
        <v>211.5</v>
      </c>
      <c r="E8" s="102">
        <f>(AgeStanSec!J8)/E$2</f>
        <v>213.41666666666666</v>
      </c>
      <c r="F8" s="102">
        <f>(AgeStanSec!K8)/F$2</f>
        <v>215.4</v>
      </c>
      <c r="G8" s="102">
        <f>(AgeStanSec!L8)/G$2</f>
        <v>215.86435218324979</v>
      </c>
      <c r="H8" s="102">
        <f>(AgeStanSec!M8)/H$2</f>
        <v>216.5</v>
      </c>
      <c r="I8" s="102">
        <f>(AgeStanSec!N8)/I$2</f>
        <v>216.66074179405143</v>
      </c>
      <c r="J8" s="102">
        <f>(AgeStanSec!O8)/J$2</f>
        <v>219</v>
      </c>
      <c r="K8" s="102">
        <f>(AgeStanSec!P8)/K$2</f>
        <v>221.9</v>
      </c>
      <c r="L8" s="102">
        <f>(AgeStanSec!Q8)/L$2</f>
        <v>227.13591657779358</v>
      </c>
      <c r="M8" s="103"/>
    </row>
    <row r="9" spans="1:13">
      <c r="A9" s="101">
        <v>9</v>
      </c>
      <c r="B9" s="102">
        <f>(AgeStanSec!$C9)/$B$2</f>
        <v>192.8</v>
      </c>
      <c r="C9" s="102">
        <f>(AgeStanSec!$F9)/$C$2</f>
        <v>198.625</v>
      </c>
      <c r="D9" s="102">
        <f>(AgeStanSec!H9)/D$2</f>
        <v>200.4</v>
      </c>
      <c r="E9" s="102">
        <f>(AgeStanSec!J9)/E$2</f>
        <v>202.16666666666666</v>
      </c>
      <c r="F9" s="102">
        <f>(AgeStanSec!K9)/F$2</f>
        <v>204.06666666666666</v>
      </c>
      <c r="G9" s="102">
        <f>(AgeStanSec!L9)/G$2</f>
        <v>204.49325936530659</v>
      </c>
      <c r="H9" s="102">
        <f>(AgeStanSec!M9)/H$2</f>
        <v>205.2</v>
      </c>
      <c r="I9" s="102">
        <f>(AgeStanSec!N9)/I$2</f>
        <v>205.3323853537149</v>
      </c>
      <c r="J9" s="102">
        <f>(AgeStanSec!O9)/J$2</f>
        <v>207.56</v>
      </c>
      <c r="K9" s="102">
        <f>(AgeStanSec!P9)/K$2</f>
        <v>210.3</v>
      </c>
      <c r="L9" s="102">
        <f>(AgeStanSec!Q9)/L$2</f>
        <v>215.26247185685509</v>
      </c>
      <c r="M9" s="79"/>
    </row>
    <row r="10" spans="1:13">
      <c r="A10" s="104">
        <v>10</v>
      </c>
      <c r="B10" s="99">
        <f>(AgeStanSec!$C10)/$B$2</f>
        <v>184</v>
      </c>
      <c r="C10" s="105">
        <f>(AgeStanSec!$F10)/$C$2</f>
        <v>189.625</v>
      </c>
      <c r="D10" s="105">
        <f>(AgeStanSec!H10)/D$2</f>
        <v>191.3</v>
      </c>
      <c r="E10" s="105">
        <f>(AgeStanSec!J10)/E$2</f>
        <v>193</v>
      </c>
      <c r="F10" s="105">
        <f>(AgeStanSec!K10)/F$2</f>
        <v>194.8</v>
      </c>
      <c r="G10" s="105">
        <f>(AgeStanSec!L10)/G$2</f>
        <v>195.23482860097033</v>
      </c>
      <c r="H10" s="105">
        <f>(AgeStanSec!M10)/H$2</f>
        <v>195.95</v>
      </c>
      <c r="I10" s="105">
        <f>(AgeStanSec!N10)/I$2</f>
        <v>196.04218509302049</v>
      </c>
      <c r="J10" s="105">
        <f>(AgeStanSec!O10)/J$2</f>
        <v>198.2</v>
      </c>
      <c r="K10" s="105">
        <f>(AgeStanSec!P10)/K$2</f>
        <v>200.8</v>
      </c>
      <c r="L10" s="105">
        <f>(AgeStanSec!Q10)/L$2</f>
        <v>205.5456807678635</v>
      </c>
      <c r="M10" s="79"/>
    </row>
    <row r="11" spans="1:13">
      <c r="A11" s="101">
        <v>11</v>
      </c>
      <c r="B11" s="102">
        <f>(AgeStanSec!$C11)/$B$2</f>
        <v>176.8</v>
      </c>
      <c r="C11" s="102">
        <f>(AgeStanSec!$F11)/$C$2</f>
        <v>182.25</v>
      </c>
      <c r="D11" s="102">
        <f>(AgeStanSec!H11)/D$2</f>
        <v>183.8</v>
      </c>
      <c r="E11" s="102">
        <f>(AgeStanSec!J11)/E$2</f>
        <v>185.5</v>
      </c>
      <c r="F11" s="102">
        <f>(AgeStanSec!K11)/F$2</f>
        <v>187.2</v>
      </c>
      <c r="G11" s="102">
        <f>(AgeStanSec!L11)/G$2</f>
        <v>187.59196293645113</v>
      </c>
      <c r="H11" s="102">
        <f>(AgeStanSec!M11)/H$2</f>
        <v>188.35</v>
      </c>
      <c r="I11" s="102">
        <f>(AgeStanSec!N11)/I$2</f>
        <v>188.45834814551486</v>
      </c>
      <c r="J11" s="102">
        <f>(AgeStanSec!O11)/J$2</f>
        <v>190.48</v>
      </c>
      <c r="K11" s="102">
        <f>(AgeStanSec!P11)/K$2</f>
        <v>193</v>
      </c>
      <c r="L11" s="102">
        <f>(AgeStanSec!Q11)/L$2</f>
        <v>197.55895248252162</v>
      </c>
      <c r="M11" s="79"/>
    </row>
    <row r="12" spans="1:13">
      <c r="A12" s="101">
        <v>12</v>
      </c>
      <c r="B12" s="102">
        <f>(AgeStanSec!$C12)/$B$2</f>
        <v>171</v>
      </c>
      <c r="C12" s="102">
        <f>(AgeStanSec!$F12)/$C$2</f>
        <v>176.125</v>
      </c>
      <c r="D12" s="102">
        <f>(AgeStanSec!H12)/D$2</f>
        <v>177.7</v>
      </c>
      <c r="E12" s="102">
        <f>(AgeStanSec!J12)/E$2</f>
        <v>179.33333333333334</v>
      </c>
      <c r="F12" s="102">
        <f>(AgeStanSec!K12)/F$2</f>
        <v>181</v>
      </c>
      <c r="G12" s="102">
        <f>(AgeStanSec!L12)/G$2</f>
        <v>181.37825101407776</v>
      </c>
      <c r="H12" s="102">
        <f>(AgeStanSec!M12)/H$2</f>
        <v>182.1</v>
      </c>
      <c r="I12" s="102">
        <f>(AgeStanSec!N12)/I$2</f>
        <v>182.20168266382274</v>
      </c>
      <c r="J12" s="102">
        <f>(AgeStanSec!O12)/J$2</f>
        <v>184.2</v>
      </c>
      <c r="K12" s="102">
        <f>(AgeStanSec!P12)/K$2</f>
        <v>186.6</v>
      </c>
      <c r="L12" s="102">
        <f>(AgeStanSec!Q12)/L$2</f>
        <v>191.01789311529802</v>
      </c>
      <c r="M12" s="79"/>
    </row>
    <row r="13" spans="1:13">
      <c r="A13" s="101">
        <v>13</v>
      </c>
      <c r="B13" s="102">
        <f>(AgeStanSec!$C13)/$B$2</f>
        <v>166.2</v>
      </c>
      <c r="C13" s="102">
        <f>(AgeStanSec!$F13)/$C$2</f>
        <v>171.25</v>
      </c>
      <c r="D13" s="102">
        <f>(AgeStanSec!H13)/D$2</f>
        <v>172.7</v>
      </c>
      <c r="E13" s="102">
        <f>(AgeStanSec!J13)/E$2</f>
        <v>174.33333333333334</v>
      </c>
      <c r="F13" s="102">
        <f>(AgeStanSec!K13)/F$2</f>
        <v>175.93333333333334</v>
      </c>
      <c r="G13" s="102">
        <f>(AgeStanSec!L13)/G$2</f>
        <v>176.28300723773162</v>
      </c>
      <c r="H13" s="102">
        <f>(AgeStanSec!M13)/H$2</f>
        <v>177</v>
      </c>
      <c r="I13" s="102">
        <f>(AgeStanSec!N13)/I$2</f>
        <v>177.12999170517833</v>
      </c>
      <c r="J13" s="102">
        <f>(AgeStanSec!O13)/J$2</f>
        <v>179.04</v>
      </c>
      <c r="K13" s="102">
        <f>(AgeStanSec!P13)/K$2</f>
        <v>181.4</v>
      </c>
      <c r="L13" s="102">
        <f>(AgeStanSec!Q13)/L$2</f>
        <v>185.68550776158312</v>
      </c>
      <c r="M13" s="79"/>
    </row>
    <row r="14" spans="1:13">
      <c r="A14" s="101">
        <v>14</v>
      </c>
      <c r="B14" s="102">
        <f>(AgeStanSec!$C14)/$B$2</f>
        <v>162.4</v>
      </c>
      <c r="C14" s="102">
        <f>(AgeStanSec!$F14)/$C$2</f>
        <v>167.25</v>
      </c>
      <c r="D14" s="102">
        <f>(AgeStanSec!H14)/D$2</f>
        <v>168.7</v>
      </c>
      <c r="E14" s="102">
        <f>(AgeStanSec!J14)/E$2</f>
        <v>170.25</v>
      </c>
      <c r="F14" s="102">
        <f>(AgeStanSec!K14)/F$2</f>
        <v>171.86666666666667</v>
      </c>
      <c r="G14" s="102">
        <f>(AgeStanSec!L14)/G$2</f>
        <v>172.24409448818898</v>
      </c>
      <c r="H14" s="102">
        <f>(AgeStanSec!M14)/H$2</f>
        <v>172.9</v>
      </c>
      <c r="I14" s="102">
        <f>(AgeStanSec!N14)/I$2</f>
        <v>173.00628036497216</v>
      </c>
      <c r="J14" s="102">
        <f>(AgeStanSec!O14)/J$2</f>
        <v>174.92</v>
      </c>
      <c r="K14" s="102">
        <f>(AgeStanSec!P14)/K$2</f>
        <v>177.23333333333332</v>
      </c>
      <c r="L14" s="102">
        <f>(AgeStanSec!Q14)/L$2</f>
        <v>181.39589998815026</v>
      </c>
      <c r="M14" s="79"/>
    </row>
    <row r="15" spans="1:13">
      <c r="A15" s="104">
        <v>15</v>
      </c>
      <c r="B15" s="105">
        <f>(AgeStanSec!$C15)/$B$2</f>
        <v>159.19999999999999</v>
      </c>
      <c r="C15" s="105">
        <f>(AgeStanSec!$F15)/$C$2</f>
        <v>164.125</v>
      </c>
      <c r="D15" s="105">
        <f>(AgeStanSec!H15)/D$2</f>
        <v>165.6</v>
      </c>
      <c r="E15" s="105">
        <f>(AgeStanSec!J15)/E$2</f>
        <v>167.08333333333334</v>
      </c>
      <c r="F15" s="105">
        <f>(AgeStanSec!K15)/F$2</f>
        <v>168.66666666666666</v>
      </c>
      <c r="G15" s="105">
        <f>(AgeStanSec!L15)/G$2</f>
        <v>169.01296428855483</v>
      </c>
      <c r="H15" s="105">
        <f>(AgeStanSec!M15)/H$2</f>
        <v>169.7</v>
      </c>
      <c r="I15" s="105">
        <f>(AgeStanSec!N15)/I$2</f>
        <v>169.83054864320417</v>
      </c>
      <c r="J15" s="105">
        <f>(AgeStanSec!O15)/J$2</f>
        <v>171.68</v>
      </c>
      <c r="K15" s="105">
        <f>(AgeStanSec!P15)/K$2</f>
        <v>173.93333333333334</v>
      </c>
      <c r="L15" s="105">
        <f>(AgeStanSec!Q15)/L$2</f>
        <v>178.03057234269463</v>
      </c>
      <c r="M15" s="79"/>
    </row>
    <row r="16" spans="1:13">
      <c r="A16" s="101">
        <v>16</v>
      </c>
      <c r="B16" s="102">
        <f>(AgeStanSec!$C16)/$B$2</f>
        <v>157</v>
      </c>
      <c r="C16" s="102">
        <f>(AgeStanSec!$F16)/$C$2</f>
        <v>161.75</v>
      </c>
      <c r="D16" s="102">
        <f>(AgeStanSec!H16)/D$2</f>
        <v>163.19999999999999</v>
      </c>
      <c r="E16" s="102">
        <f>(AgeStanSec!J16)/E$2</f>
        <v>164.75</v>
      </c>
      <c r="F16" s="102">
        <f>(AgeStanSec!K16)/F$2</f>
        <v>166.26666666666668</v>
      </c>
      <c r="G16" s="102">
        <f>(AgeStanSec!L16)/G$2</f>
        <v>166.58961663882923</v>
      </c>
      <c r="H16" s="102">
        <f>(AgeStanSec!M16)/H$2</f>
        <v>167.3</v>
      </c>
      <c r="I16" s="102">
        <f>(AgeStanSec!N16)/I$2</f>
        <v>167.41320061618674</v>
      </c>
      <c r="J16" s="102">
        <f>(AgeStanSec!O16)/J$2</f>
        <v>169.24</v>
      </c>
      <c r="K16" s="102">
        <f>(AgeStanSec!P16)/K$2</f>
        <v>171.46666666666667</v>
      </c>
      <c r="L16" s="102">
        <f>(AgeStanSec!Q16)/L$2</f>
        <v>175.51842635383341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160.125</v>
      </c>
      <c r="D17" s="102">
        <f>(AgeStanSec!H17)/D$2</f>
        <v>161.6</v>
      </c>
      <c r="E17" s="102">
        <f>(AgeStanSec!J17)/E$2</f>
        <v>163.08333333333334</v>
      </c>
      <c r="F17" s="102">
        <f>(AgeStanSec!K17)/F$2</f>
        <v>164.6</v>
      </c>
      <c r="G17" s="102">
        <f>(AgeStanSec!L17)/G$2</f>
        <v>164.91191441978842</v>
      </c>
      <c r="H17" s="102">
        <f>(AgeStanSec!M17)/H$2</f>
        <v>165.7</v>
      </c>
      <c r="I17" s="102">
        <f>(AgeStanSec!N17)/I$2</f>
        <v>165.80163526484179</v>
      </c>
      <c r="J17" s="102">
        <f>(AgeStanSec!O17)/J$2</f>
        <v>167.64</v>
      </c>
      <c r="K17" s="102">
        <f>(AgeStanSec!P17)/K$2</f>
        <v>169.83333333333334</v>
      </c>
      <c r="L17" s="102">
        <f>(AgeStanSec!Q17)/L$2</f>
        <v>173.83576253110559</v>
      </c>
      <c r="M17" s="79"/>
    </row>
    <row r="18" spans="1:13">
      <c r="A18" s="101">
        <v>18</v>
      </c>
      <c r="B18" s="102">
        <f>(AgeStanSec!$C18)/$B$2</f>
        <v>154.6</v>
      </c>
      <c r="C18" s="102">
        <f>(AgeStanSec!$F18)/$C$2</f>
        <v>159.25</v>
      </c>
      <c r="D18" s="102">
        <f>(AgeStanSec!H18)/D$2</f>
        <v>160.6</v>
      </c>
      <c r="E18" s="102">
        <f>(AgeStanSec!J18)/E$2</f>
        <v>162.08333333333334</v>
      </c>
      <c r="F18" s="102">
        <f>(AgeStanSec!K18)/F$2</f>
        <v>163.6</v>
      </c>
      <c r="G18" s="102">
        <f>(AgeStanSec!L18)/G$2</f>
        <v>163.91772051220869</v>
      </c>
      <c r="H18" s="102">
        <f>(AgeStanSec!M18)/H$2</f>
        <v>164.95</v>
      </c>
      <c r="I18" s="102">
        <f>(AgeStanSec!N18)/I$2</f>
        <v>165.04325157009123</v>
      </c>
      <c r="J18" s="102">
        <f>(AgeStanSec!O18)/J$2</f>
        <v>166.88</v>
      </c>
      <c r="K18" s="102">
        <f>(AgeStanSec!P18)/K$2</f>
        <v>169.06666666666666</v>
      </c>
      <c r="L18" s="102">
        <f>(AgeStanSec!Q18)/L$2</f>
        <v>173.05367934589407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158.875</v>
      </c>
      <c r="D19" s="102">
        <f>(AgeStanSec!H19)/D$2</f>
        <v>160.30000000000001</v>
      </c>
      <c r="E19" s="102">
        <f>(AgeStanSec!J19)/E$2</f>
        <v>161.75</v>
      </c>
      <c r="F19" s="102">
        <f>(AgeStanSec!K19)/F$2</f>
        <v>163.26666666666668</v>
      </c>
      <c r="G19" s="102">
        <f>(AgeStanSec!L19)/G$2</f>
        <v>163.60703491609002</v>
      </c>
      <c r="H19" s="102">
        <f>(AgeStanSec!M19)/H$2</f>
        <v>164.9</v>
      </c>
      <c r="I19" s="102">
        <f>(AgeStanSec!N19)/I$2</f>
        <v>164.99585258916935</v>
      </c>
      <c r="J19" s="102">
        <f>(AgeStanSec!O19)/J$2</f>
        <v>166.8</v>
      </c>
      <c r="K19" s="102">
        <f>(AgeStanSec!P19)/K$2</f>
        <v>169</v>
      </c>
      <c r="L19" s="102">
        <f>(AgeStanSec!Q19)/L$2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158.875</v>
      </c>
      <c r="D20" s="105">
        <f>(AgeStanSec!H20)/D$2</f>
        <v>160.30000000000001</v>
      </c>
      <c r="E20" s="105">
        <f>(AgeStanSec!J20)/E$2</f>
        <v>161.75</v>
      </c>
      <c r="F20" s="105">
        <f>(AgeStanSec!K20)/F$2</f>
        <v>163.26666666666668</v>
      </c>
      <c r="G20" s="105">
        <f>(AgeStanSec!L20)/G$2</f>
        <v>163.60703491609002</v>
      </c>
      <c r="H20" s="105">
        <f>(AgeStanSec!M20)/H$2</f>
        <v>164.9</v>
      </c>
      <c r="I20" s="105">
        <f>(AgeStanSec!N20)/I$2</f>
        <v>164.99585258916935</v>
      </c>
      <c r="J20" s="105">
        <f>(AgeStanSec!O20)/J$2</f>
        <v>166.8</v>
      </c>
      <c r="K20" s="105">
        <f>(AgeStanSec!P20)/K$2</f>
        <v>169</v>
      </c>
      <c r="L20" s="105">
        <f>(AgeStanSec!Q20)/L$2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158.875</v>
      </c>
      <c r="D21" s="102">
        <f>(AgeStanSec!H21)/D$2</f>
        <v>160.30000000000001</v>
      </c>
      <c r="E21" s="102">
        <f>(AgeStanSec!J21)/E$2</f>
        <v>161.75</v>
      </c>
      <c r="F21" s="102">
        <f>(AgeStanSec!K21)/F$2</f>
        <v>163.26666666666668</v>
      </c>
      <c r="G21" s="102">
        <f>(AgeStanSec!L21)/G$2</f>
        <v>163.60703491609002</v>
      </c>
      <c r="H21" s="102">
        <f>(AgeStanSec!M21)/H$2</f>
        <v>164.9</v>
      </c>
      <c r="I21" s="102">
        <f>(AgeStanSec!N21)/I$2</f>
        <v>164.99585258916935</v>
      </c>
      <c r="J21" s="102">
        <f>(AgeStanSec!O21)/J$2</f>
        <v>166.8</v>
      </c>
      <c r="K21" s="102">
        <f>(AgeStanSec!P21)/K$2</f>
        <v>169</v>
      </c>
      <c r="L21" s="102">
        <f>(AgeStanSec!Q21)/L$2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158.875</v>
      </c>
      <c r="D22" s="102">
        <f>(AgeStanSec!H22)/D$2</f>
        <v>160.30000000000001</v>
      </c>
      <c r="E22" s="102">
        <f>(AgeStanSec!J22)/E$2</f>
        <v>161.75</v>
      </c>
      <c r="F22" s="102">
        <f>(AgeStanSec!K22)/F$2</f>
        <v>163.26666666666668</v>
      </c>
      <c r="G22" s="102">
        <f>(AgeStanSec!L22)/G$2</f>
        <v>163.60703491609002</v>
      </c>
      <c r="H22" s="102">
        <f>(AgeStanSec!M22)/H$2</f>
        <v>164.9</v>
      </c>
      <c r="I22" s="102">
        <f>(AgeStanSec!N22)/I$2</f>
        <v>164.99585258916935</v>
      </c>
      <c r="J22" s="102">
        <f>(AgeStanSec!O22)/J$2</f>
        <v>166.8</v>
      </c>
      <c r="K22" s="102">
        <f>(AgeStanSec!P22)/K$2</f>
        <v>169</v>
      </c>
      <c r="L22" s="102">
        <f>(AgeStanSec!Q22)/L$2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158.875</v>
      </c>
      <c r="D23" s="102">
        <f>(AgeStanSec!H23)/D$2</f>
        <v>160.30000000000001</v>
      </c>
      <c r="E23" s="102">
        <f>(AgeStanSec!J23)/E$2</f>
        <v>161.75</v>
      </c>
      <c r="F23" s="102">
        <f>(AgeStanSec!K23)/F$2</f>
        <v>163.26666666666668</v>
      </c>
      <c r="G23" s="102">
        <f>(AgeStanSec!L23)/G$2</f>
        <v>163.60703491609002</v>
      </c>
      <c r="H23" s="102">
        <f>(AgeStanSec!M23)/H$2</f>
        <v>164.9</v>
      </c>
      <c r="I23" s="102">
        <f>(AgeStanSec!N23)/I$2</f>
        <v>164.99585258916935</v>
      </c>
      <c r="J23" s="102">
        <f>(AgeStanSec!O23)/J$2</f>
        <v>166.8</v>
      </c>
      <c r="K23" s="102">
        <f>(AgeStanSec!P23)/K$2</f>
        <v>169</v>
      </c>
      <c r="L23" s="102">
        <f>(AgeStanSec!Q23)/L$2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158.875</v>
      </c>
      <c r="D24" s="102">
        <f>(AgeStanSec!H24)/D$2</f>
        <v>160.30000000000001</v>
      </c>
      <c r="E24" s="102">
        <f>(AgeStanSec!J24)/E$2</f>
        <v>161.75</v>
      </c>
      <c r="F24" s="102">
        <f>(AgeStanSec!K24)/F$2</f>
        <v>163.26666666666668</v>
      </c>
      <c r="G24" s="102">
        <f>(AgeStanSec!L24)/G$2</f>
        <v>163.60703491609002</v>
      </c>
      <c r="H24" s="102">
        <f>(AgeStanSec!M24)/H$2</f>
        <v>164.9</v>
      </c>
      <c r="I24" s="102">
        <f>(AgeStanSec!N24)/I$2</f>
        <v>164.99585258916935</v>
      </c>
      <c r="J24" s="102">
        <f>(AgeStanSec!O24)/J$2</f>
        <v>166.8</v>
      </c>
      <c r="K24" s="102">
        <f>(AgeStanSec!P24)/K$2</f>
        <v>169</v>
      </c>
      <c r="L24" s="102">
        <f>(AgeStanSec!Q24)/L$2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158.875</v>
      </c>
      <c r="D25" s="105">
        <f>(AgeStanSec!H25)/D$2</f>
        <v>160.30000000000001</v>
      </c>
      <c r="E25" s="105">
        <f>(AgeStanSec!J25)/E$2</f>
        <v>161.75</v>
      </c>
      <c r="F25" s="105">
        <f>(AgeStanSec!K25)/F$2</f>
        <v>163.26666666666668</v>
      </c>
      <c r="G25" s="105">
        <f>(AgeStanSec!L25)/G$2</f>
        <v>163.60703491609002</v>
      </c>
      <c r="H25" s="105">
        <f>(AgeStanSec!M25)/H$2</f>
        <v>164.9</v>
      </c>
      <c r="I25" s="105">
        <f>(AgeStanSec!N25)/I$2</f>
        <v>164.99585258916935</v>
      </c>
      <c r="J25" s="105">
        <f>(AgeStanSec!O25)/J$2</f>
        <v>166.8</v>
      </c>
      <c r="K25" s="105">
        <f>(AgeStanSec!P25)/K$2</f>
        <v>169</v>
      </c>
      <c r="L25" s="105">
        <f>(AgeStanSec!Q25)/L$2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158.875</v>
      </c>
      <c r="D26" s="102">
        <f>(AgeStanSec!H26)/D$2</f>
        <v>160.30000000000001</v>
      </c>
      <c r="E26" s="102">
        <f>(AgeStanSec!J26)/E$2</f>
        <v>161.75</v>
      </c>
      <c r="F26" s="102">
        <f>(AgeStanSec!K26)/F$2</f>
        <v>163.26666666666668</v>
      </c>
      <c r="G26" s="102">
        <f>(AgeStanSec!L26)/G$2</f>
        <v>163.60703491609002</v>
      </c>
      <c r="H26" s="102">
        <f>(AgeStanSec!M26)/H$2</f>
        <v>164.9</v>
      </c>
      <c r="I26" s="102">
        <f>(AgeStanSec!N26)/I$2</f>
        <v>164.99585258916935</v>
      </c>
      <c r="J26" s="102">
        <f>(AgeStanSec!O26)/J$2</f>
        <v>166.8</v>
      </c>
      <c r="K26" s="102">
        <f>(AgeStanSec!P26)/K$2</f>
        <v>169</v>
      </c>
      <c r="L26" s="102">
        <f>(AgeStanSec!Q26)/L$2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158.875</v>
      </c>
      <c r="D27" s="102">
        <f>(AgeStanSec!H27)/D$2</f>
        <v>160.30000000000001</v>
      </c>
      <c r="E27" s="102">
        <f>(AgeStanSec!J27)/E$2</f>
        <v>161.75</v>
      </c>
      <c r="F27" s="102">
        <f>(AgeStanSec!K27)/F$2</f>
        <v>163.26666666666668</v>
      </c>
      <c r="G27" s="102">
        <f>(AgeStanSec!L27)/G$2</f>
        <v>163.60703491609002</v>
      </c>
      <c r="H27" s="102">
        <f>(AgeStanSec!M27)/H$2</f>
        <v>164.9</v>
      </c>
      <c r="I27" s="102">
        <f>(AgeStanSec!N27)/I$2</f>
        <v>164.99585258916935</v>
      </c>
      <c r="J27" s="102">
        <f>(AgeStanSec!O27)/J$2</f>
        <v>166.8</v>
      </c>
      <c r="K27" s="102">
        <f>(AgeStanSec!P27)/K$2</f>
        <v>169</v>
      </c>
      <c r="L27" s="102">
        <f>(AgeStanSec!Q27)/L$2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158.875</v>
      </c>
      <c r="D28" s="106">
        <f>(AgeStanSec!H28)/D$2</f>
        <v>160.30000000000001</v>
      </c>
      <c r="E28" s="106">
        <f>(AgeStanSec!J28)/E$2</f>
        <v>161.75</v>
      </c>
      <c r="F28" s="106">
        <f>(AgeStanSec!K28)/F$2</f>
        <v>163.26666666666668</v>
      </c>
      <c r="G28" s="106">
        <f>(AgeStanSec!L28)/G$2</f>
        <v>163.60703491609002</v>
      </c>
      <c r="H28" s="106">
        <f>(AgeStanSec!M28)/H$2</f>
        <v>164.9</v>
      </c>
      <c r="I28" s="106">
        <f>(AgeStanSec!N28)/I$2</f>
        <v>164.99585258916935</v>
      </c>
      <c r="J28" s="106">
        <f>(AgeStanSec!O28)/J$2</f>
        <v>166.8</v>
      </c>
      <c r="K28" s="106">
        <f>(AgeStanSec!P28)/K$2</f>
        <v>169</v>
      </c>
      <c r="L28" s="106">
        <f>(AgeStanSec!Q28)/L$2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158.875</v>
      </c>
      <c r="D29" s="106">
        <f>(AgeStanSec!H29)/D$2</f>
        <v>160.30000000000001</v>
      </c>
      <c r="E29" s="106">
        <f>(AgeStanSec!J29)/E$2</f>
        <v>161.75</v>
      </c>
      <c r="F29" s="106">
        <f>(AgeStanSec!K29)/F$2</f>
        <v>163.26666666666668</v>
      </c>
      <c r="G29" s="106">
        <f>(AgeStanSec!L29)/G$2</f>
        <v>163.60703491609002</v>
      </c>
      <c r="H29" s="106">
        <f>(AgeStanSec!M29)/H$2</f>
        <v>164.9</v>
      </c>
      <c r="I29" s="106">
        <f>(AgeStanSec!N29)/I$2</f>
        <v>164.99585258916935</v>
      </c>
      <c r="J29" s="106">
        <f>(AgeStanSec!O29)/J$2</f>
        <v>166.8</v>
      </c>
      <c r="K29" s="106">
        <f>(AgeStanSec!P29)/K$2</f>
        <v>169</v>
      </c>
      <c r="L29" s="106">
        <f>(AgeStanSec!Q29)/L$2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158.875</v>
      </c>
      <c r="D30" s="105">
        <f>(AgeStanSec!H30)/D$2</f>
        <v>160.30000000000001</v>
      </c>
      <c r="E30" s="105">
        <f>(AgeStanSec!J30)/E$2</f>
        <v>161.75</v>
      </c>
      <c r="F30" s="105">
        <f>(AgeStanSec!K30)/F$2</f>
        <v>163.26666666666668</v>
      </c>
      <c r="G30" s="105">
        <f>(AgeStanSec!L30)/G$2</f>
        <v>163.60703491609002</v>
      </c>
      <c r="H30" s="105">
        <f>(AgeStanSec!M30)/H$2</f>
        <v>164.9</v>
      </c>
      <c r="I30" s="105">
        <f>(AgeStanSec!N30)/I$2</f>
        <v>164.99585258916935</v>
      </c>
      <c r="J30" s="105">
        <f>(AgeStanSec!O30)/J$2</f>
        <v>166.8</v>
      </c>
      <c r="K30" s="105">
        <f>(AgeStanSec!P30)/K$2</f>
        <v>169</v>
      </c>
      <c r="L30" s="105">
        <f>(AgeStanSec!Q30)/L$2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159</v>
      </c>
      <c r="D31" s="106">
        <f>(AgeStanSec!H31)/D$2</f>
        <v>160.30000000000001</v>
      </c>
      <c r="E31" s="106">
        <f>(AgeStanSec!J31)/E$2</f>
        <v>161.75</v>
      </c>
      <c r="F31" s="106">
        <f>(AgeStanSec!K31)/F$2</f>
        <v>163.26666666666668</v>
      </c>
      <c r="G31" s="106">
        <f>(AgeStanSec!L31)/G$2</f>
        <v>163.60703491609002</v>
      </c>
      <c r="H31" s="106">
        <f>(AgeStanSec!M31)/H$2</f>
        <v>164.9</v>
      </c>
      <c r="I31" s="106">
        <f>(AgeStanSec!N31)/I$2</f>
        <v>164.99585258916935</v>
      </c>
      <c r="J31" s="106">
        <f>(AgeStanSec!O31)/J$2</f>
        <v>166.8</v>
      </c>
      <c r="K31" s="106">
        <f>(AgeStanSec!P31)/K$2</f>
        <v>169</v>
      </c>
      <c r="L31" s="106">
        <f>(AgeStanSec!Q31)/L$2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159.125</v>
      </c>
      <c r="D32" s="106">
        <f>(AgeStanSec!H32)/D$2</f>
        <v>160.5</v>
      </c>
      <c r="E32" s="106">
        <f>(AgeStanSec!J32)/E$2</f>
        <v>161.91666666666666</v>
      </c>
      <c r="F32" s="106">
        <f>(AgeStanSec!K32)/F$2</f>
        <v>163.33333333333334</v>
      </c>
      <c r="G32" s="106">
        <f>(AgeStanSec!L32)/G$2</f>
        <v>163.66917203531375</v>
      </c>
      <c r="H32" s="106">
        <f>(AgeStanSec!M32)/H$2</f>
        <v>164.95</v>
      </c>
      <c r="I32" s="106">
        <f>(AgeStanSec!N32)/I$2</f>
        <v>165.04325157009123</v>
      </c>
      <c r="J32" s="106">
        <f>(AgeStanSec!O32)/J$2</f>
        <v>166.84</v>
      </c>
      <c r="K32" s="106">
        <f>(AgeStanSec!P32)/K$2</f>
        <v>169.03333333333333</v>
      </c>
      <c r="L32" s="106">
        <f>(AgeStanSec!Q32)/L$2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159.5</v>
      </c>
      <c r="D33" s="106">
        <f>(AgeStanSec!H33)/D$2</f>
        <v>160.80000000000001</v>
      </c>
      <c r="E33" s="106">
        <f>(AgeStanSec!J33)/E$2</f>
        <v>162.16666666666666</v>
      </c>
      <c r="F33" s="106">
        <f>(AgeStanSec!K33)/F$2</f>
        <v>163.6</v>
      </c>
      <c r="G33" s="106">
        <f>(AgeStanSec!L33)/G$2</f>
        <v>163.91772051220869</v>
      </c>
      <c r="H33" s="106">
        <f>(AgeStanSec!M33)/H$2</f>
        <v>165.1</v>
      </c>
      <c r="I33" s="106">
        <f>(AgeStanSec!N33)/I$2</f>
        <v>165.18544851285696</v>
      </c>
      <c r="J33" s="106">
        <f>(AgeStanSec!O33)/J$2</f>
        <v>167</v>
      </c>
      <c r="K33" s="106">
        <f>(AgeStanSec!P33)/K$2</f>
        <v>169.2</v>
      </c>
      <c r="L33" s="106">
        <f>(AgeStanSec!Q33)/L$2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159.875</v>
      </c>
      <c r="D34" s="106">
        <f>(AgeStanSec!H34)/D$2</f>
        <v>161.19999999999999</v>
      </c>
      <c r="E34" s="106">
        <f>(AgeStanSec!J34)/E$2</f>
        <v>162.5</v>
      </c>
      <c r="F34" s="106">
        <f>(AgeStanSec!K34)/F$2</f>
        <v>163.93333333333334</v>
      </c>
      <c r="G34" s="106">
        <f>(AgeStanSec!L34)/G$2</f>
        <v>164.22840610832736</v>
      </c>
      <c r="H34" s="106">
        <f>(AgeStanSec!M34)/H$2</f>
        <v>165.4</v>
      </c>
      <c r="I34" s="106">
        <f>(AgeStanSec!N34)/I$2</f>
        <v>165.46984239838844</v>
      </c>
      <c r="J34" s="106">
        <f>(AgeStanSec!O34)/J$2</f>
        <v>167.28</v>
      </c>
      <c r="K34" s="106">
        <f>(AgeStanSec!P34)/K$2</f>
        <v>169.5</v>
      </c>
      <c r="L34" s="106">
        <f>(AgeStanSec!Q34)/L$2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160.5</v>
      </c>
      <c r="D35" s="105">
        <f>(AgeStanSec!H35)/D$2</f>
        <v>161.69999999999999</v>
      </c>
      <c r="E35" s="105">
        <f>(AgeStanSec!J35)/E$2</f>
        <v>163</v>
      </c>
      <c r="F35" s="105">
        <f>(AgeStanSec!K35)/F$2</f>
        <v>164.4</v>
      </c>
      <c r="G35" s="105">
        <f>(AgeStanSec!L35)/G$2</f>
        <v>164.66336594289348</v>
      </c>
      <c r="H35" s="105">
        <f>(AgeStanSec!M35)/H$2</f>
        <v>165.85</v>
      </c>
      <c r="I35" s="105">
        <f>(AgeStanSec!N35)/I$2</f>
        <v>165.89643322668562</v>
      </c>
      <c r="J35" s="105">
        <f>(AgeStanSec!O35)/J$2</f>
        <v>167.72</v>
      </c>
      <c r="K35" s="105">
        <f>(AgeStanSec!P35)/K$2</f>
        <v>169.93333333333334</v>
      </c>
      <c r="L35" s="105">
        <f>(AgeStanSec!Q35)/L$2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161.25</v>
      </c>
      <c r="D36" s="106">
        <f>(AgeStanSec!H36)/D$2</f>
        <v>162.30000000000001</v>
      </c>
      <c r="E36" s="106">
        <f>(AgeStanSec!J36)/E$2</f>
        <v>163.58333333333334</v>
      </c>
      <c r="F36" s="106">
        <f>(AgeStanSec!K36)/F$2</f>
        <v>165</v>
      </c>
      <c r="G36" s="106">
        <f>(AgeStanSec!L36)/G$2</f>
        <v>165.28473713513083</v>
      </c>
      <c r="H36" s="106">
        <f>(AgeStanSec!M36)/H$2</f>
        <v>166.4</v>
      </c>
      <c r="I36" s="106">
        <f>(AgeStanSec!N36)/I$2</f>
        <v>166.46522099774856</v>
      </c>
      <c r="J36" s="106">
        <f>(AgeStanSec!O36)/J$2</f>
        <v>168.28</v>
      </c>
      <c r="K36" s="106">
        <f>(AgeStanSec!P36)/K$2</f>
        <v>170.53333333333333</v>
      </c>
      <c r="L36" s="106">
        <f>(AgeStanSec!Q36)/L$2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162</v>
      </c>
      <c r="D37" s="106">
        <f>(AgeStanSec!H37)/D$2</f>
        <v>163</v>
      </c>
      <c r="E37" s="106">
        <f>(AgeStanSec!J37)/E$2</f>
        <v>164.33333333333334</v>
      </c>
      <c r="F37" s="106">
        <f>(AgeStanSec!K37)/F$2</f>
        <v>165.73333333333332</v>
      </c>
      <c r="G37" s="106">
        <f>(AgeStanSec!L37)/G$2</f>
        <v>165.96824544659188</v>
      </c>
      <c r="H37" s="106">
        <f>(AgeStanSec!M37)/H$2</f>
        <v>167.1</v>
      </c>
      <c r="I37" s="106">
        <f>(AgeStanSec!N37)/I$2</f>
        <v>167.17620571157721</v>
      </c>
      <c r="J37" s="106">
        <f>(AgeStanSec!O37)/J$2</f>
        <v>169</v>
      </c>
      <c r="K37" s="106">
        <f>(AgeStanSec!P37)/K$2</f>
        <v>171.23333333333332</v>
      </c>
      <c r="L37" s="106">
        <f>(AgeStanSec!Q37)/L$2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163</v>
      </c>
      <c r="D38" s="106">
        <f>(AgeStanSec!H38)/D$2</f>
        <v>163.80000000000001</v>
      </c>
      <c r="E38" s="106">
        <f>(AgeStanSec!J38)/E$2</f>
        <v>165.16666666666666</v>
      </c>
      <c r="F38" s="106">
        <f>(AgeStanSec!K38)/F$2</f>
        <v>166.53333333333333</v>
      </c>
      <c r="G38" s="106">
        <f>(AgeStanSec!L38)/G$2</f>
        <v>166.83816511572417</v>
      </c>
      <c r="H38" s="106">
        <f>(AgeStanSec!M38)/H$2</f>
        <v>167.95</v>
      </c>
      <c r="I38" s="106">
        <f>(AgeStanSec!N38)/I$2</f>
        <v>168.02938736817157</v>
      </c>
      <c r="J38" s="106">
        <f>(AgeStanSec!O38)/J$2</f>
        <v>169.84</v>
      </c>
      <c r="K38" s="106">
        <f>(AgeStanSec!P38)/K$2</f>
        <v>172.1</v>
      </c>
      <c r="L38" s="106">
        <f>(AgeStanSec!Q38)/L$2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164.125</v>
      </c>
      <c r="D39" s="106">
        <f>(AgeStanSec!H39)/D$2</f>
        <v>164.8</v>
      </c>
      <c r="E39" s="106">
        <f>(AgeStanSec!J39)/E$2</f>
        <v>166.16666666666666</v>
      </c>
      <c r="F39" s="106">
        <f>(AgeStanSec!K39)/F$2</f>
        <v>167.53333333333333</v>
      </c>
      <c r="G39" s="106">
        <f>(AgeStanSec!L39)/G$2</f>
        <v>167.83235902330389</v>
      </c>
      <c r="H39" s="106">
        <f>(AgeStanSec!M39)/H$2</f>
        <v>168.95</v>
      </c>
      <c r="I39" s="106">
        <f>(AgeStanSec!N39)/I$2</f>
        <v>169.02476596753169</v>
      </c>
      <c r="J39" s="106">
        <f>(AgeStanSec!O39)/J$2</f>
        <v>170.88</v>
      </c>
      <c r="K39" s="106">
        <f>(AgeStanSec!P39)/K$2</f>
        <v>173.13333333333333</v>
      </c>
      <c r="L39" s="106">
        <f>(AgeStanSec!Q39)/L$2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165.375</v>
      </c>
      <c r="D40" s="105">
        <f>(AgeStanSec!H40)/D$2</f>
        <v>165.9</v>
      </c>
      <c r="E40" s="105">
        <f>(AgeStanSec!J40)/E$2</f>
        <v>167.25</v>
      </c>
      <c r="F40" s="105">
        <f>(AgeStanSec!K40)/F$2</f>
        <v>168.66666666666666</v>
      </c>
      <c r="G40" s="105">
        <f>(AgeStanSec!L40)/G$2</f>
        <v>168.95082716933109</v>
      </c>
      <c r="H40" s="105">
        <f>(AgeStanSec!M40)/H$2</f>
        <v>170.1</v>
      </c>
      <c r="I40" s="105">
        <f>(AgeStanSec!N40)/I$2</f>
        <v>170.16234150965755</v>
      </c>
      <c r="J40" s="105">
        <f>(AgeStanSec!O40)/J$2</f>
        <v>172.04</v>
      </c>
      <c r="K40" s="105">
        <f>(AgeStanSec!P40)/K$2</f>
        <v>174.3</v>
      </c>
      <c r="L40" s="105">
        <f>(AgeStanSec!Q40)/L$2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166.625</v>
      </c>
      <c r="D41" s="106">
        <f>(AgeStanSec!H41)/D$2</f>
        <v>167.1</v>
      </c>
      <c r="E41" s="106">
        <f>(AgeStanSec!J41)/E$2</f>
        <v>168.5</v>
      </c>
      <c r="F41" s="106">
        <f>(AgeStanSec!K41)/F$2</f>
        <v>169.93333333333334</v>
      </c>
      <c r="G41" s="106">
        <f>(AgeStanSec!L41)/G$2</f>
        <v>170.25570667302949</v>
      </c>
      <c r="H41" s="106">
        <f>(AgeStanSec!M41)/H$2</f>
        <v>171.4</v>
      </c>
      <c r="I41" s="106">
        <f>(AgeStanSec!N41)/I$2</f>
        <v>171.44211399454912</v>
      </c>
      <c r="J41" s="106">
        <f>(AgeStanSec!O41)/J$2</f>
        <v>173.32</v>
      </c>
      <c r="K41" s="106">
        <f>(AgeStanSec!P41)/K$2</f>
        <v>175.63333333333333</v>
      </c>
      <c r="L41" s="106">
        <f>(AgeStanSec!Q41)/L$2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167.875</v>
      </c>
      <c r="D42" s="106">
        <f>(AgeStanSec!H42)/D$2</f>
        <v>168.5</v>
      </c>
      <c r="E42" s="106">
        <f>(AgeStanSec!J42)/E$2</f>
        <v>169.83333333333334</v>
      </c>
      <c r="F42" s="106">
        <f>(AgeStanSec!K42)/F$2</f>
        <v>171.33333333333334</v>
      </c>
      <c r="G42" s="106">
        <f>(AgeStanSec!L42)/G$2</f>
        <v>171.62272329595163</v>
      </c>
      <c r="H42" s="106">
        <f>(AgeStanSec!M42)/H$2</f>
        <v>172.8</v>
      </c>
      <c r="I42" s="106">
        <f>(AgeStanSec!N42)/I$2</f>
        <v>172.86408342220642</v>
      </c>
      <c r="J42" s="106">
        <f>(AgeStanSec!O42)/J$2</f>
        <v>174.76</v>
      </c>
      <c r="K42" s="106">
        <f>(AgeStanSec!P42)/K$2</f>
        <v>177.06666666666666</v>
      </c>
      <c r="L42" s="106">
        <f>(AgeStanSec!Q42)/L$2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169.25</v>
      </c>
      <c r="D43" s="106">
        <f>(AgeStanSec!H43)/D$2</f>
        <v>169.8</v>
      </c>
      <c r="E43" s="106">
        <f>(AgeStanSec!J43)/E$2</f>
        <v>171.25</v>
      </c>
      <c r="F43" s="106">
        <f>(AgeStanSec!K43)/F$2</f>
        <v>172.66666666666666</v>
      </c>
      <c r="G43" s="106">
        <f>(AgeStanSec!L43)/G$2</f>
        <v>172.98973991887377</v>
      </c>
      <c r="H43" s="106">
        <f>(AgeStanSec!M43)/H$2</f>
        <v>174.2</v>
      </c>
      <c r="I43" s="106">
        <f>(AgeStanSec!N43)/I$2</f>
        <v>174.28605284986372</v>
      </c>
      <c r="J43" s="106">
        <f>(AgeStanSec!O43)/J$2</f>
        <v>176.2</v>
      </c>
      <c r="K43" s="106">
        <f>(AgeStanSec!P43)/K$2</f>
        <v>178.5</v>
      </c>
      <c r="L43" s="106">
        <f>(AgeStanSec!Q43)/L$2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170.5</v>
      </c>
      <c r="D44" s="106">
        <f>(AgeStanSec!H44)/D$2</f>
        <v>171.2</v>
      </c>
      <c r="E44" s="106">
        <f>(AgeStanSec!J44)/E$2</f>
        <v>172.58333333333334</v>
      </c>
      <c r="F44" s="106">
        <f>(AgeStanSec!K44)/F$2</f>
        <v>174.06666666666666</v>
      </c>
      <c r="G44" s="106">
        <f>(AgeStanSec!L44)/G$2</f>
        <v>174.41889366101964</v>
      </c>
      <c r="H44" s="106">
        <f>(AgeStanSec!M44)/H$2</f>
        <v>175.65</v>
      </c>
      <c r="I44" s="106">
        <f>(AgeStanSec!N44)/I$2</f>
        <v>175.75542125844294</v>
      </c>
      <c r="J44" s="106">
        <f>(AgeStanSec!O44)/J$2</f>
        <v>177.64</v>
      </c>
      <c r="K44" s="106">
        <f>(AgeStanSec!P44)/K$2</f>
        <v>180</v>
      </c>
      <c r="L44" s="106">
        <f>(AgeStanSec!Q44)/L$2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171.875</v>
      </c>
      <c r="D45" s="105">
        <f>(AgeStanSec!H45)/D$2</f>
        <v>172.5</v>
      </c>
      <c r="E45" s="105">
        <f>(AgeStanSec!J45)/E$2</f>
        <v>174</v>
      </c>
      <c r="F45" s="105">
        <f>(AgeStanSec!K45)/F$2</f>
        <v>175.53333333333333</v>
      </c>
      <c r="G45" s="105">
        <f>(AgeStanSec!L45)/G$2</f>
        <v>175.84804740316551</v>
      </c>
      <c r="H45" s="105">
        <f>(AgeStanSec!M45)/H$2</f>
        <v>177.1</v>
      </c>
      <c r="I45" s="105">
        <f>(AgeStanSec!N45)/I$2</f>
        <v>177.22478966702215</v>
      </c>
      <c r="J45" s="105">
        <f>(AgeStanSec!O45)/J$2</f>
        <v>179.16</v>
      </c>
      <c r="K45" s="105">
        <f>(AgeStanSec!P45)/K$2</f>
        <v>181.5</v>
      </c>
      <c r="L45" s="105">
        <f>(AgeStanSec!Q45)/L$2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173.25</v>
      </c>
      <c r="D46" s="106">
        <f>(AgeStanSec!H46)/D$2</f>
        <v>173.9</v>
      </c>
      <c r="E46" s="106">
        <f>(AgeStanSec!J46)/E$2</f>
        <v>175.41666666666666</v>
      </c>
      <c r="F46" s="106">
        <f>(AgeStanSec!K46)/F$2</f>
        <v>177</v>
      </c>
      <c r="G46" s="106">
        <f>(AgeStanSec!L46)/G$2</f>
        <v>177.33933826453512</v>
      </c>
      <c r="H46" s="106">
        <f>(AgeStanSec!M46)/H$2</f>
        <v>178.6</v>
      </c>
      <c r="I46" s="106">
        <f>(AgeStanSec!N46)/I$2</f>
        <v>178.69415807560136</v>
      </c>
      <c r="J46" s="106">
        <f>(AgeStanSec!O46)/J$2</f>
        <v>180.64</v>
      </c>
      <c r="K46" s="106">
        <f>(AgeStanSec!P46)/K$2</f>
        <v>183.03333333333333</v>
      </c>
      <c r="L46" s="106">
        <f>(AgeStanSec!Q46)/L$2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174.625</v>
      </c>
      <c r="D47" s="106">
        <f>(AgeStanSec!H47)/D$2</f>
        <v>175.4</v>
      </c>
      <c r="E47" s="106">
        <f>(AgeStanSec!J47)/E$2</f>
        <v>176.83333333333334</v>
      </c>
      <c r="F47" s="106">
        <f>(AgeStanSec!K47)/F$2</f>
        <v>178.46666666666667</v>
      </c>
      <c r="G47" s="106">
        <f>(AgeStanSec!L47)/G$2</f>
        <v>178.83062912590469</v>
      </c>
      <c r="H47" s="106">
        <f>(AgeStanSec!M47)/H$2</f>
        <v>180.1</v>
      </c>
      <c r="I47" s="106">
        <f>(AgeStanSec!N47)/I$2</f>
        <v>180.21092546510249</v>
      </c>
      <c r="J47" s="106">
        <f>(AgeStanSec!O47)/J$2</f>
        <v>182.16</v>
      </c>
      <c r="K47" s="106">
        <f>(AgeStanSec!P47)/K$2</f>
        <v>184.56666666666666</v>
      </c>
      <c r="L47" s="106">
        <f>(AgeStanSec!Q47)/L$2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176.125</v>
      </c>
      <c r="D48" s="106">
        <f>(AgeStanSec!H48)/D$2</f>
        <v>176.8</v>
      </c>
      <c r="E48" s="106">
        <f>(AgeStanSec!J48)/E$2</f>
        <v>178.33333333333334</v>
      </c>
      <c r="F48" s="106">
        <f>(AgeStanSec!K48)/F$2</f>
        <v>180</v>
      </c>
      <c r="G48" s="106">
        <f>(AgeStanSec!L48)/G$2</f>
        <v>180.3219199872743</v>
      </c>
      <c r="H48" s="106">
        <f>(AgeStanSec!M48)/H$2</f>
        <v>181.65</v>
      </c>
      <c r="I48" s="106">
        <f>(AgeStanSec!N48)/I$2</f>
        <v>181.77509183552553</v>
      </c>
      <c r="J48" s="106">
        <f>(AgeStanSec!O48)/J$2</f>
        <v>183.76</v>
      </c>
      <c r="K48" s="106">
        <f>(AgeStanSec!P48)/K$2</f>
        <v>186.16666666666666</v>
      </c>
      <c r="L48" s="106">
        <f>(AgeStanSec!Q48)/L$2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177.5</v>
      </c>
      <c r="D49" s="106">
        <f>(AgeStanSec!H49)/D$2</f>
        <v>178.3</v>
      </c>
      <c r="E49" s="106">
        <f>(AgeStanSec!J49)/E$2</f>
        <v>179.83333333333334</v>
      </c>
      <c r="F49" s="106">
        <f>(AgeStanSec!K49)/F$2</f>
        <v>181.46666666666667</v>
      </c>
      <c r="G49" s="106">
        <f>(AgeStanSec!L49)/G$2</f>
        <v>181.87534796786764</v>
      </c>
      <c r="H49" s="106">
        <f>(AgeStanSec!M49)/H$2</f>
        <v>183.2</v>
      </c>
      <c r="I49" s="106">
        <f>(AgeStanSec!N49)/I$2</f>
        <v>183.33925820594857</v>
      </c>
      <c r="J49" s="106">
        <f>(AgeStanSec!O49)/J$2</f>
        <v>185.32</v>
      </c>
      <c r="K49" s="106">
        <f>(AgeStanSec!P49)/K$2</f>
        <v>187.76666666666668</v>
      </c>
      <c r="L49" s="106">
        <f>(AgeStanSec!Q49)/L$2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179</v>
      </c>
      <c r="D50" s="105">
        <f>(AgeStanSec!H50)/D$2</f>
        <v>179.8</v>
      </c>
      <c r="E50" s="105">
        <f>(AgeStanSec!J50)/E$2</f>
        <v>181.41666666666666</v>
      </c>
      <c r="F50" s="105">
        <f>(AgeStanSec!K50)/F$2</f>
        <v>183.06666666666666</v>
      </c>
      <c r="G50" s="105">
        <f>(AgeStanSec!L50)/G$2</f>
        <v>183.42877594846098</v>
      </c>
      <c r="H50" s="105">
        <f>(AgeStanSec!M50)/H$2</f>
        <v>184.8</v>
      </c>
      <c r="I50" s="105">
        <f>(AgeStanSec!N50)/I$2</f>
        <v>184.95082355729352</v>
      </c>
      <c r="J50" s="105">
        <f>(AgeStanSec!O50)/J$2</f>
        <v>186.96</v>
      </c>
      <c r="K50" s="105">
        <f>(AgeStanSec!P50)/K$2</f>
        <v>189.43333333333334</v>
      </c>
      <c r="L50" s="105">
        <f>(AgeStanSec!Q50)/L$2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180.5</v>
      </c>
      <c r="D51" s="106">
        <f>(AgeStanSec!H51)/D$2</f>
        <v>181.3</v>
      </c>
      <c r="E51" s="106">
        <f>(AgeStanSec!J51)/E$2</f>
        <v>182.91666666666666</v>
      </c>
      <c r="F51" s="106">
        <f>(AgeStanSec!K51)/F$2</f>
        <v>184.6</v>
      </c>
      <c r="G51" s="106">
        <f>(AgeStanSec!L51)/G$2</f>
        <v>184.98220392905432</v>
      </c>
      <c r="H51" s="106">
        <f>(AgeStanSec!M51)/H$2</f>
        <v>186.45</v>
      </c>
      <c r="I51" s="106">
        <f>(AgeStanSec!N51)/I$2</f>
        <v>186.56238890863847</v>
      </c>
      <c r="J51" s="106">
        <f>(AgeStanSec!O51)/J$2</f>
        <v>188.6</v>
      </c>
      <c r="K51" s="106">
        <f>(AgeStanSec!P51)/K$2</f>
        <v>191.06666666666666</v>
      </c>
      <c r="L51" s="106">
        <f>(AgeStanSec!Q51)/L$2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182</v>
      </c>
      <c r="D52" s="106">
        <f>(AgeStanSec!H52)/D$2</f>
        <v>182.9</v>
      </c>
      <c r="E52" s="106">
        <f>(AgeStanSec!J52)/E$2</f>
        <v>184.5</v>
      </c>
      <c r="F52" s="106">
        <f>(AgeStanSec!K52)/F$2</f>
        <v>186.26666666666668</v>
      </c>
      <c r="G52" s="106">
        <f>(AgeStanSec!L52)/G$2</f>
        <v>186.6599061480951</v>
      </c>
      <c r="H52" s="106">
        <f>(AgeStanSec!M52)/H$2</f>
        <v>188.1</v>
      </c>
      <c r="I52" s="106">
        <f>(AgeStanSec!N52)/I$2</f>
        <v>188.22135324090533</v>
      </c>
      <c r="J52" s="106">
        <f>(AgeStanSec!O52)/J$2</f>
        <v>190.24</v>
      </c>
      <c r="K52" s="106">
        <f>(AgeStanSec!P52)/K$2</f>
        <v>192.76666666666668</v>
      </c>
      <c r="L52" s="106">
        <f>(AgeStanSec!Q52)/L$2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183.625</v>
      </c>
      <c r="D53" s="106">
        <f>(AgeStanSec!H53)/D$2</f>
        <v>184.4</v>
      </c>
      <c r="E53" s="106">
        <f>(AgeStanSec!J53)/E$2</f>
        <v>186.16666666666666</v>
      </c>
      <c r="F53" s="106">
        <f>(AgeStanSec!K53)/F$2</f>
        <v>187.86666666666667</v>
      </c>
      <c r="G53" s="106">
        <f>(AgeStanSec!L53)/G$2</f>
        <v>188.27547124791218</v>
      </c>
      <c r="H53" s="106">
        <f>(AgeStanSec!M53)/H$2</f>
        <v>189.8</v>
      </c>
      <c r="I53" s="106">
        <f>(AgeStanSec!N53)/I$2</f>
        <v>189.88031757317216</v>
      </c>
      <c r="J53" s="106">
        <f>(AgeStanSec!O53)/J$2</f>
        <v>191.96</v>
      </c>
      <c r="K53" s="106">
        <f>(AgeStanSec!P53)/K$2</f>
        <v>194.5</v>
      </c>
      <c r="L53" s="106">
        <f>(AgeStanSec!Q53)/L$2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185.125</v>
      </c>
      <c r="D54" s="106">
        <f>(AgeStanSec!H54)/D$2</f>
        <v>186</v>
      </c>
      <c r="E54" s="106">
        <f>(AgeStanSec!J54)/E$2</f>
        <v>187.75</v>
      </c>
      <c r="F54" s="106">
        <f>(AgeStanSec!K54)/F$2</f>
        <v>189.53333333333333</v>
      </c>
      <c r="G54" s="106">
        <f>(AgeStanSec!L54)/G$2</f>
        <v>189.95317346695299</v>
      </c>
      <c r="H54" s="106">
        <f>(AgeStanSec!M54)/H$2</f>
        <v>191.5</v>
      </c>
      <c r="I54" s="106">
        <f>(AgeStanSec!N54)/I$2</f>
        <v>191.63407986728285</v>
      </c>
      <c r="J54" s="106">
        <f>(AgeStanSec!O54)/J$2</f>
        <v>193.72</v>
      </c>
      <c r="K54" s="106">
        <f>(AgeStanSec!P54)/K$2</f>
        <v>196.26666666666668</v>
      </c>
      <c r="L54" s="106">
        <f>(AgeStanSec!Q54)/L$2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186.75</v>
      </c>
      <c r="D55" s="105">
        <f>(AgeStanSec!H55)/D$2</f>
        <v>187.7</v>
      </c>
      <c r="E55" s="105">
        <f>(AgeStanSec!J55)/E$2</f>
        <v>189.41666666666666</v>
      </c>
      <c r="F55" s="105">
        <f>(AgeStanSec!K55)/F$2</f>
        <v>191.26666666666668</v>
      </c>
      <c r="G55" s="105">
        <f>(AgeStanSec!L55)/G$2</f>
        <v>191.69301280521751</v>
      </c>
      <c r="H55" s="105">
        <f>(AgeStanSec!M55)/H$2</f>
        <v>193.25</v>
      </c>
      <c r="I55" s="105">
        <f>(AgeStanSec!N55)/I$2</f>
        <v>193.34044318047162</v>
      </c>
      <c r="J55" s="105">
        <f>(AgeStanSec!O55)/J$2</f>
        <v>195.48</v>
      </c>
      <c r="K55" s="105">
        <f>(AgeStanSec!P55)/K$2</f>
        <v>198.06666666666666</v>
      </c>
      <c r="L55" s="105">
        <f>(AgeStanSec!Q55)/L$2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188.375</v>
      </c>
      <c r="D56" s="106">
        <f>(AgeStanSec!H56)/D$2</f>
        <v>189.3</v>
      </c>
      <c r="E56" s="106">
        <f>(AgeStanSec!J56)/E$2</f>
        <v>191.16666666666666</v>
      </c>
      <c r="F56" s="106">
        <f>(AgeStanSec!K56)/F$2</f>
        <v>193</v>
      </c>
      <c r="G56" s="106">
        <f>(AgeStanSec!L56)/G$2</f>
        <v>193.43285214348205</v>
      </c>
      <c r="H56" s="106">
        <f>(AgeStanSec!M56)/H$2</f>
        <v>195</v>
      </c>
      <c r="I56" s="106">
        <f>(AgeStanSec!N56)/I$2</f>
        <v>195.14160445550419</v>
      </c>
      <c r="J56" s="106">
        <f>(AgeStanSec!O56)/J$2</f>
        <v>197.24</v>
      </c>
      <c r="K56" s="106">
        <f>(AgeStanSec!P56)/K$2</f>
        <v>199.86666666666667</v>
      </c>
      <c r="L56" s="106">
        <f>(AgeStanSec!Q56)/L$2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190</v>
      </c>
      <c r="D57" s="106">
        <f>(AgeStanSec!H57)/D$2</f>
        <v>191</v>
      </c>
      <c r="E57" s="106">
        <f>(AgeStanSec!J57)/E$2</f>
        <v>192.83333333333334</v>
      </c>
      <c r="F57" s="106">
        <f>(AgeStanSec!K57)/F$2</f>
        <v>194.73333333333332</v>
      </c>
      <c r="G57" s="106">
        <f>(AgeStanSec!L57)/G$2</f>
        <v>195.1726914817466</v>
      </c>
      <c r="H57" s="106">
        <f>(AgeStanSec!M57)/H$2</f>
        <v>196.8</v>
      </c>
      <c r="I57" s="106">
        <f>(AgeStanSec!N57)/I$2</f>
        <v>196.94276573053679</v>
      </c>
      <c r="J57" s="106">
        <f>(AgeStanSec!O57)/J$2</f>
        <v>199.08</v>
      </c>
      <c r="K57" s="106">
        <f>(AgeStanSec!P57)/K$2</f>
        <v>201.73333333333332</v>
      </c>
      <c r="L57" s="106">
        <f>(AgeStanSec!Q57)/L$2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191.75</v>
      </c>
      <c r="D58" s="106">
        <f>(AgeStanSec!H58)/D$2</f>
        <v>192.8</v>
      </c>
      <c r="E58" s="106">
        <f>(AgeStanSec!J58)/E$2</f>
        <v>194.58333333333334</v>
      </c>
      <c r="F58" s="106">
        <f>(AgeStanSec!K58)/F$2</f>
        <v>196.53333333333333</v>
      </c>
      <c r="G58" s="106">
        <f>(AgeStanSec!L58)/G$2</f>
        <v>196.97466793923485</v>
      </c>
      <c r="H58" s="106">
        <f>(AgeStanSec!M58)/H$2</f>
        <v>198.65</v>
      </c>
      <c r="I58" s="106">
        <f>(AgeStanSec!N58)/I$2</f>
        <v>198.7913259864913</v>
      </c>
      <c r="J58" s="106">
        <f>(AgeStanSec!O58)/J$2</f>
        <v>200.96</v>
      </c>
      <c r="K58" s="106">
        <f>(AgeStanSec!P58)/K$2</f>
        <v>203.6</v>
      </c>
      <c r="L58" s="106">
        <f>(AgeStanSec!Q58)/L$2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193.375</v>
      </c>
      <c r="D59" s="106">
        <f>(AgeStanSec!H59)/D$2</f>
        <v>194.5</v>
      </c>
      <c r="E59" s="106">
        <f>(AgeStanSec!J59)/E$2</f>
        <v>196.41666666666666</v>
      </c>
      <c r="F59" s="106">
        <f>(AgeStanSec!K59)/F$2</f>
        <v>198.33333333333334</v>
      </c>
      <c r="G59" s="106">
        <f>(AgeStanSec!L59)/G$2</f>
        <v>198.83878151594686</v>
      </c>
      <c r="H59" s="106">
        <f>(AgeStanSec!M59)/H$2</f>
        <v>200.5</v>
      </c>
      <c r="I59" s="106">
        <f>(AgeStanSec!N59)/I$2</f>
        <v>200.6872852233677</v>
      </c>
      <c r="J59" s="106">
        <f>(AgeStanSec!O59)/J$2</f>
        <v>202.88</v>
      </c>
      <c r="K59" s="106">
        <f>(AgeStanSec!P59)/K$2</f>
        <v>205.53333333333333</v>
      </c>
      <c r="L59" s="106">
        <f>(AgeStanSec!Q59)/L$2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195.125</v>
      </c>
      <c r="D60" s="105">
        <f>(AgeStanSec!H60)/D$2</f>
        <v>196.3</v>
      </c>
      <c r="E60" s="105">
        <f>(AgeStanSec!J60)/E$2</f>
        <v>198.16666666666666</v>
      </c>
      <c r="F60" s="105">
        <f>(AgeStanSec!K60)/F$2</f>
        <v>200.2</v>
      </c>
      <c r="G60" s="105">
        <f>(AgeStanSec!L60)/G$2</f>
        <v>200.70289509265885</v>
      </c>
      <c r="H60" s="105">
        <f>(AgeStanSec!M60)/H$2</f>
        <v>202.45</v>
      </c>
      <c r="I60" s="105">
        <f>(AgeStanSec!N60)/I$2</f>
        <v>202.58324446024412</v>
      </c>
      <c r="J60" s="105">
        <f>(AgeStanSec!O60)/J$2</f>
        <v>204.8</v>
      </c>
      <c r="K60" s="105">
        <f>(AgeStanSec!P60)/K$2</f>
        <v>207.5</v>
      </c>
      <c r="L60" s="105">
        <f>(AgeStanSec!Q60)/L$2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197</v>
      </c>
      <c r="D61" s="106">
        <f>(AgeStanSec!H61)/D$2</f>
        <v>198.1</v>
      </c>
      <c r="E61" s="106">
        <f>(AgeStanSec!J61)/E$2</f>
        <v>200.08333333333334</v>
      </c>
      <c r="F61" s="106">
        <f>(AgeStanSec!K61)/F$2</f>
        <v>202.13333333333333</v>
      </c>
      <c r="G61" s="106">
        <f>(AgeStanSec!L61)/G$2</f>
        <v>202.6291457885946</v>
      </c>
      <c r="H61" s="106">
        <f>(AgeStanSec!M61)/H$2</f>
        <v>204.4</v>
      </c>
      <c r="I61" s="106">
        <f>(AgeStanSec!N61)/I$2</f>
        <v>204.52660267804242</v>
      </c>
      <c r="J61" s="106">
        <f>(AgeStanSec!O61)/J$2</f>
        <v>206.76</v>
      </c>
      <c r="K61" s="106">
        <f>(AgeStanSec!P61)/K$2</f>
        <v>209.5</v>
      </c>
      <c r="L61" s="106">
        <f>(AgeStanSec!Q61)/L$2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198.75</v>
      </c>
      <c r="D62" s="106">
        <f>(AgeStanSec!H62)/D$2</f>
        <v>200</v>
      </c>
      <c r="E62" s="106">
        <f>(AgeStanSec!J62)/E$2</f>
        <v>202</v>
      </c>
      <c r="F62" s="106">
        <f>(AgeStanSec!K62)/F$2</f>
        <v>204.06666666666666</v>
      </c>
      <c r="G62" s="106">
        <f>(AgeStanSec!L62)/G$2</f>
        <v>204.55539648453032</v>
      </c>
      <c r="H62" s="106">
        <f>(AgeStanSec!M62)/H$2</f>
        <v>206.35</v>
      </c>
      <c r="I62" s="106">
        <f>(AgeStanSec!N62)/I$2</f>
        <v>206.51735987676264</v>
      </c>
      <c r="J62" s="106">
        <f>(AgeStanSec!O62)/J$2</f>
        <v>208.8</v>
      </c>
      <c r="K62" s="106">
        <f>(AgeStanSec!P62)/K$2</f>
        <v>211.53333333333333</v>
      </c>
      <c r="L62" s="106">
        <f>(AgeStanSec!Q62)/L$2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200.625</v>
      </c>
      <c r="D63" s="106">
        <f>(AgeStanSec!H63)/D$2</f>
        <v>201.9</v>
      </c>
      <c r="E63" s="106">
        <f>(AgeStanSec!J63)/E$2</f>
        <v>203.83333333333334</v>
      </c>
      <c r="F63" s="106">
        <f>(AgeStanSec!K63)/F$2</f>
        <v>206.06666666666666</v>
      </c>
      <c r="G63" s="106">
        <f>(AgeStanSec!L63)/G$2</f>
        <v>206.5437842996898</v>
      </c>
      <c r="H63" s="106">
        <f>(AgeStanSec!M63)/H$2</f>
        <v>208.4</v>
      </c>
      <c r="I63" s="106">
        <f>(AgeStanSec!N63)/I$2</f>
        <v>208.5555160564048</v>
      </c>
      <c r="J63" s="106">
        <f>(AgeStanSec!O63)/J$2</f>
        <v>210.84</v>
      </c>
      <c r="K63" s="106">
        <f>(AgeStanSec!P63)/K$2</f>
        <v>213.63333333333333</v>
      </c>
      <c r="L63" s="106">
        <f>(AgeStanSec!Q63)/L$2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202.5</v>
      </c>
      <c r="D64" s="106">
        <f>(AgeStanSec!H64)/D$2</f>
        <v>203.8</v>
      </c>
      <c r="E64" s="106">
        <f>(AgeStanSec!J64)/E$2</f>
        <v>205.83333333333334</v>
      </c>
      <c r="F64" s="106">
        <f>(AgeStanSec!K64)/F$2</f>
        <v>208.06666666666666</v>
      </c>
      <c r="G64" s="106">
        <f>(AgeStanSec!L64)/G$2</f>
        <v>208.53217211484926</v>
      </c>
      <c r="H64" s="106">
        <f>(AgeStanSec!M64)/H$2</f>
        <v>210.45</v>
      </c>
      <c r="I64" s="106">
        <f>(AgeStanSec!N64)/I$2</f>
        <v>210.64107121696884</v>
      </c>
      <c r="J64" s="106">
        <f>(AgeStanSec!O64)/J$2</f>
        <v>212.96</v>
      </c>
      <c r="K64" s="106">
        <f>(AgeStanSec!P64)/K$2</f>
        <v>215.76666666666668</v>
      </c>
      <c r="L64" s="106">
        <f>(AgeStanSec!Q64)/L$2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204.375</v>
      </c>
      <c r="D65" s="105">
        <f>(AgeStanSec!H65)/D$2</f>
        <v>205.8</v>
      </c>
      <c r="E65" s="105">
        <f>(AgeStanSec!J65)/E$2</f>
        <v>207.83333333333334</v>
      </c>
      <c r="F65" s="105">
        <f>(AgeStanSec!K65)/F$2</f>
        <v>210.06666666666666</v>
      </c>
      <c r="G65" s="105">
        <f>(AgeStanSec!L65)/G$2</f>
        <v>210.64483416845621</v>
      </c>
      <c r="H65" s="105">
        <f>(AgeStanSec!M65)/H$2</f>
        <v>212.55</v>
      </c>
      <c r="I65" s="105">
        <f>(AgeStanSec!N65)/I$2</f>
        <v>212.77402535845479</v>
      </c>
      <c r="J65" s="105">
        <f>(AgeStanSec!O65)/J$2</f>
        <v>215.08</v>
      </c>
      <c r="K65" s="105">
        <f>(AgeStanSec!P65)/K$2</f>
        <v>217.93333333333334</v>
      </c>
      <c r="L65" s="105">
        <f>(AgeStanSec!Q65)/L$2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206.375</v>
      </c>
      <c r="D66" s="106">
        <f>(AgeStanSec!H66)/D$2</f>
        <v>207.8</v>
      </c>
      <c r="E66" s="106">
        <f>(AgeStanSec!J66)/E$2</f>
        <v>209.83333333333334</v>
      </c>
      <c r="F66" s="106">
        <f>(AgeStanSec!K66)/F$2</f>
        <v>212.2</v>
      </c>
      <c r="G66" s="106">
        <f>(AgeStanSec!L66)/G$2</f>
        <v>212.6953591028394</v>
      </c>
      <c r="H66" s="106">
        <f>(AgeStanSec!M66)/H$2</f>
        <v>214.7</v>
      </c>
      <c r="I66" s="106">
        <f>(AgeStanSec!N66)/I$2</f>
        <v>214.90697949994075</v>
      </c>
      <c r="J66" s="106">
        <f>(AgeStanSec!O66)/J$2</f>
        <v>217.24</v>
      </c>
      <c r="K66" s="106">
        <f>(AgeStanSec!P66)/K$2</f>
        <v>220.1</v>
      </c>
      <c r="L66" s="106">
        <f>(AgeStanSec!Q66)/L$2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208.25</v>
      </c>
      <c r="D67" s="106">
        <f>(AgeStanSec!H67)/D$2</f>
        <v>209.8</v>
      </c>
      <c r="E67" s="106">
        <f>(AgeStanSec!J67)/E$2</f>
        <v>212</v>
      </c>
      <c r="F67" s="106">
        <f>(AgeStanSec!K67)/F$2</f>
        <v>214.33333333333334</v>
      </c>
      <c r="G67" s="106">
        <f>(AgeStanSec!L67)/G$2</f>
        <v>214.87015827567006</v>
      </c>
      <c r="H67" s="106">
        <f>(AgeStanSec!M67)/H$2</f>
        <v>216.9</v>
      </c>
      <c r="I67" s="106">
        <f>(AgeStanSec!N67)/I$2</f>
        <v>217.08733262234861</v>
      </c>
      <c r="J67" s="106">
        <f>(AgeStanSec!O67)/J$2</f>
        <v>219.48</v>
      </c>
      <c r="K67" s="106">
        <f>(AgeStanSec!P67)/K$2</f>
        <v>222.36666666666667</v>
      </c>
      <c r="L67" s="106">
        <f>(AgeStanSec!Q67)/L$2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210.375</v>
      </c>
      <c r="D68" s="106">
        <f>(AgeStanSec!H68)/D$2</f>
        <v>211.9</v>
      </c>
      <c r="E68" s="106">
        <f>(AgeStanSec!J68)/E$2</f>
        <v>214.08333333333334</v>
      </c>
      <c r="F68" s="106">
        <f>(AgeStanSec!K68)/F$2</f>
        <v>216.46666666666667</v>
      </c>
      <c r="G68" s="106">
        <f>(AgeStanSec!L68)/G$2</f>
        <v>217.04495744850075</v>
      </c>
      <c r="H68" s="106">
        <f>(AgeStanSec!M68)/H$2</f>
        <v>219.15</v>
      </c>
      <c r="I68" s="106">
        <f>(AgeStanSec!N68)/I$2</f>
        <v>219.3624837066003</v>
      </c>
      <c r="J68" s="106">
        <f>(AgeStanSec!O68)/J$2</f>
        <v>221.76</v>
      </c>
      <c r="K68" s="106">
        <f>(AgeStanSec!P68)/K$2</f>
        <v>224.66666666666666</v>
      </c>
      <c r="L68" s="106">
        <f>(AgeStanSec!Q68)/L$2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212.375</v>
      </c>
      <c r="D69" s="106">
        <f>(AgeStanSec!H69)/D$2</f>
        <v>214</v>
      </c>
      <c r="E69" s="106">
        <f>(AgeStanSec!J69)/E$2</f>
        <v>216.25</v>
      </c>
      <c r="F69" s="106">
        <f>(AgeStanSec!K69)/F$2</f>
        <v>218.73333333333332</v>
      </c>
      <c r="G69" s="106">
        <f>(AgeStanSec!L69)/G$2</f>
        <v>219.28189374055515</v>
      </c>
      <c r="H69" s="106">
        <f>(AgeStanSec!M69)/H$2</f>
        <v>221.4</v>
      </c>
      <c r="I69" s="106">
        <f>(AgeStanSec!N69)/I$2</f>
        <v>221.63763479085199</v>
      </c>
      <c r="J69" s="106">
        <f>(AgeStanSec!O69)/J$2</f>
        <v>224.08</v>
      </c>
      <c r="K69" s="106">
        <f>(AgeStanSec!P69)/K$2</f>
        <v>227.03333333333333</v>
      </c>
      <c r="L69" s="106">
        <f>(AgeStanSec!Q69)/L$2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214.5</v>
      </c>
      <c r="D70" s="105">
        <f>(AgeStanSec!H70)/D$2</f>
        <v>216.2</v>
      </c>
      <c r="E70" s="105">
        <f>(AgeStanSec!J70)/E$2</f>
        <v>218.5</v>
      </c>
      <c r="F70" s="105">
        <f>(AgeStanSec!K70)/F$2</f>
        <v>220.93333333333334</v>
      </c>
      <c r="G70" s="105">
        <f>(AgeStanSec!L70)/G$2</f>
        <v>221.58096715183328</v>
      </c>
      <c r="H70" s="105">
        <f>(AgeStanSec!M70)/H$2</f>
        <v>223.75</v>
      </c>
      <c r="I70" s="105">
        <f>(AgeStanSec!N70)/I$2</f>
        <v>224.0075838369475</v>
      </c>
      <c r="J70" s="105">
        <f>(AgeStanSec!O70)/J$2</f>
        <v>226.44</v>
      </c>
      <c r="K70" s="105">
        <f>(AgeStanSec!P70)/K$2</f>
        <v>229.43333333333334</v>
      </c>
      <c r="L70" s="105">
        <f>(AgeStanSec!Q70)/L$2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217</v>
      </c>
      <c r="D71" s="106">
        <f>(AgeStanSec!H71)/D$2</f>
        <v>218.4</v>
      </c>
      <c r="E71" s="106">
        <f>(AgeStanSec!J71)/E$2</f>
        <v>220.75</v>
      </c>
      <c r="F71" s="106">
        <f>(AgeStanSec!K71)/F$2</f>
        <v>223.33333333333334</v>
      </c>
      <c r="G71" s="106">
        <f>(AgeStanSec!L71)/G$2</f>
        <v>223.94217768233514</v>
      </c>
      <c r="H71" s="106">
        <f>(AgeStanSec!M71)/H$2</f>
        <v>226.25</v>
      </c>
      <c r="I71" s="106">
        <f>(AgeStanSec!N71)/I$2</f>
        <v>226.47233084488684</v>
      </c>
      <c r="J71" s="106">
        <f>(AgeStanSec!O71)/J$2</f>
        <v>228.96</v>
      </c>
      <c r="K71" s="106">
        <f>(AgeStanSec!P71)/K$2</f>
        <v>232</v>
      </c>
      <c r="L71" s="106">
        <f>(AgeStanSec!Q71)/L$2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219.625</v>
      </c>
      <c r="D72" s="106">
        <f>(AgeStanSec!H72)/D$2</f>
        <v>220.9</v>
      </c>
      <c r="E72" s="106">
        <f>(AgeStanSec!J72)/E$2</f>
        <v>223.41666666666666</v>
      </c>
      <c r="F72" s="106">
        <f>(AgeStanSec!K72)/F$2</f>
        <v>226</v>
      </c>
      <c r="G72" s="106">
        <f>(AgeStanSec!L72)/G$2</f>
        <v>226.67621092817942</v>
      </c>
      <c r="H72" s="106">
        <f>(AgeStanSec!M72)/H$2</f>
        <v>229</v>
      </c>
      <c r="I72" s="106">
        <f>(AgeStanSec!N72)/I$2</f>
        <v>229.26887071927953</v>
      </c>
      <c r="J72" s="106">
        <f>(AgeStanSec!O72)/J$2</f>
        <v>231.76</v>
      </c>
      <c r="K72" s="106">
        <f>(AgeStanSec!P72)/K$2</f>
        <v>234.83333333333334</v>
      </c>
      <c r="L72" s="106">
        <f>(AgeStanSec!Q72)/L$2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222.625</v>
      </c>
      <c r="D73" s="106">
        <f>(AgeStanSec!H73)/D$2</f>
        <v>223.7</v>
      </c>
      <c r="E73" s="106">
        <f>(AgeStanSec!J73)/E$2</f>
        <v>226.25</v>
      </c>
      <c r="F73" s="106">
        <f>(AgeStanSec!K73)/F$2</f>
        <v>228.93333333333334</v>
      </c>
      <c r="G73" s="106">
        <f>(AgeStanSec!L73)/G$2</f>
        <v>229.59665553169489</v>
      </c>
      <c r="H73" s="106">
        <f>(AgeStanSec!M73)/H$2</f>
        <v>232</v>
      </c>
      <c r="I73" s="106">
        <f>(AgeStanSec!N73)/I$2</f>
        <v>232.30240549828179</v>
      </c>
      <c r="J73" s="106">
        <f>(AgeStanSec!O73)/J$2</f>
        <v>234.88</v>
      </c>
      <c r="K73" s="106">
        <f>(AgeStanSec!P73)/K$2</f>
        <v>237.96666666666667</v>
      </c>
      <c r="L73" s="106">
        <f>(AgeStanSec!Q73)/L$2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225.75</v>
      </c>
      <c r="D74" s="106">
        <f>(AgeStanSec!H74)/D$2</f>
        <v>226.8</v>
      </c>
      <c r="E74" s="106">
        <f>(AgeStanSec!J74)/E$2</f>
        <v>229.41666666666666</v>
      </c>
      <c r="F74" s="106">
        <f>(AgeStanSec!K74)/F$2</f>
        <v>232.2</v>
      </c>
      <c r="G74" s="106">
        <f>(AgeStanSec!L74)/G$2</f>
        <v>232.95205996977649</v>
      </c>
      <c r="H74" s="106">
        <f>(AgeStanSec!M74)/H$2</f>
        <v>235.4</v>
      </c>
      <c r="I74" s="106">
        <f>(AgeStanSec!N74)/I$2</f>
        <v>235.66773314373742</v>
      </c>
      <c r="J74" s="106">
        <f>(AgeStanSec!O74)/J$2</f>
        <v>238.32</v>
      </c>
      <c r="K74" s="106">
        <f>(AgeStanSec!P74)/K$2</f>
        <v>241.46666666666667</v>
      </c>
      <c r="L74" s="106">
        <f>(AgeStanSec!Q74)/L$2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229.375</v>
      </c>
      <c r="D75" s="105">
        <f>(AgeStanSec!H75)/D$2</f>
        <v>230.2</v>
      </c>
      <c r="E75" s="105">
        <f>(AgeStanSec!J75)/E$2</f>
        <v>232.91666666666666</v>
      </c>
      <c r="F75" s="105">
        <f>(AgeStanSec!K75)/F$2</f>
        <v>235.8</v>
      </c>
      <c r="G75" s="105">
        <f>(AgeStanSec!L75)/G$2</f>
        <v>236.55601288475302</v>
      </c>
      <c r="H75" s="105">
        <f>(AgeStanSec!M75)/H$2</f>
        <v>239.1</v>
      </c>
      <c r="I75" s="105">
        <f>(AgeStanSec!N75)/I$2</f>
        <v>239.41225263656833</v>
      </c>
      <c r="J75" s="105">
        <f>(AgeStanSec!O75)/J$2</f>
        <v>242.08</v>
      </c>
      <c r="K75" s="105">
        <f>(AgeStanSec!P75)/K$2</f>
        <v>245.26666666666668</v>
      </c>
      <c r="L75" s="105">
        <f>(AgeStanSec!Q75)/L$2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233.25</v>
      </c>
      <c r="D76" s="106">
        <f>(AgeStanSec!H76)/D$2</f>
        <v>234</v>
      </c>
      <c r="E76" s="106">
        <f>(AgeStanSec!J76)/E$2</f>
        <v>236.75</v>
      </c>
      <c r="F76" s="106">
        <f>(AgeStanSec!K76)/F$2</f>
        <v>239.8</v>
      </c>
      <c r="G76" s="106">
        <f>(AgeStanSec!L76)/G$2</f>
        <v>240.47065139584822</v>
      </c>
      <c r="H76" s="106">
        <f>(AgeStanSec!M76)/H$2</f>
        <v>243.15</v>
      </c>
      <c r="I76" s="106">
        <f>(AgeStanSec!N76)/I$2</f>
        <v>243.44116601493067</v>
      </c>
      <c r="J76" s="106">
        <f>(AgeStanSec!O76)/J$2</f>
        <v>246.24</v>
      </c>
      <c r="K76" s="106">
        <f>(AgeStanSec!P76)/K$2</f>
        <v>249.46666666666667</v>
      </c>
      <c r="L76" s="106">
        <f>(AgeStanSec!Q76)/L$2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237.5</v>
      </c>
      <c r="D77" s="106">
        <f>(AgeStanSec!H77)/D$2</f>
        <v>238.2</v>
      </c>
      <c r="E77" s="106">
        <f>(AgeStanSec!J77)/E$2</f>
        <v>241</v>
      </c>
      <c r="F77" s="106">
        <f>(AgeStanSec!K77)/F$2</f>
        <v>244.13333333333333</v>
      </c>
      <c r="G77" s="106">
        <f>(AgeStanSec!L77)/G$2</f>
        <v>244.88238686073331</v>
      </c>
      <c r="H77" s="106">
        <f>(AgeStanSec!M77)/H$2</f>
        <v>247.6</v>
      </c>
      <c r="I77" s="106">
        <f>(AgeStanSec!N77)/I$2</f>
        <v>247.94406920251214</v>
      </c>
      <c r="J77" s="106">
        <f>(AgeStanSec!O77)/J$2</f>
        <v>250.84</v>
      </c>
      <c r="K77" s="106">
        <f>(AgeStanSec!P77)/K$2</f>
        <v>254.13333333333333</v>
      </c>
      <c r="L77" s="106">
        <f>(AgeStanSec!Q77)/L$2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242.25</v>
      </c>
      <c r="D78" s="106">
        <f>(AgeStanSec!H78)/D$2</f>
        <v>242.8</v>
      </c>
      <c r="E78" s="106">
        <f>(AgeStanSec!J78)/E$2</f>
        <v>245.66666666666666</v>
      </c>
      <c r="F78" s="106">
        <f>(AgeStanSec!K78)/F$2</f>
        <v>248.86666666666667</v>
      </c>
      <c r="G78" s="106">
        <f>(AgeStanSec!L78)/G$2</f>
        <v>249.66694504096077</v>
      </c>
      <c r="H78" s="106">
        <f>(AgeStanSec!M78)/H$2</f>
        <v>252.5</v>
      </c>
      <c r="I78" s="106">
        <f>(AgeStanSec!N78)/I$2</f>
        <v>252.8261642374689</v>
      </c>
      <c r="J78" s="106">
        <f>(AgeStanSec!O78)/J$2</f>
        <v>255.84</v>
      </c>
      <c r="K78" s="106">
        <f>(AgeStanSec!P78)/K$2</f>
        <v>259.2</v>
      </c>
      <c r="L78" s="106">
        <f>(AgeStanSec!Q78)/L$2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247.375</v>
      </c>
      <c r="D79" s="106">
        <f>(AgeStanSec!H79)/D$2</f>
        <v>247.8</v>
      </c>
      <c r="E79" s="106">
        <f>(AgeStanSec!J79)/E$2</f>
        <v>250.83333333333334</v>
      </c>
      <c r="F79" s="106">
        <f>(AgeStanSec!K79)/F$2</f>
        <v>254.13333333333333</v>
      </c>
      <c r="G79" s="106">
        <f>(AgeStanSec!L79)/G$2</f>
        <v>254.94860017497811</v>
      </c>
      <c r="H79" s="106">
        <f>(AgeStanSec!M79)/H$2</f>
        <v>257.8</v>
      </c>
      <c r="I79" s="106">
        <f>(AgeStanSec!N79)/I$2</f>
        <v>258.22964806256664</v>
      </c>
      <c r="J79" s="106">
        <f>(AgeStanSec!O79)/J$2</f>
        <v>261.32</v>
      </c>
      <c r="K79" s="106">
        <f>(AgeStanSec!P79)/K$2</f>
        <v>264.76666666666665</v>
      </c>
      <c r="L79" s="106">
        <f>(AgeStanSec!Q79)/L$2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253</v>
      </c>
      <c r="D80" s="105">
        <f>(AgeStanSec!H80)/D$2</f>
        <v>253.3</v>
      </c>
      <c r="E80" s="105">
        <f>(AgeStanSec!J80)/E$2</f>
        <v>256.41666666666669</v>
      </c>
      <c r="F80" s="105">
        <f>(AgeStanSec!K80)/F$2</f>
        <v>259.86666666666667</v>
      </c>
      <c r="G80" s="105">
        <f>(AgeStanSec!L80)/G$2</f>
        <v>260.66521514356157</v>
      </c>
      <c r="H80" s="105">
        <f>(AgeStanSec!M80)/H$2</f>
        <v>263.7</v>
      </c>
      <c r="I80" s="105">
        <f>(AgeStanSec!N80)/I$2</f>
        <v>264.1071216968835</v>
      </c>
      <c r="J80" s="105">
        <f>(AgeStanSec!O80)/J$2</f>
        <v>267.39999999999998</v>
      </c>
      <c r="K80" s="105">
        <f>(AgeStanSec!P80)/K$2</f>
        <v>270.93333333333334</v>
      </c>
      <c r="L80" s="105">
        <f>(AgeStanSec!Q80)/L$2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259.25</v>
      </c>
      <c r="D81" s="106">
        <f>(AgeStanSec!H81)/D$2</f>
        <v>259.39999999999998</v>
      </c>
      <c r="E81" s="106">
        <f>(AgeStanSec!J81)/E$2</f>
        <v>262.58333333333331</v>
      </c>
      <c r="F81" s="106">
        <f>(AgeStanSec!K81)/F$2</f>
        <v>266.2</v>
      </c>
      <c r="G81" s="106">
        <f>(AgeStanSec!L81)/G$2</f>
        <v>267.0032013043824</v>
      </c>
      <c r="H81" s="106">
        <f>(AgeStanSec!M81)/H$2</f>
        <v>270.14999999999998</v>
      </c>
      <c r="I81" s="106">
        <f>(AgeStanSec!N81)/I$2</f>
        <v>270.5533831022633</v>
      </c>
      <c r="J81" s="106">
        <f>(AgeStanSec!O81)/J$2</f>
        <v>274.04000000000002</v>
      </c>
      <c r="K81" s="106">
        <f>(AgeStanSec!P81)/K$2</f>
        <v>277.63333333333333</v>
      </c>
      <c r="L81" s="106">
        <f>(AgeStanSec!Q81)/L$2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266</v>
      </c>
      <c r="D82" s="106">
        <f>(AgeStanSec!H82)/D$2</f>
        <v>266.10000000000002</v>
      </c>
      <c r="E82" s="106">
        <f>(AgeStanSec!J82)/E$2</f>
        <v>269.41666666666669</v>
      </c>
      <c r="F82" s="106">
        <f>(AgeStanSec!K82)/F$2</f>
        <v>273.13333333333333</v>
      </c>
      <c r="G82" s="106">
        <f>(AgeStanSec!L82)/G$2</f>
        <v>274.02469577666426</v>
      </c>
      <c r="H82" s="106">
        <f>(AgeStanSec!M82)/H$2</f>
        <v>277.3</v>
      </c>
      <c r="I82" s="106">
        <f>(AgeStanSec!N82)/I$2</f>
        <v>277.66323024054981</v>
      </c>
      <c r="J82" s="106">
        <f>(AgeStanSec!O82)/J$2</f>
        <v>281.32</v>
      </c>
      <c r="K82" s="106">
        <f>(AgeStanSec!P82)/K$2</f>
        <v>285.03333333333336</v>
      </c>
      <c r="L82" s="106">
        <f>(AgeStanSec!Q82)/L$2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273.5</v>
      </c>
      <c r="D83" s="106">
        <f>(AgeStanSec!H83)/D$2</f>
        <v>273.5</v>
      </c>
      <c r="E83" s="106">
        <f>(AgeStanSec!J83)/E$2</f>
        <v>277</v>
      </c>
      <c r="F83" s="106">
        <f>(AgeStanSec!K83)/F$2</f>
        <v>280.8</v>
      </c>
      <c r="G83" s="106">
        <f>(AgeStanSec!L83)/G$2</f>
        <v>281.66756144118347</v>
      </c>
      <c r="H83" s="106">
        <f>(AgeStanSec!M83)/H$2</f>
        <v>285.10000000000002</v>
      </c>
      <c r="I83" s="106">
        <f>(AgeStanSec!N83)/I$2</f>
        <v>285.53146107358691</v>
      </c>
      <c r="J83" s="106">
        <f>(AgeStanSec!O83)/J$2</f>
        <v>289.39999999999998</v>
      </c>
      <c r="K83" s="106">
        <f>(AgeStanSec!P83)/K$2</f>
        <v>293.2</v>
      </c>
      <c r="L83" s="106">
        <f>(AgeStanSec!Q83)/L$2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281.75</v>
      </c>
      <c r="D84" s="106">
        <f>(AgeStanSec!H84)/D$2</f>
        <v>281.7</v>
      </c>
      <c r="E84" s="106">
        <f>(AgeStanSec!J84)/E$2</f>
        <v>285.25</v>
      </c>
      <c r="F84" s="106">
        <f>(AgeStanSec!K84)/F$2</f>
        <v>289.2</v>
      </c>
      <c r="G84" s="106">
        <f>(AgeStanSec!L84)/G$2</f>
        <v>290.18034677483496</v>
      </c>
      <c r="H84" s="106">
        <f>(AgeStanSec!M84)/H$2</f>
        <v>293.7</v>
      </c>
      <c r="I84" s="106">
        <f>(AgeStanSec!N84)/I$2</f>
        <v>294.15807560137455</v>
      </c>
      <c r="J84" s="106">
        <f>(AgeStanSec!O84)/J$2</f>
        <v>298.32</v>
      </c>
      <c r="K84" s="106">
        <f>(AgeStanSec!P84)/K$2</f>
        <v>302.26666666666665</v>
      </c>
      <c r="L84" s="106">
        <f>(AgeStanSec!Q84)/L$2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290.875</v>
      </c>
      <c r="D85" s="105">
        <f>(AgeStanSec!H85)/D$2</f>
        <v>290.8</v>
      </c>
      <c r="E85" s="105">
        <f>(AgeStanSec!J85)/E$2</f>
        <v>294.5</v>
      </c>
      <c r="F85" s="105">
        <f>(AgeStanSec!K85)/F$2</f>
        <v>298.53333333333336</v>
      </c>
      <c r="G85" s="105">
        <f>(AgeStanSec!L85)/G$2</f>
        <v>299.56305177761868</v>
      </c>
      <c r="H85" s="105">
        <f>(AgeStanSec!M85)/H$2</f>
        <v>303.25</v>
      </c>
      <c r="I85" s="105">
        <f>(AgeStanSec!N85)/I$2</f>
        <v>303.73266974760043</v>
      </c>
      <c r="J85" s="105">
        <f>(AgeStanSec!O85)/J$2</f>
        <v>308.2</v>
      </c>
      <c r="K85" s="105">
        <f>(AgeStanSec!P85)/K$2</f>
        <v>312.26666666666665</v>
      </c>
      <c r="L85" s="105">
        <f>(AgeStanSec!Q85)/L$2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301</v>
      </c>
      <c r="D86" s="106">
        <f>(AgeStanSec!H86)/D$2</f>
        <v>300.8</v>
      </c>
      <c r="E86" s="106">
        <f>(AgeStanSec!J86)/E$2</f>
        <v>304.66666666666669</v>
      </c>
      <c r="F86" s="106">
        <f>(AgeStanSec!K86)/F$2</f>
        <v>308.93333333333334</v>
      </c>
      <c r="G86" s="106">
        <f>(AgeStanSec!L86)/G$2</f>
        <v>310.06422492642963</v>
      </c>
      <c r="H86" s="106">
        <f>(AgeStanSec!M86)/H$2</f>
        <v>313.85000000000002</v>
      </c>
      <c r="I86" s="106">
        <f>(AgeStanSec!N86)/I$2</f>
        <v>314.35004147410831</v>
      </c>
      <c r="J86" s="106">
        <f>(AgeStanSec!O86)/J$2</f>
        <v>319.16000000000003</v>
      </c>
      <c r="K86" s="106">
        <f>(AgeStanSec!P86)/K$2</f>
        <v>323.36666666666667</v>
      </c>
      <c r="L86" s="106">
        <f>(AgeStanSec!Q86)/L$2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312.375</v>
      </c>
      <c r="D87" s="106">
        <f>(AgeStanSec!H87)/D$2</f>
        <v>312</v>
      </c>
      <c r="E87" s="106">
        <f>(AgeStanSec!J87)/E$2</f>
        <v>316.08333333333331</v>
      </c>
      <c r="F87" s="106">
        <f>(AgeStanSec!K87)/F$2</f>
        <v>320.53333333333336</v>
      </c>
      <c r="G87" s="106">
        <f>(AgeStanSec!L87)/G$2</f>
        <v>321.68386622126775</v>
      </c>
      <c r="H87" s="106">
        <f>(AgeStanSec!M87)/H$2</f>
        <v>325.64999999999998</v>
      </c>
      <c r="I87" s="106">
        <f>(AgeStanSec!N87)/I$2</f>
        <v>326.19978670458585</v>
      </c>
      <c r="J87" s="106">
        <f>(AgeStanSec!O87)/J$2</f>
        <v>331.48</v>
      </c>
      <c r="K87" s="106">
        <f>(AgeStanSec!P87)/K$2</f>
        <v>335.86666666666667</v>
      </c>
      <c r="L87" s="106">
        <f>(AgeStanSec!Q87)/L$2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324.875</v>
      </c>
      <c r="D88" s="106">
        <f>(AgeStanSec!H88)/D$2</f>
        <v>324.60000000000002</v>
      </c>
      <c r="E88" s="106">
        <f>(AgeStanSec!J88)/E$2</f>
        <v>328.83333333333331</v>
      </c>
      <c r="F88" s="106">
        <f>(AgeStanSec!K88)/F$2</f>
        <v>333.46666666666664</v>
      </c>
      <c r="G88" s="106">
        <f>(AgeStanSec!L88)/G$2</f>
        <v>334.73266125825177</v>
      </c>
      <c r="H88" s="106">
        <f>(AgeStanSec!M88)/H$2</f>
        <v>338.8</v>
      </c>
      <c r="I88" s="106">
        <f>(AgeStanSec!N88)/I$2</f>
        <v>339.42410238179878</v>
      </c>
      <c r="J88" s="106">
        <f>(AgeStanSec!O88)/J$2</f>
        <v>345.2</v>
      </c>
      <c r="K88" s="106">
        <f>(AgeStanSec!P88)/K$2</f>
        <v>349.76666666666665</v>
      </c>
      <c r="L88" s="106">
        <f>(AgeStanSec!Q88)/L$2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339</v>
      </c>
      <c r="D89" s="106">
        <f>(AgeStanSec!H89)/D$2</f>
        <v>338.8</v>
      </c>
      <c r="E89" s="106">
        <f>(AgeStanSec!J89)/E$2</f>
        <v>343.16666666666669</v>
      </c>
      <c r="F89" s="106">
        <f>(AgeStanSec!K89)/F$2</f>
        <v>348.06666666666666</v>
      </c>
      <c r="G89" s="106">
        <f>(AgeStanSec!L89)/G$2</f>
        <v>349.27274715660542</v>
      </c>
      <c r="H89" s="106">
        <f>(AgeStanSec!M89)/H$2</f>
        <v>353.7</v>
      </c>
      <c r="I89" s="106">
        <f>(AgeStanSec!N89)/I$2</f>
        <v>354.30738239127857</v>
      </c>
      <c r="J89" s="106">
        <f>(AgeStanSec!O89)/J$2</f>
        <v>360.64</v>
      </c>
      <c r="K89" s="106">
        <f>(AgeStanSec!P89)/K$2</f>
        <v>365.4</v>
      </c>
      <c r="L89" s="106">
        <f>(AgeStanSec!Q89)/L$2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355.125</v>
      </c>
      <c r="D90" s="105">
        <f>(AgeStanSec!H90)/D$2</f>
        <v>354.7</v>
      </c>
      <c r="E90" s="105">
        <f>(AgeStanSec!J90)/E$2</f>
        <v>359.33333333333331</v>
      </c>
      <c r="F90" s="105">
        <f>(AgeStanSec!K90)/F$2</f>
        <v>364.53333333333336</v>
      </c>
      <c r="G90" s="105">
        <f>(AgeStanSec!L90)/G$2</f>
        <v>365.86335798934221</v>
      </c>
      <c r="H90" s="105">
        <f>(AgeStanSec!M90)/H$2</f>
        <v>370.5</v>
      </c>
      <c r="I90" s="105">
        <f>(AgeStanSec!N90)/I$2</f>
        <v>371.13402061855669</v>
      </c>
      <c r="J90" s="105">
        <f>(AgeStanSec!O90)/J$2</f>
        <v>378.24</v>
      </c>
      <c r="K90" s="105">
        <f>(AgeStanSec!P90)/K$2</f>
        <v>383.23333333333335</v>
      </c>
      <c r="L90" s="105">
        <f>(AgeStanSec!Q90)/L$2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373.25</v>
      </c>
      <c r="D91" s="106">
        <f>(AgeStanSec!H91)/D$2</f>
        <v>372.9</v>
      </c>
      <c r="E91" s="106">
        <f>(AgeStanSec!J91)/E$2</f>
        <v>377.83333333333331</v>
      </c>
      <c r="F91" s="106">
        <f>(AgeStanSec!K91)/F$2</f>
        <v>383.26666666666665</v>
      </c>
      <c r="G91" s="106">
        <f>(AgeStanSec!L91)/G$2</f>
        <v>384.69090511413344</v>
      </c>
      <c r="H91" s="106">
        <f>(AgeStanSec!M91)/H$2</f>
        <v>389.45</v>
      </c>
      <c r="I91" s="106">
        <f>(AgeStanSec!N91)/I$2</f>
        <v>390.14101196824271</v>
      </c>
      <c r="J91" s="106">
        <f>(AgeStanSec!O91)/J$2</f>
        <v>398.2</v>
      </c>
      <c r="K91" s="106">
        <f>(AgeStanSec!P91)/K$2</f>
        <v>403.43333333333334</v>
      </c>
      <c r="L91" s="106">
        <f>(AgeStanSec!Q91)/L$2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394</v>
      </c>
      <c r="D92" s="106">
        <f>(AgeStanSec!H92)/D$2</f>
        <v>393.8</v>
      </c>
      <c r="E92" s="106">
        <f>(AgeStanSec!J92)/E$2</f>
        <v>399</v>
      </c>
      <c r="F92" s="106">
        <f>(AgeStanSec!K92)/F$2</f>
        <v>404.73333333333335</v>
      </c>
      <c r="G92" s="106">
        <f>(AgeStanSec!L92)/G$2</f>
        <v>406.19034836554516</v>
      </c>
      <c r="H92" s="106">
        <f>(AgeStanSec!M92)/H$2</f>
        <v>411.3</v>
      </c>
      <c r="I92" s="106">
        <f>(AgeStanSec!N92)/I$2</f>
        <v>412.0867401350871</v>
      </c>
      <c r="J92" s="106">
        <f>(AgeStanSec!O92)/J$2</f>
        <v>421.12</v>
      </c>
      <c r="K92" s="106">
        <f>(AgeStanSec!P92)/K$2</f>
        <v>426.66666666666669</v>
      </c>
      <c r="L92" s="106">
        <f>(AgeStanSec!Q92)/L$2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418</v>
      </c>
      <c r="D93" s="106">
        <f>(AgeStanSec!H93)/D$2</f>
        <v>417.9</v>
      </c>
      <c r="E93" s="106">
        <f>(AgeStanSec!J93)/E$2</f>
        <v>423.41666666666669</v>
      </c>
      <c r="F93" s="106">
        <f>(AgeStanSec!K93)/F$2</f>
        <v>429.53333333333336</v>
      </c>
      <c r="G93" s="106">
        <f>(AgeStanSec!L93)/G$2</f>
        <v>431.10733317426229</v>
      </c>
      <c r="H93" s="106">
        <f>(AgeStanSec!M93)/H$2</f>
        <v>436.6</v>
      </c>
      <c r="I93" s="106">
        <f>(AgeStanSec!N93)/I$2</f>
        <v>437.3029979855433</v>
      </c>
      <c r="J93" s="106">
        <f>(AgeStanSec!O93)/J$2</f>
        <v>447.68</v>
      </c>
      <c r="K93" s="106">
        <f>(AgeStanSec!P93)/K$2</f>
        <v>453.56666666666666</v>
      </c>
      <c r="L93" s="106">
        <f>(AgeStanSec!Q93)/L$2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446</v>
      </c>
      <c r="D94" s="106">
        <f>(AgeStanSec!H94)/D$2</f>
        <v>446</v>
      </c>
      <c r="E94" s="106">
        <f>(AgeStanSec!J94)/E$2</f>
        <v>451.91666666666669</v>
      </c>
      <c r="F94" s="106">
        <f>(AgeStanSec!K94)/F$2</f>
        <v>458.46666666666664</v>
      </c>
      <c r="G94" s="106">
        <f>(AgeStanSec!L94)/G$2</f>
        <v>460.06323073252202</v>
      </c>
      <c r="H94" s="106">
        <f>(AgeStanSec!M94)/H$2</f>
        <v>465.95</v>
      </c>
      <c r="I94" s="106">
        <f>(AgeStanSec!N94)/I$2</f>
        <v>466.73776513804955</v>
      </c>
      <c r="J94" s="106">
        <f>(AgeStanSec!O94)/J$2</f>
        <v>478.88</v>
      </c>
      <c r="K94" s="106">
        <f>(AgeStanSec!P94)/K$2</f>
        <v>485.2</v>
      </c>
      <c r="L94" s="106">
        <f>(AgeStanSec!Q94)/L$2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479</v>
      </c>
      <c r="D95" s="105">
        <f>(AgeStanSec!H95)/D$2</f>
        <v>479.2</v>
      </c>
      <c r="E95" s="105">
        <f>(AgeStanSec!J95)/E$2</f>
        <v>485.58333333333331</v>
      </c>
      <c r="F95" s="105">
        <f>(AgeStanSec!K95)/F$2</f>
        <v>492.66666666666669</v>
      </c>
      <c r="G95" s="105">
        <f>(AgeStanSec!L95)/G$2</f>
        <v>494.4250576632466</v>
      </c>
      <c r="H95" s="105">
        <f>(AgeStanSec!M95)/H$2</f>
        <v>500.6</v>
      </c>
      <c r="I95" s="105">
        <f>(AgeStanSec!N95)/I$2</f>
        <v>501.52861713473158</v>
      </c>
      <c r="J95" s="105">
        <f>(AgeStanSec!O95)/J$2</f>
        <v>515.76</v>
      </c>
      <c r="K95" s="105">
        <f>(AgeStanSec!P95)/K$2</f>
        <v>522.56666666666672</v>
      </c>
      <c r="L95" s="105">
        <f>(AgeStanSec!Q95)/L$2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518.375</v>
      </c>
      <c r="D96" s="106">
        <f>(AgeStanSec!H96)/D$2</f>
        <v>519.1</v>
      </c>
      <c r="E96" s="106">
        <f>(AgeStanSec!J96)/E$2</f>
        <v>526</v>
      </c>
      <c r="F96" s="106">
        <f>(AgeStanSec!K96)/F$2</f>
        <v>533.5333333333333</v>
      </c>
      <c r="G96" s="106">
        <f>(AgeStanSec!L96)/G$2</f>
        <v>535.37341923168697</v>
      </c>
      <c r="H96" s="106">
        <f>(AgeStanSec!M96)/H$2</f>
        <v>542.1</v>
      </c>
      <c r="I96" s="106">
        <f>(AgeStanSec!N96)/I$2</f>
        <v>542.90792747955913</v>
      </c>
      <c r="J96" s="106">
        <f>(AgeStanSec!O96)/J$2</f>
        <v>560.12</v>
      </c>
      <c r="K96" s="106">
        <f>(AgeStanSec!P96)/K$2</f>
        <v>567.5</v>
      </c>
      <c r="L96" s="106">
        <f>(AgeStanSec!Q96)/L$2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566</v>
      </c>
      <c r="D97" s="106">
        <f>(AgeStanSec!H97)/D$2</f>
        <v>567.4</v>
      </c>
      <c r="E97" s="106">
        <f>(AgeStanSec!J97)/E$2</f>
        <v>575</v>
      </c>
      <c r="F97" s="106">
        <f>(AgeStanSec!K97)/F$2</f>
        <v>583.33333333333337</v>
      </c>
      <c r="G97" s="106">
        <f>(AgeStanSec!L97)/G$2</f>
        <v>585.33166308756859</v>
      </c>
      <c r="H97" s="106">
        <f>(AgeStanSec!M97)/H$2</f>
        <v>592.54999999999995</v>
      </c>
      <c r="I97" s="106">
        <f>(AgeStanSec!N97)/I$2</f>
        <v>593.5300391041593</v>
      </c>
      <c r="J97" s="106">
        <f>(AgeStanSec!O97)/J$2</f>
        <v>614.6</v>
      </c>
      <c r="K97" s="106">
        <f>(AgeStanSec!P97)/K$2</f>
        <v>622.70000000000005</v>
      </c>
      <c r="L97" s="106">
        <f>(AgeStanSec!Q97)/L$2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625.25</v>
      </c>
      <c r="D98" s="106">
        <f>(AgeStanSec!H98)/D$2</f>
        <v>627.6</v>
      </c>
      <c r="E98" s="106">
        <f>(AgeStanSec!J98)/E$2</f>
        <v>635.83333333333337</v>
      </c>
      <c r="F98" s="106">
        <f>(AgeStanSec!K98)/F$2</f>
        <v>645.06666666666672</v>
      </c>
      <c r="G98" s="106">
        <f>(AgeStanSec!L98)/G$2</f>
        <v>647.15809671518332</v>
      </c>
      <c r="H98" s="106">
        <f>(AgeStanSec!M98)/H$2</f>
        <v>655.15</v>
      </c>
      <c r="I98" s="106">
        <f>(AgeStanSec!N98)/I$2</f>
        <v>656.0492949401588</v>
      </c>
      <c r="J98" s="106">
        <f>(AgeStanSec!O98)/J$2</f>
        <v>682.48</v>
      </c>
      <c r="K98" s="106">
        <f>(AgeStanSec!P98)/K$2</f>
        <v>691.5</v>
      </c>
      <c r="L98" s="106">
        <f>(AgeStanSec!Q98)/L$2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700.25</v>
      </c>
      <c r="D99" s="106">
        <f>(AgeStanSec!H99)/D$2</f>
        <v>704.3</v>
      </c>
      <c r="E99" s="106">
        <f>(AgeStanSec!J99)/E$2</f>
        <v>713.5</v>
      </c>
      <c r="F99" s="106">
        <f>(AgeStanSec!K99)/F$2</f>
        <v>723.4</v>
      </c>
      <c r="G99" s="106">
        <f>(AgeStanSec!L99)/G$2</f>
        <v>725.82368965242972</v>
      </c>
      <c r="H99" s="106">
        <f>(AgeStanSec!M99)/H$2</f>
        <v>734.5</v>
      </c>
      <c r="I99" s="106">
        <f>(AgeStanSec!N99)/I$2</f>
        <v>735.9165777935774</v>
      </c>
      <c r="J99" s="106">
        <f>(AgeStanSec!O99)/J$2</f>
        <v>769.72</v>
      </c>
      <c r="K99" s="106">
        <f>(AgeStanSec!P99)/K$2</f>
        <v>779.86666666666667</v>
      </c>
      <c r="L99" s="106">
        <f>(AgeStanSec!Q99)/L$2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798.375</v>
      </c>
      <c r="D100" s="105">
        <f>(AgeStanSec!H100)/D$2</f>
        <v>805.1</v>
      </c>
      <c r="E100" s="105">
        <f>(AgeStanSec!J100)/E$2</f>
        <v>815.66666666666663</v>
      </c>
      <c r="F100" s="105">
        <f>(AgeStanSec!K100)/F$2</f>
        <v>826.66666666666663</v>
      </c>
      <c r="G100" s="105">
        <f>(AgeStanSec!L100)/G$2</f>
        <v>829.65481587528825</v>
      </c>
      <c r="H100" s="105">
        <f>(AgeStanSec!M100)/H$2</f>
        <v>839.2</v>
      </c>
      <c r="I100" s="105">
        <f>(AgeStanSec!N100)/I$2</f>
        <v>840.52612868823314</v>
      </c>
      <c r="J100" s="105">
        <f>(AgeStanSec!O100)/J$2</f>
        <v>886.28</v>
      </c>
      <c r="K100" s="105">
        <f>(AgeStanSec!P100)/K$2</f>
        <v>897.9666666666667</v>
      </c>
      <c r="L100" s="105">
        <f>(AgeStanSec!Q100)/L$2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Parameters!F29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1.7245370370370369E-2</v>
      </c>
      <c r="C5" s="84">
        <f>(MROUND(+AgeStanSec!E5/0.85,5))/86400</f>
        <v>2.2627314814814815E-2</v>
      </c>
      <c r="D5" s="84">
        <f>(MROUND(+AgeStanSec!F5/0.85,5))/86400</f>
        <v>2.8472222222222222E-2</v>
      </c>
      <c r="E5" s="84">
        <f>(MROUND(+AgeStanSec!G5/0.85,5))/86400</f>
        <v>2.8645833333333332E-2</v>
      </c>
      <c r="F5" s="84">
        <f>(MROUND(+AgeStanSec!H5/0.85,5))/86400</f>
        <v>3.5879629629629629E-2</v>
      </c>
      <c r="G5" s="84">
        <f>(MROUND(+AgeStanSec!J5/0.85,5))/86400</f>
        <v>4.3460648148148151E-2</v>
      </c>
      <c r="H5" s="84">
        <f>(MROUND(+AgeStanSec!K5/0.85,5))/86400</f>
        <v>5.486111111111111E-2</v>
      </c>
      <c r="I5" s="84">
        <f>(MROUND(+AgeStanSec!L5/0.85,5))/86400</f>
        <v>5.8969907407407408E-2</v>
      </c>
      <c r="J5" s="84">
        <f>(MROUND(+AgeStanSec!M5/0.85,5))/86400</f>
        <v>7.3437500000000003E-2</v>
      </c>
      <c r="K5" s="84">
        <f>(MROUND(+AgeStanSec!N5/0.85,5))/86400</f>
        <v>7.7488425925925933E-2</v>
      </c>
      <c r="L5" s="84">
        <f>(MROUND(+AgeStanSec!O5/0.85,5))/86400</f>
        <v>9.2824074074074073E-2</v>
      </c>
      <c r="M5" s="84">
        <f>(MROUND(+AgeStanSec!P5/0.85,5))/86400</f>
        <v>0.1129050925925926</v>
      </c>
      <c r="N5" s="84">
        <f>(MROUND(+AgeStanSec!Q5/0.85,5))/86400</f>
        <v>0.16250000000000001</v>
      </c>
      <c r="O5" s="79"/>
    </row>
    <row r="6" spans="1:15">
      <c r="A6" s="65">
        <v>6</v>
      </c>
      <c r="B6" s="85">
        <f>(MROUND(+AgeStanSec!C6/0.85,5))/86400</f>
        <v>1.5856481481481482E-2</v>
      </c>
      <c r="C6" s="85">
        <f>(MROUND(+AgeStanSec!E6/0.85,5))/86400</f>
        <v>2.0775462962962964E-2</v>
      </c>
      <c r="D6" s="85">
        <f>(MROUND(+AgeStanSec!F6/0.85,5))/86400</f>
        <v>2.6157407407407407E-2</v>
      </c>
      <c r="E6" s="85">
        <f>(MROUND(+AgeStanSec!G6/0.85,5))/86400</f>
        <v>2.6331018518518517E-2</v>
      </c>
      <c r="F6" s="85">
        <f>(MROUND(+AgeStanSec!H6/0.85,5))/86400</f>
        <v>3.2986111111111112E-2</v>
      </c>
      <c r="G6" s="85">
        <f>(MROUND(+AgeStanSec!J6/0.85,5))/86400</f>
        <v>3.9930555555555552E-2</v>
      </c>
      <c r="H6" s="85">
        <f>(MROUND(+AgeStanSec!K6/0.85,5))/86400</f>
        <v>5.0347222222222224E-2</v>
      </c>
      <c r="I6" s="85">
        <f>(MROUND(+AgeStanSec!L6/0.85,5))/86400</f>
        <v>5.4166666666666669E-2</v>
      </c>
      <c r="J6" s="85">
        <f>(MROUND(+AgeStanSec!M6/0.85,5))/86400</f>
        <v>6.7476851851851857E-2</v>
      </c>
      <c r="K6" s="85">
        <f>(MROUND(+AgeStanSec!N6/0.85,5))/86400</f>
        <v>7.1238425925925927E-2</v>
      </c>
      <c r="L6" s="85">
        <f>(MROUND(+AgeStanSec!O6/0.85,5))/86400</f>
        <v>8.5300925925925933E-2</v>
      </c>
      <c r="M6" s="85">
        <f>(MROUND(+AgeStanSec!P6/0.85,5))/86400</f>
        <v>0.1037037037037037</v>
      </c>
      <c r="N6" s="85">
        <f>(MROUND(+AgeStanSec!Q6/0.85,5))/86400</f>
        <v>0.14930555555555555</v>
      </c>
      <c r="O6" s="79"/>
    </row>
    <row r="7" spans="1:15">
      <c r="A7" s="65">
        <v>7</v>
      </c>
      <c r="B7" s="85">
        <f>(MROUND(+AgeStanSec!C7/0.85,5))/86400</f>
        <v>1.4756944444444444E-2</v>
      </c>
      <c r="C7" s="85">
        <f>(MROUND(+AgeStanSec!E7/0.85,5))/86400</f>
        <v>1.9328703703703702E-2</v>
      </c>
      <c r="D7" s="85">
        <f>(MROUND(+AgeStanSec!F7/0.85,5))/86400</f>
        <v>2.4305555555555556E-2</v>
      </c>
      <c r="E7" s="85">
        <f>(MROUND(+AgeStanSec!G7/0.85,5))/86400</f>
        <v>2.4479166666666666E-2</v>
      </c>
      <c r="F7" s="85">
        <f>(MROUND(+AgeStanSec!H7/0.85,5))/86400</f>
        <v>3.0671296296296297E-2</v>
      </c>
      <c r="G7" s="85">
        <f>(MROUND(+AgeStanSec!J7/0.85,5))/86400</f>
        <v>3.709490740740741E-2</v>
      </c>
      <c r="H7" s="85">
        <f>(MROUND(+AgeStanSec!K7/0.85,5))/86400</f>
        <v>4.6817129629629632E-2</v>
      </c>
      <c r="I7" s="85">
        <f>(MROUND(+AgeStanSec!L7/0.85,5))/86400</f>
        <v>5.0347222222222224E-2</v>
      </c>
      <c r="J7" s="85">
        <f>(MROUND(+AgeStanSec!M7/0.85,5))/86400</f>
        <v>6.2731481481481485E-2</v>
      </c>
      <c r="K7" s="85">
        <f>(MROUND(+AgeStanSec!N7/0.85,5))/86400</f>
        <v>6.6203703703703709E-2</v>
      </c>
      <c r="L7" s="85">
        <f>(MROUND(+AgeStanSec!O7/0.85,5))/86400</f>
        <v>7.9340277777777773E-2</v>
      </c>
      <c r="M7" s="85">
        <f>(MROUND(+AgeStanSec!P7/0.85,5))/86400</f>
        <v>9.6469907407407407E-2</v>
      </c>
      <c r="N7" s="85">
        <f>(MROUND(+AgeStanSec!Q7/0.85,5))/86400</f>
        <v>0.1388888888888889</v>
      </c>
      <c r="O7" s="79"/>
    </row>
    <row r="8" spans="1:15">
      <c r="A8" s="65">
        <v>8</v>
      </c>
      <c r="B8" s="85">
        <f>(MROUND(+AgeStanSec!C8/0.85,5))/86400</f>
        <v>1.3831018518518519E-2</v>
      </c>
      <c r="C8" s="85">
        <f>(MROUND(+AgeStanSec!E8/0.85,5))/86400</f>
        <v>1.8171296296296297E-2</v>
      </c>
      <c r="D8" s="85">
        <f>(MROUND(+AgeStanSec!F8/0.85,5))/86400</f>
        <v>2.2858796296296297E-2</v>
      </c>
      <c r="E8" s="85">
        <f>(MROUND(+AgeStanSec!G8/0.85,5))/86400</f>
        <v>2.2974537037037036E-2</v>
      </c>
      <c r="F8" s="85">
        <f>(MROUND(+AgeStanSec!H8/0.85,5))/86400</f>
        <v>2.8819444444444446E-2</v>
      </c>
      <c r="G8" s="85">
        <f>(MROUND(+AgeStanSec!J8/0.85,5))/86400</f>
        <v>3.4895833333333334E-2</v>
      </c>
      <c r="H8" s="85">
        <f>(MROUND(+AgeStanSec!K8/0.85,5))/86400</f>
        <v>4.3981481481481483E-2</v>
      </c>
      <c r="I8" s="85">
        <f>(MROUND(+AgeStanSec!L8/0.85,5))/86400</f>
        <v>4.7280092592592596E-2</v>
      </c>
      <c r="J8" s="85">
        <f>(MROUND(+AgeStanSec!M8/0.85,5))/86400</f>
        <v>5.8969907407407408E-2</v>
      </c>
      <c r="K8" s="85">
        <f>(MROUND(+AgeStanSec!N8/0.85,5))/86400</f>
        <v>6.2268518518518522E-2</v>
      </c>
      <c r="L8" s="85">
        <f>(MROUND(+AgeStanSec!O8/0.85,5))/86400</f>
        <v>7.4537037037037041E-2</v>
      </c>
      <c r="M8" s="85">
        <f>(MROUND(+AgeStanSec!P8/0.85,5))/86400</f>
        <v>9.0624999999999997E-2</v>
      </c>
      <c r="N8" s="85">
        <f>(MROUND(+AgeStanSec!Q8/0.85,5))/86400</f>
        <v>0.13049768518518517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1.7187500000000001E-2</v>
      </c>
      <c r="D9" s="85">
        <f>(MROUND(+AgeStanSec!F9/0.85,5))/86400</f>
        <v>2.1643518518518517E-2</v>
      </c>
      <c r="E9" s="85">
        <f>(MROUND(+AgeStanSec!G9/0.85,5))/86400</f>
        <v>2.1759259259259259E-2</v>
      </c>
      <c r="F9" s="85">
        <f>(MROUND(+AgeStanSec!H9/0.85,5))/86400</f>
        <v>2.7314814814814816E-2</v>
      </c>
      <c r="G9" s="85">
        <f>(MROUND(+AgeStanSec!J9/0.85,5))/86400</f>
        <v>3.304398148148148E-2</v>
      </c>
      <c r="H9" s="85">
        <f>(MROUND(+AgeStanSec!K9/0.85,5))/86400</f>
        <v>4.1666666666666664E-2</v>
      </c>
      <c r="I9" s="85">
        <f>(MROUND(+AgeStanSec!L9/0.85,5))/86400</f>
        <v>4.4791666666666667E-2</v>
      </c>
      <c r="J9" s="85">
        <f>(MROUND(+AgeStanSec!M9/0.85,5))/86400</f>
        <v>5.590277777777778E-2</v>
      </c>
      <c r="K9" s="85">
        <f>(MROUND(+AgeStanSec!N9/0.85,5))/86400</f>
        <v>5.8969907407407408E-2</v>
      </c>
      <c r="L9" s="85">
        <f>(MROUND(+AgeStanSec!O9/0.85,5))/86400</f>
        <v>7.0659722222222221E-2</v>
      </c>
      <c r="M9" s="85">
        <f>(MROUND(+AgeStanSec!P9/0.85,5))/86400</f>
        <v>8.5879629629629625E-2</v>
      </c>
      <c r="N9" s="85">
        <f>(MROUND(+AgeStanSec!Q9/0.85,5))/86400</f>
        <v>0.12366898148148148</v>
      </c>
      <c r="O9" s="79"/>
    </row>
    <row r="10" spans="1:15">
      <c r="A10" s="74">
        <v>10</v>
      </c>
      <c r="B10" s="86">
        <f>(MROUND(+AgeStanSec!C10/0.85,5))/86400</f>
        <v>1.2500000000000001E-2</v>
      </c>
      <c r="C10" s="86">
        <f>(MROUND(+AgeStanSec!E10/0.85,5))/86400</f>
        <v>1.6435185185185185E-2</v>
      </c>
      <c r="D10" s="86">
        <f>(MROUND(+AgeStanSec!F10/0.85,5))/86400</f>
        <v>2.0659722222222222E-2</v>
      </c>
      <c r="E10" s="86">
        <f>(MROUND(+AgeStanSec!G10/0.85,5))/86400</f>
        <v>2.0775462962962964E-2</v>
      </c>
      <c r="F10" s="86">
        <f>(MROUND(+AgeStanSec!H10/0.85,5))/86400</f>
        <v>2.6041666666666668E-2</v>
      </c>
      <c r="G10" s="86">
        <f>(MROUND(+AgeStanSec!J10/0.85,5))/86400</f>
        <v>3.1539351851851853E-2</v>
      </c>
      <c r="H10" s="86">
        <f>(MROUND(+AgeStanSec!K10/0.85,5))/86400</f>
        <v>3.9814814814814817E-2</v>
      </c>
      <c r="I10" s="86">
        <f>(MROUND(+AgeStanSec!L10/0.85,5))/86400</f>
        <v>4.2766203703703702E-2</v>
      </c>
      <c r="J10" s="86">
        <f>(MROUND(+AgeStanSec!M10/0.85,5))/86400</f>
        <v>5.3356481481481484E-2</v>
      </c>
      <c r="K10" s="86">
        <f>(MROUND(+AgeStanSec!N10/0.85,5))/86400</f>
        <v>5.6307870370370369E-2</v>
      </c>
      <c r="L10" s="86">
        <f>(MROUND(+AgeStanSec!O10/0.85,5))/86400</f>
        <v>6.7476851851851857E-2</v>
      </c>
      <c r="M10" s="86">
        <f>(MROUND(+AgeStanSec!P10/0.85,5))/86400</f>
        <v>8.200231481481482E-2</v>
      </c>
      <c r="N10" s="86">
        <f>(MROUND(+AgeStanSec!Q10/0.85,5))/86400</f>
        <v>0.11811342592592593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1.579861111111111E-2</v>
      </c>
      <c r="D11" s="85">
        <f>(MROUND(+AgeStanSec!F11/0.85,5))/86400</f>
        <v>1.9849537037037037E-2</v>
      </c>
      <c r="E11" s="85">
        <f>(MROUND(+AgeStanSec!G11/0.85,5))/86400</f>
        <v>1.9965277777777776E-2</v>
      </c>
      <c r="F11" s="85">
        <f>(MROUND(+AgeStanSec!H11/0.85,5))/86400</f>
        <v>2.5000000000000001E-2</v>
      </c>
      <c r="G11" s="85">
        <f>(MROUND(+AgeStanSec!J11/0.85,5))/86400</f>
        <v>3.0324074074074073E-2</v>
      </c>
      <c r="H11" s="85">
        <f>(MROUND(+AgeStanSec!K11/0.85,5))/86400</f>
        <v>3.8252314814814815E-2</v>
      </c>
      <c r="I11" s="85">
        <f>(MROUND(+AgeStanSec!L11/0.85,5))/86400</f>
        <v>4.1087962962962965E-2</v>
      </c>
      <c r="J11" s="85">
        <f>(MROUND(+AgeStanSec!M11/0.85,5))/86400</f>
        <v>5.1273148148148151E-2</v>
      </c>
      <c r="K11" s="85">
        <f>(MROUND(+AgeStanSec!N11/0.85,5))/86400</f>
        <v>5.4166666666666669E-2</v>
      </c>
      <c r="L11" s="85">
        <f>(MROUND(+AgeStanSec!O11/0.85,5))/86400</f>
        <v>6.4814814814814811E-2</v>
      </c>
      <c r="M11" s="85">
        <f>(MROUND(+AgeStanSec!P11/0.85,5))/86400</f>
        <v>7.8819444444444442E-2</v>
      </c>
      <c r="N11" s="85">
        <f>(MROUND(+AgeStanSec!Q11/0.85,5))/86400</f>
        <v>0.11348379629629629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1.5277777777777777E-2</v>
      </c>
      <c r="D12" s="85">
        <f>(MROUND(+AgeStanSec!F12/0.85,5))/86400</f>
        <v>1.9212962962962963E-2</v>
      </c>
      <c r="E12" s="85">
        <f>(MROUND(+AgeStanSec!G12/0.85,5))/86400</f>
        <v>1.9328703703703702E-2</v>
      </c>
      <c r="F12" s="85">
        <f>(MROUND(+AgeStanSec!H12/0.85,5))/86400</f>
        <v>2.4189814814814813E-2</v>
      </c>
      <c r="G12" s="85">
        <f>(MROUND(+AgeStanSec!J12/0.85,5))/86400</f>
        <v>2.9282407407407406E-2</v>
      </c>
      <c r="H12" s="85">
        <f>(MROUND(+AgeStanSec!K12/0.85,5))/86400</f>
        <v>3.6979166666666667E-2</v>
      </c>
      <c r="I12" s="85">
        <f>(MROUND(+AgeStanSec!L12/0.85,5))/86400</f>
        <v>3.9756944444444442E-2</v>
      </c>
      <c r="J12" s="85">
        <f>(MROUND(+AgeStanSec!M12/0.85,5))/86400</f>
        <v>4.9594907407407407E-2</v>
      </c>
      <c r="K12" s="85">
        <f>(MROUND(+AgeStanSec!N12/0.85,5))/86400</f>
        <v>5.2314814814814814E-2</v>
      </c>
      <c r="L12" s="85">
        <f>(MROUND(+AgeStanSec!O12/0.85,5))/86400</f>
        <v>6.2731481481481485E-2</v>
      </c>
      <c r="M12" s="85">
        <f>(MROUND(+AgeStanSec!P12/0.85,5))/86400</f>
        <v>7.6215277777777785E-2</v>
      </c>
      <c r="N12" s="85">
        <f>(MROUND(+AgeStanSec!Q12/0.85,5))/86400</f>
        <v>0.10972222222222222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1.4814814814814815E-2</v>
      </c>
      <c r="D13" s="85">
        <f>(MROUND(+AgeStanSec!F13/0.85,5))/86400</f>
        <v>1.863425925925926E-2</v>
      </c>
      <c r="E13" s="85">
        <f>(MROUND(+AgeStanSec!G13/0.85,5))/86400</f>
        <v>1.8749999999999999E-2</v>
      </c>
      <c r="F13" s="85">
        <f>(MROUND(+AgeStanSec!H13/0.85,5))/86400</f>
        <v>2.3495370370370371E-2</v>
      </c>
      <c r="G13" s="85">
        <f>(MROUND(+AgeStanSec!J13/0.85,5))/86400</f>
        <v>2.8472222222222222E-2</v>
      </c>
      <c r="H13" s="85">
        <f>(MROUND(+AgeStanSec!K13/0.85,5))/86400</f>
        <v>3.5937499999999997E-2</v>
      </c>
      <c r="I13" s="85">
        <f>(MROUND(+AgeStanSec!L13/0.85,5))/86400</f>
        <v>3.8657407407407404E-2</v>
      </c>
      <c r="J13" s="85">
        <f>(MROUND(+AgeStanSec!M13/0.85,5))/86400</f>
        <v>4.8206018518518516E-2</v>
      </c>
      <c r="K13" s="85">
        <f>(MROUND(+AgeStanSec!N13/0.85,5))/86400</f>
        <v>5.0868055555555555E-2</v>
      </c>
      <c r="L13" s="85">
        <f>(MROUND(+AgeStanSec!O13/0.85,5))/86400</f>
        <v>6.0937499999999999E-2</v>
      </c>
      <c r="M13" s="85">
        <f>(MROUND(+AgeStanSec!P13/0.85,5))/86400</f>
        <v>7.407407407407407E-2</v>
      </c>
      <c r="N13" s="85">
        <f>(MROUND(+AgeStanSec!Q13/0.85,5))/86400</f>
        <v>0.10671296296296297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1.4467592592592593E-2</v>
      </c>
      <c r="D14" s="85">
        <f>(MROUND(+AgeStanSec!F14/0.85,5))/86400</f>
        <v>1.8229166666666668E-2</v>
      </c>
      <c r="E14" s="85">
        <f>(MROUND(+AgeStanSec!G14/0.85,5))/86400</f>
        <v>1.8344907407407407E-2</v>
      </c>
      <c r="F14" s="85">
        <f>(MROUND(+AgeStanSec!H14/0.85,5))/86400</f>
        <v>2.2974537037037036E-2</v>
      </c>
      <c r="G14" s="85">
        <f>(MROUND(+AgeStanSec!J14/0.85,5))/86400</f>
        <v>2.7835648148148148E-2</v>
      </c>
      <c r="H14" s="85">
        <f>(MROUND(+AgeStanSec!K14/0.85,5))/86400</f>
        <v>3.5127314814814813E-2</v>
      </c>
      <c r="I14" s="85">
        <f>(MROUND(+AgeStanSec!L14/0.85,5))/86400</f>
        <v>3.7731481481481484E-2</v>
      </c>
      <c r="J14" s="85">
        <f>(MROUND(+AgeStanSec!M14/0.85,5))/86400</f>
        <v>4.7106481481481478E-2</v>
      </c>
      <c r="K14" s="85">
        <f>(MROUND(+AgeStanSec!N14/0.85,5))/86400</f>
        <v>4.971064814814815E-2</v>
      </c>
      <c r="L14" s="85">
        <f>(MROUND(+AgeStanSec!O14/0.85,5))/86400</f>
        <v>5.9548611111111108E-2</v>
      </c>
      <c r="M14" s="85">
        <f>(MROUND(+AgeStanSec!P14/0.85,5))/86400</f>
        <v>7.239583333333334E-2</v>
      </c>
      <c r="N14" s="85">
        <f>(MROUND(+AgeStanSec!Q14/0.85,5))/86400</f>
        <v>0.10422453703703703</v>
      </c>
      <c r="O14" s="79"/>
    </row>
    <row r="15" spans="1:15">
      <c r="A15" s="74">
        <v>15</v>
      </c>
      <c r="B15" s="86">
        <f>(MROUND(+AgeStanSec!C15/0.85,5))/86400</f>
        <v>1.0821759259259258E-2</v>
      </c>
      <c r="C15" s="86">
        <f>(MROUND(+AgeStanSec!E15/0.85,5))/86400</f>
        <v>1.4236111111111111E-2</v>
      </c>
      <c r="D15" s="86">
        <f>(MROUND(+AgeStanSec!F15/0.85,5))/86400</f>
        <v>1.7881944444444443E-2</v>
      </c>
      <c r="E15" s="86">
        <f>(MROUND(+AgeStanSec!G15/0.85,5))/86400</f>
        <v>1.7997685185185186E-2</v>
      </c>
      <c r="F15" s="86">
        <f>(MROUND(+AgeStanSec!H15/0.85,5))/86400</f>
        <v>2.2569444444444444E-2</v>
      </c>
      <c r="G15" s="86">
        <f>(MROUND(+AgeStanSec!J15/0.85,5))/86400</f>
        <v>2.7314814814814816E-2</v>
      </c>
      <c r="H15" s="86">
        <f>(MROUND(+AgeStanSec!K15/0.85,5))/86400</f>
        <v>3.4432870370370371E-2</v>
      </c>
      <c r="I15" s="86">
        <f>(MROUND(+AgeStanSec!L15/0.85,5))/86400</f>
        <v>3.7037037037037035E-2</v>
      </c>
      <c r="J15" s="86">
        <f>(MROUND(+AgeStanSec!M15/0.85,5))/86400</f>
        <v>4.6238425925925926E-2</v>
      </c>
      <c r="K15" s="86">
        <f>(MROUND(+AgeStanSec!N15/0.85,5))/86400</f>
        <v>4.8784722222222222E-2</v>
      </c>
      <c r="L15" s="86">
        <f>(MROUND(+AgeStanSec!O15/0.85,5))/86400</f>
        <v>5.8449074074074077E-2</v>
      </c>
      <c r="M15" s="86">
        <f>(MROUND(+AgeStanSec!P15/0.85,5))/86400</f>
        <v>7.1064814814814817E-2</v>
      </c>
      <c r="N15" s="86">
        <f>(MROUND(+AgeStanSec!Q15/0.85,5))/86400</f>
        <v>0.10231481481481482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1.4004629629629629E-2</v>
      </c>
      <c r="D16" s="85">
        <f>(MROUND(+AgeStanSec!F16/0.85,5))/86400</f>
        <v>1.7592592592592594E-2</v>
      </c>
      <c r="E16" s="85">
        <f>(MROUND(+AgeStanSec!G16/0.85,5))/86400</f>
        <v>1.7708333333333333E-2</v>
      </c>
      <c r="F16" s="85">
        <f>(MROUND(+AgeStanSec!H16/0.85,5))/86400</f>
        <v>2.2222222222222223E-2</v>
      </c>
      <c r="G16" s="85">
        <f>(MROUND(+AgeStanSec!J16/0.85,5))/86400</f>
        <v>2.6909722222222224E-2</v>
      </c>
      <c r="H16" s="85">
        <f>(MROUND(+AgeStanSec!K16/0.85,5))/86400</f>
        <v>3.3969907407407407E-2</v>
      </c>
      <c r="I16" s="85">
        <f>(MROUND(+AgeStanSec!L16/0.85,5))/86400</f>
        <v>3.6516203703703703E-2</v>
      </c>
      <c r="J16" s="85">
        <f>(MROUND(+AgeStanSec!M16/0.85,5))/86400</f>
        <v>4.5543981481481484E-2</v>
      </c>
      <c r="K16" s="85">
        <f>(MROUND(+AgeStanSec!N16/0.85,5))/86400</f>
        <v>4.809027777777778E-2</v>
      </c>
      <c r="L16" s="85">
        <f>(MROUND(+AgeStanSec!O16/0.85,5))/86400</f>
        <v>5.7638888888888892E-2</v>
      </c>
      <c r="M16" s="85">
        <f>(MROUND(+AgeStanSec!P16/0.85,5))/86400</f>
        <v>7.0023148148148154E-2</v>
      </c>
      <c r="N16" s="85">
        <f>(MROUND(+AgeStanSec!Q16/0.85,5))/86400</f>
        <v>0.10086805555555556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1.3888888888888888E-2</v>
      </c>
      <c r="D17" s="85">
        <f>(MROUND(+AgeStanSec!F17/0.85,5))/86400</f>
        <v>1.7418981481481483E-2</v>
      </c>
      <c r="E17" s="85">
        <f>(MROUND(+AgeStanSec!G17/0.85,5))/86400</f>
        <v>1.7534722222222222E-2</v>
      </c>
      <c r="F17" s="85">
        <f>(MROUND(+AgeStanSec!H17/0.85,5))/86400</f>
        <v>2.1990740740740741E-2</v>
      </c>
      <c r="G17" s="85">
        <f>(MROUND(+AgeStanSec!J17/0.85,5))/86400</f>
        <v>2.6620370370370371E-2</v>
      </c>
      <c r="H17" s="85">
        <f>(MROUND(+AgeStanSec!K17/0.85,5))/86400</f>
        <v>3.3622685185185186E-2</v>
      </c>
      <c r="I17" s="85">
        <f>(MROUND(+AgeStanSec!L17/0.85,5))/86400</f>
        <v>3.6111111111111108E-2</v>
      </c>
      <c r="J17" s="85">
        <f>(MROUND(+AgeStanSec!M17/0.85,5))/86400</f>
        <v>4.5138888888888888E-2</v>
      </c>
      <c r="K17" s="85">
        <f>(MROUND(+AgeStanSec!N17/0.85,5))/86400</f>
        <v>4.7627314814814817E-2</v>
      </c>
      <c r="L17" s="85">
        <f>(MROUND(+AgeStanSec!O17/0.85,5))/86400</f>
        <v>5.7060185185185186E-2</v>
      </c>
      <c r="M17" s="85">
        <f>(MROUND(+AgeStanSec!P17/0.85,5))/86400</f>
        <v>6.9386574074074073E-2</v>
      </c>
      <c r="N17" s="85">
        <f>(MROUND(+AgeStanSec!Q17/0.85,5))/86400</f>
        <v>9.9884259259259256E-2</v>
      </c>
      <c r="O17" s="79"/>
    </row>
    <row r="18" spans="1:15">
      <c r="A18" s="65">
        <v>18</v>
      </c>
      <c r="B18" s="85">
        <f>(MROUND(+AgeStanSec!C18/0.85,5))/86400</f>
        <v>1.0532407407407407E-2</v>
      </c>
      <c r="C18" s="85">
        <f>(MROUND(+AgeStanSec!E18/0.85,5))/86400</f>
        <v>1.3773148148148149E-2</v>
      </c>
      <c r="D18" s="85">
        <f>(MROUND(+AgeStanSec!F18/0.85,5))/86400</f>
        <v>1.7361111111111112E-2</v>
      </c>
      <c r="E18" s="85">
        <f>(MROUND(+AgeStanSec!G18/0.85,5))/86400</f>
        <v>1.7476851851851851E-2</v>
      </c>
      <c r="F18" s="85">
        <f>(MROUND(+AgeStanSec!H18/0.85,5))/86400</f>
        <v>2.1874999999999999E-2</v>
      </c>
      <c r="G18" s="85">
        <f>(MROUND(+AgeStanSec!J18/0.85,5))/86400</f>
        <v>2.6504629629629628E-2</v>
      </c>
      <c r="H18" s="85">
        <f>(MROUND(+AgeStanSec!K18/0.85,5))/86400</f>
        <v>3.3391203703703701E-2</v>
      </c>
      <c r="I18" s="85">
        <f>(MROUND(+AgeStanSec!L18/0.85,5))/86400</f>
        <v>3.5937499999999997E-2</v>
      </c>
      <c r="J18" s="85">
        <f>(MROUND(+AgeStanSec!M18/0.85,5))/86400</f>
        <v>4.490740740740741E-2</v>
      </c>
      <c r="K18" s="85">
        <f>(MROUND(+AgeStanSec!N18/0.85,5))/86400</f>
        <v>4.7395833333333331E-2</v>
      </c>
      <c r="L18" s="85">
        <f>(MROUND(+AgeStanSec!O18/0.85,5))/86400</f>
        <v>5.6828703703703701E-2</v>
      </c>
      <c r="M18" s="85">
        <f>(MROUND(+AgeStanSec!P18/0.85,5))/86400</f>
        <v>6.9039351851851852E-2</v>
      </c>
      <c r="N18" s="85">
        <f>(MROUND(+AgeStanSec!Q18/0.85,5))/86400</f>
        <v>9.9421296296296299E-2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1.3773148148148149E-2</v>
      </c>
      <c r="D19" s="85">
        <f>(MROUND(+AgeStanSec!F19/0.85,5))/86400</f>
        <v>1.7303240740740741E-2</v>
      </c>
      <c r="E19" s="85">
        <f>(MROUND(+AgeStanSec!G19/0.85,5))/86400</f>
        <v>1.7418981481481483E-2</v>
      </c>
      <c r="F19" s="85">
        <f>(MROUND(+AgeStanSec!H19/0.85,5))/86400</f>
        <v>2.1817129629629631E-2</v>
      </c>
      <c r="G19" s="85">
        <f>(MROUND(+AgeStanSec!J19/0.85,5))/86400</f>
        <v>2.644675925925926E-2</v>
      </c>
      <c r="H19" s="85">
        <f>(MROUND(+AgeStanSec!K19/0.85,5))/86400</f>
        <v>3.3333333333333333E-2</v>
      </c>
      <c r="I19" s="85">
        <f>(MROUND(+AgeStanSec!L19/0.85,5))/86400</f>
        <v>3.5879629629629629E-2</v>
      </c>
      <c r="J19" s="85">
        <f>(MROUND(+AgeStanSec!M19/0.85,5))/86400</f>
        <v>4.490740740740741E-2</v>
      </c>
      <c r="K19" s="85">
        <f>(MROUND(+AgeStanSec!N19/0.85,5))/86400</f>
        <v>4.7395833333333331E-2</v>
      </c>
      <c r="L19" s="85">
        <f>(MROUND(+AgeStanSec!O19/0.85,5))/86400</f>
        <v>5.6770833333333333E-2</v>
      </c>
      <c r="M19" s="85">
        <f>(MROUND(+AgeStanSec!P19/0.85,5))/86400</f>
        <v>6.9039351851851852E-2</v>
      </c>
      <c r="N19" s="85">
        <f>(MROUND(+AgeStanSec!Q19/0.85,5))/86400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1.3020833333333334E-2</v>
      </c>
      <c r="D20" s="86">
        <f>(MROUND(+AgeStanSec!F25/0.9,5))/86400</f>
        <v>1.6319444444444445E-2</v>
      </c>
      <c r="E20" s="86">
        <f>(MROUND(+AgeStanSec!G25/0.9,5))/86400</f>
        <v>1.6435185185185185E-2</v>
      </c>
      <c r="F20" s="86">
        <f>(MROUND(+AgeStanSec!H25/0.9,5))/86400</f>
        <v>2.060185185185185E-2</v>
      </c>
      <c r="G20" s="86">
        <f>(MROUND(+AgeStanSec!J25/0.9,5))/86400</f>
        <v>2.494212962962963E-2</v>
      </c>
      <c r="H20" s="86">
        <f>(MROUND(+AgeStanSec!K25/0.9,5))/86400</f>
        <v>3.1481481481481478E-2</v>
      </c>
      <c r="I20" s="86">
        <f>(MROUND(+AgeStanSec!L25/0.9,5))/86400</f>
        <v>3.3854166666666664E-2</v>
      </c>
      <c r="J20" s="86">
        <f>(MROUND(+AgeStanSec!M25/0.9,5))/86400</f>
        <v>4.2418981481481481E-2</v>
      </c>
      <c r="K20" s="86">
        <f>(MROUND(+AgeStanSec!N25/0.9,5))/86400</f>
        <v>4.4791666666666667E-2</v>
      </c>
      <c r="L20" s="86">
        <f>(MROUND(+AgeStanSec!O25/0.9,5))/86400</f>
        <v>5.364583333333333E-2</v>
      </c>
      <c r="M20" s="86">
        <f>(MROUND(+AgeStanSec!P25/0.9,5))/86400</f>
        <v>6.5219907407407407E-2</v>
      </c>
      <c r="N20" s="86">
        <f>(MROUND(+AgeStanSec!Q25/0.9,5))/86400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1.412037037037037E-2</v>
      </c>
      <c r="D21" s="85">
        <f>(MROUND(+AgeStanSec!F37/0.85,5))/86400</f>
        <v>1.7650462962962962E-2</v>
      </c>
      <c r="E21" s="85">
        <f>(MROUND(+AgeStanSec!G37/0.85,5))/86400</f>
        <v>1.7766203703703704E-2</v>
      </c>
      <c r="F21" s="85">
        <f>(MROUND(+AgeStanSec!H37/0.85,5))/86400</f>
        <v>2.2222222222222223E-2</v>
      </c>
      <c r="G21" s="85">
        <f>(MROUND(+AgeStanSec!J37/0.85,5))/86400</f>
        <v>2.6851851851851852E-2</v>
      </c>
      <c r="H21" s="85">
        <f>(MROUND(+AgeStanSec!K37/0.85,5))/86400</f>
        <v>3.3854166666666664E-2</v>
      </c>
      <c r="I21" s="85">
        <f>(MROUND(+AgeStanSec!L37/0.85,5))/86400</f>
        <v>3.6342592592592593E-2</v>
      </c>
      <c r="J21" s="85">
        <f>(MROUND(+AgeStanSec!M37/0.85,5))/86400</f>
        <v>4.5486111111111109E-2</v>
      </c>
      <c r="K21" s="85">
        <f>(MROUND(+AgeStanSec!N37/0.85,5))/86400</f>
        <v>4.8032407407407406E-2</v>
      </c>
      <c r="L21" s="85">
        <f>(MROUND(+AgeStanSec!O37/0.85,5))/86400</f>
        <v>5.752314814814815E-2</v>
      </c>
      <c r="M21" s="85">
        <f>(MROUND(+AgeStanSec!P37/0.85,5))/86400</f>
        <v>6.9965277777777779E-2</v>
      </c>
      <c r="N21" s="85">
        <f>(MROUND(+AgeStanSec!Q37/0.85,5))/86400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1.4641203703703703E-2</v>
      </c>
      <c r="D22" s="85">
        <f>(MROUND(+AgeStanSec!F42/0.85,5))/86400</f>
        <v>1.8287037037037036E-2</v>
      </c>
      <c r="E22" s="85">
        <f>(MROUND(+AgeStanSec!G42/0.85,5))/86400</f>
        <v>1.8402777777777778E-2</v>
      </c>
      <c r="F22" s="85">
        <f>(MROUND(+AgeStanSec!H42/0.85,5))/86400</f>
        <v>2.2916666666666665E-2</v>
      </c>
      <c r="G22" s="85">
        <f>(MROUND(+AgeStanSec!J42/0.85,5))/86400</f>
        <v>2.7777777777777776E-2</v>
      </c>
      <c r="H22" s="85">
        <f>(MROUND(+AgeStanSec!K42/0.85,5))/86400</f>
        <v>3.5011574074074077E-2</v>
      </c>
      <c r="I22" s="85">
        <f>(MROUND(+AgeStanSec!L42/0.85,5))/86400</f>
        <v>3.7615740740740741E-2</v>
      </c>
      <c r="J22" s="85">
        <f>(MROUND(+AgeStanSec!M42/0.85,5))/86400</f>
        <v>4.704861111111111E-2</v>
      </c>
      <c r="K22" s="85">
        <f>(MROUND(+AgeStanSec!N42/0.85,5))/86400</f>
        <v>4.9652777777777775E-2</v>
      </c>
      <c r="L22" s="85">
        <f>(MROUND(+AgeStanSec!O42/0.85,5))/86400</f>
        <v>5.949074074074074E-2</v>
      </c>
      <c r="M22" s="85">
        <f>(MROUND(+AgeStanSec!P42/0.85,5))/86400</f>
        <v>7.2337962962962965E-2</v>
      </c>
      <c r="N22" s="85">
        <f>(MROUND(+AgeStanSec!Q42/0.85,5))/86400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1.5219907407407408E-2</v>
      </c>
      <c r="D23" s="85">
        <f>(MROUND(+AgeStanSec!F47/0.85,5))/86400</f>
        <v>1.9039351851851852E-2</v>
      </c>
      <c r="E23" s="85">
        <f>(MROUND(+AgeStanSec!G47/0.85,5))/86400</f>
        <v>1.9155092592592592E-2</v>
      </c>
      <c r="F23" s="85">
        <f>(MROUND(+AgeStanSec!H47/0.85,5))/86400</f>
        <v>2.3900462962962964E-2</v>
      </c>
      <c r="G23" s="85">
        <f>(MROUND(+AgeStanSec!J47/0.85,5))/86400</f>
        <v>2.8877314814814814E-2</v>
      </c>
      <c r="H23" s="85">
        <f>(MROUND(+AgeStanSec!K47/0.85,5))/86400</f>
        <v>3.6458333333333336E-2</v>
      </c>
      <c r="I23" s="85">
        <f>(MROUND(+AgeStanSec!L47/0.85,5))/86400</f>
        <v>3.9178240740740743E-2</v>
      </c>
      <c r="J23" s="85">
        <f>(MROUND(+AgeStanSec!M47/0.85,5))/86400</f>
        <v>4.9074074074074076E-2</v>
      </c>
      <c r="K23" s="85">
        <f>(MROUND(+AgeStanSec!N47/0.85,5))/86400</f>
        <v>5.1793981481481483E-2</v>
      </c>
      <c r="L23" s="85">
        <f>(MROUND(+AgeStanSec!O47/0.85,5))/86400</f>
        <v>6.2037037037037036E-2</v>
      </c>
      <c r="M23" s="85">
        <f>(MROUND(+AgeStanSec!P47/0.85,5))/86400</f>
        <v>7.5405092592592593E-2</v>
      </c>
      <c r="N23" s="85">
        <f>(MROUND(+AgeStanSec!Q47/0.85,5))/86400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1.5856481481481482E-2</v>
      </c>
      <c r="D24" s="85">
        <f>(MROUND(+AgeStanSec!F52/0.85,5))/86400</f>
        <v>1.9849537037037037E-2</v>
      </c>
      <c r="E24" s="85">
        <f>(MROUND(+AgeStanSec!G52/0.85,5))/86400</f>
        <v>1.9965277777777776E-2</v>
      </c>
      <c r="F24" s="85">
        <f>(MROUND(+AgeStanSec!H52/0.85,5))/86400</f>
        <v>2.4884259259259259E-2</v>
      </c>
      <c r="G24" s="85">
        <f>(MROUND(+AgeStanSec!J52/0.85,5))/86400</f>
        <v>3.0150462962962962E-2</v>
      </c>
      <c r="H24" s="85">
        <f>(MROUND(+AgeStanSec!K52/0.85,5))/86400</f>
        <v>3.802083333333333E-2</v>
      </c>
      <c r="I24" s="85">
        <f>(MROUND(+AgeStanSec!L52/0.85,5))/86400</f>
        <v>4.0914351851851855E-2</v>
      </c>
      <c r="J24" s="85">
        <f>(MROUND(+AgeStanSec!M52/0.85,5))/86400</f>
        <v>5.1215277777777776E-2</v>
      </c>
      <c r="K24" s="85">
        <f>(MROUND(+AgeStanSec!N52/0.85,5))/86400</f>
        <v>5.4050925925925926E-2</v>
      </c>
      <c r="L24" s="85">
        <f>(MROUND(+AgeStanSec!O52/0.85,5))/86400</f>
        <v>6.475694444444445E-2</v>
      </c>
      <c r="M24" s="85">
        <f>(MROUND(+AgeStanSec!P52/0.85,5))/86400</f>
        <v>7.8761574074074067E-2</v>
      </c>
      <c r="N24" s="85">
        <f>(MROUND(+AgeStanSec!Q52/0.85,5))/86400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1.6493055555555556E-2</v>
      </c>
      <c r="D25" s="85">
        <f>(MROUND(+AgeStanSec!F57/0.85,5))/86400</f>
        <v>2.0717592592592593E-2</v>
      </c>
      <c r="E25" s="85">
        <f>(MROUND(+AgeStanSec!G57/0.85,5))/86400</f>
        <v>2.0833333333333332E-2</v>
      </c>
      <c r="F25" s="85">
        <f>(MROUND(+AgeStanSec!H57/0.85,5))/86400</f>
        <v>2.5983796296296297E-2</v>
      </c>
      <c r="G25" s="85">
        <f>(MROUND(+AgeStanSec!J57/0.85,5))/86400</f>
        <v>3.1481481481481478E-2</v>
      </c>
      <c r="H25" s="85">
        <f>(MROUND(+AgeStanSec!K57/0.85,5))/86400</f>
        <v>3.9756944444444442E-2</v>
      </c>
      <c r="I25" s="85">
        <f>(MROUND(+AgeStanSec!L57/0.85,5))/86400</f>
        <v>4.2766203703703702E-2</v>
      </c>
      <c r="J25" s="85">
        <f>(MROUND(+AgeStanSec!M57/0.85,5))/86400</f>
        <v>5.3587962962962962E-2</v>
      </c>
      <c r="K25" s="85">
        <f>(MROUND(+AgeStanSec!N57/0.85,5))/86400</f>
        <v>5.6597222222222222E-2</v>
      </c>
      <c r="L25" s="85">
        <f>(MROUND(+AgeStanSec!O57/0.85,5))/86400</f>
        <v>6.7766203703703703E-2</v>
      </c>
      <c r="M25" s="85">
        <f>(MROUND(+AgeStanSec!P57/0.85,5))/86400</f>
        <v>8.2407407407407401E-2</v>
      </c>
      <c r="N25" s="85">
        <f>(MROUND(+AgeStanSec!Q57/0.85,5))/86400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1.7245370370370369E-2</v>
      </c>
      <c r="D26" s="85">
        <f>(MROUND(+AgeStanSec!F62/0.85,5))/86400</f>
        <v>2.1643518518518517E-2</v>
      </c>
      <c r="E26" s="85">
        <f>(MROUND(+AgeStanSec!G62/0.85,5))/86400</f>
        <v>2.1759259259259259E-2</v>
      </c>
      <c r="F26" s="85">
        <f>(MROUND(+AgeStanSec!H62/0.85,5))/86400</f>
        <v>2.7256944444444445E-2</v>
      </c>
      <c r="G26" s="85">
        <f>(MROUND(+AgeStanSec!J62/0.85,5))/86400</f>
        <v>3.2986111111111112E-2</v>
      </c>
      <c r="H26" s="85">
        <f>(MROUND(+AgeStanSec!K62/0.85,5))/86400</f>
        <v>4.1666666666666664E-2</v>
      </c>
      <c r="I26" s="85">
        <f>(MROUND(+AgeStanSec!L62/0.85,5))/86400</f>
        <v>4.4849537037037035E-2</v>
      </c>
      <c r="J26" s="85">
        <f>(MROUND(+AgeStanSec!M62/0.85,5))/86400</f>
        <v>5.6192129629629627E-2</v>
      </c>
      <c r="K26" s="85">
        <f>(MROUND(+AgeStanSec!N62/0.85,5))/86400</f>
        <v>5.9317129629629629E-2</v>
      </c>
      <c r="L26" s="85">
        <f>(MROUND(+AgeStanSec!O62/0.85,5))/86400</f>
        <v>7.1064814814814817E-2</v>
      </c>
      <c r="M26" s="85">
        <f>(MROUND(+AgeStanSec!P62/0.85,5))/86400</f>
        <v>8.6400462962962957E-2</v>
      </c>
      <c r="N26" s="85">
        <f>(MROUND(+AgeStanSec!Q62/0.85,5))/86400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1.9212962962962963E-2</v>
      </c>
      <c r="D27" s="85">
        <f>(MROUND(+AgeStanSec!F67/0.8,5))/86400</f>
        <v>2.4131944444444445E-2</v>
      </c>
      <c r="E27" s="85">
        <f>(MROUND(+AgeStanSec!G67/0.8,5))/86400</f>
        <v>2.4247685185185185E-2</v>
      </c>
      <c r="F27" s="85">
        <f>(MROUND(+AgeStanSec!H67/0.8,5))/86400</f>
        <v>3.0381944444444444E-2</v>
      </c>
      <c r="G27" s="85">
        <f>(MROUND(+AgeStanSec!J67/0.8,5))/86400</f>
        <v>3.6805555555555557E-2</v>
      </c>
      <c r="H27" s="85">
        <f>(MROUND(+AgeStanSec!K67/0.8,5))/86400</f>
        <v>4.6527777777777779E-2</v>
      </c>
      <c r="I27" s="85">
        <f>(MROUND(+AgeStanSec!L67/0.8,5))/86400</f>
        <v>5.0057870370370371E-2</v>
      </c>
      <c r="J27" s="85">
        <f>(MROUND(+AgeStanSec!M67/0.8,5))/86400</f>
        <v>6.2789351851851846E-2</v>
      </c>
      <c r="K27" s="85">
        <f>(MROUND(+AgeStanSec!N67/0.8,5))/86400</f>
        <v>6.626157407407407E-2</v>
      </c>
      <c r="L27" s="85">
        <f>(MROUND(+AgeStanSec!O67/0.8,5))/86400</f>
        <v>7.9398148148148148E-2</v>
      </c>
      <c r="M27" s="85">
        <f>(MROUND(+AgeStanSec!P67/0.8,5))/86400</f>
        <v>9.6527777777777782E-2</v>
      </c>
      <c r="N27" s="85">
        <f>(MROUND(+AgeStanSec!Q67/0.8,5))/86400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2.0312500000000001E-2</v>
      </c>
      <c r="D28" s="85">
        <f>(MROUND(+AgeStanSec!F72/0.8,5))/86400</f>
        <v>2.5405092592592594E-2</v>
      </c>
      <c r="E28" s="85">
        <f>(MROUND(+AgeStanSec!G72/0.8,5))/86400</f>
        <v>2.5578703703703704E-2</v>
      </c>
      <c r="F28" s="85">
        <f>(MROUND(+AgeStanSec!H72/0.8,5))/86400</f>
        <v>3.1944444444444442E-2</v>
      </c>
      <c r="G28" s="85">
        <f>(MROUND(+AgeStanSec!J72/0.8,5))/86400</f>
        <v>3.8773148148148147E-2</v>
      </c>
      <c r="H28" s="85">
        <f>(MROUND(+AgeStanSec!K72/0.8,5))/86400</f>
        <v>4.9074074074074076E-2</v>
      </c>
      <c r="I28" s="85">
        <f>(MROUND(+AgeStanSec!L72/0.8,5))/86400</f>
        <v>5.2777777777777778E-2</v>
      </c>
      <c r="J28" s="85">
        <f>(MROUND(+AgeStanSec!M72/0.8,5))/86400</f>
        <v>6.626157407407407E-2</v>
      </c>
      <c r="K28" s="85">
        <f>(MROUND(+AgeStanSec!N72/0.8,5))/86400</f>
        <v>6.9965277777777779E-2</v>
      </c>
      <c r="L28" s="85">
        <f>(MROUND(+AgeStanSec!O72/0.8,5))/86400</f>
        <v>8.385416666666666E-2</v>
      </c>
      <c r="M28" s="85">
        <f>(MROUND(+AgeStanSec!P72/0.8,5))/86400</f>
        <v>0.10190972222222222</v>
      </c>
      <c r="N28" s="85">
        <f>(MROUND(+AgeStanSec!Q72/0.8,5))/86400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2.34375E-2</v>
      </c>
      <c r="D29" s="85">
        <f>(MROUND(+AgeStanSec!F77/0.75,5))/86400</f>
        <v>2.9340277777777778E-2</v>
      </c>
      <c r="E29" s="85">
        <f>(MROUND(+AgeStanSec!G77/0.75,5))/86400</f>
        <v>2.9513888888888888E-2</v>
      </c>
      <c r="F29" s="85">
        <f>(MROUND(+AgeStanSec!H77/0.75,5))/86400</f>
        <v>3.6747685185185182E-2</v>
      </c>
      <c r="G29" s="85">
        <f>(MROUND(+AgeStanSec!J77/0.75,5))/86400</f>
        <v>4.4618055555555557E-2</v>
      </c>
      <c r="H29" s="85">
        <f>(MROUND(+AgeStanSec!K77/0.75,5))/86400</f>
        <v>5.6539351851851855E-2</v>
      </c>
      <c r="I29" s="85">
        <f>(MROUND(+AgeStanSec!L77/0.75,5))/86400</f>
        <v>6.0821759259259256E-2</v>
      </c>
      <c r="J29" s="85">
        <f>(MROUND(+AgeStanSec!M77/0.75,5))/86400</f>
        <v>7.6446759259259256E-2</v>
      </c>
      <c r="K29" s="85">
        <f>(MROUND(+AgeStanSec!N77/0.75,5))/86400</f>
        <v>8.0729166666666671E-2</v>
      </c>
      <c r="L29" s="85">
        <f>(MROUND(+AgeStanSec!O77/0.75,5))/86400</f>
        <v>9.6759259259259253E-2</v>
      </c>
      <c r="M29" s="85">
        <f>(MROUND(+AgeStanSec!P77/0.75,5))/86400</f>
        <v>0.11765046296296296</v>
      </c>
      <c r="N29" s="85">
        <f>(MROUND(+AgeStanSec!Q77/0.75,5))/86400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2.6331018518518517E-2</v>
      </c>
      <c r="D30" s="85">
        <f>(MROUND(+AgeStanSec!F82/0.75,5))/86400</f>
        <v>3.2812500000000001E-2</v>
      </c>
      <c r="E30" s="85">
        <f>(MROUND(+AgeStanSec!G82/0.75,5))/86400</f>
        <v>3.304398148148148E-2</v>
      </c>
      <c r="F30" s="85">
        <f>(MROUND(+AgeStanSec!H82/0.75,5))/86400</f>
        <v>4.1087962962962965E-2</v>
      </c>
      <c r="G30" s="85">
        <f>(MROUND(+AgeStanSec!J82/0.75,5))/86400</f>
        <v>4.988425925925926E-2</v>
      </c>
      <c r="H30" s="85">
        <f>(MROUND(+AgeStanSec!K82/0.75,5))/86400</f>
        <v>6.3252314814814817E-2</v>
      </c>
      <c r="I30" s="85">
        <f>(MROUND(+AgeStanSec!L82/0.75,5))/86400</f>
        <v>6.805555555555555E-2</v>
      </c>
      <c r="J30" s="85">
        <f>(MROUND(+AgeStanSec!M82/0.75,5))/86400</f>
        <v>8.5590277777777779E-2</v>
      </c>
      <c r="K30" s="85">
        <f>(MROUND(+AgeStanSec!N82/0.75,5))/86400</f>
        <v>9.0393518518518512E-2</v>
      </c>
      <c r="L30" s="85">
        <f>(MROUND(+AgeStanSec!O82/0.75,5))/86400</f>
        <v>0.10850694444444445</v>
      </c>
      <c r="M30" s="85">
        <f>(MROUND(+AgeStanSec!P82/0.75,5))/86400</f>
        <v>0.13194444444444445</v>
      </c>
      <c r="N30" s="85">
        <f>(MROUND(+AgeStanSec!Q82/0.75,5))/86400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3.3101851851851855E-2</v>
      </c>
      <c r="D31" s="85">
        <f>(MROUND(+AgeStanSec!F87/0.7,5))/86400</f>
        <v>4.1319444444444443E-2</v>
      </c>
      <c r="E31" s="85">
        <f>(MROUND(+AgeStanSec!G87/0.7,5))/86400</f>
        <v>4.1550925925925929E-2</v>
      </c>
      <c r="F31" s="85">
        <f>(MROUND(+AgeStanSec!H87/0.7,5))/86400</f>
        <v>5.1562499999999997E-2</v>
      </c>
      <c r="G31" s="85">
        <f>(MROUND(+AgeStanSec!J87/0.7,5))/86400</f>
        <v>6.2731481481481485E-2</v>
      </c>
      <c r="H31" s="85">
        <f>(MROUND(+AgeStanSec!K87/0.7,5))/86400</f>
        <v>7.9513888888888884E-2</v>
      </c>
      <c r="I31" s="85">
        <f>(MROUND(+AgeStanSec!L87/0.7,5))/86400</f>
        <v>8.5590277777777779E-2</v>
      </c>
      <c r="J31" s="85">
        <f>(MROUND(+AgeStanSec!M87/0.7,5))/86400</f>
        <v>0.10769675925925926</v>
      </c>
      <c r="K31" s="85">
        <f>(MROUND(+AgeStanSec!N87/0.7,5))/86400</f>
        <v>0.11377314814814815</v>
      </c>
      <c r="L31" s="85">
        <f>(MROUND(+AgeStanSec!O87/0.7,5))/86400</f>
        <v>0.13703703703703704</v>
      </c>
      <c r="M31" s="85">
        <f>(MROUND(+AgeStanSec!P87/0.7,5))/86400</f>
        <v>0.1666087962962963</v>
      </c>
      <c r="N31" s="85">
        <f>(MROUND(+AgeStanSec!Q87/0.7,5))/86400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zoomScale="87" zoomScaleNormal="87" workbookViewId="0">
      <selection activeCell="H5" sqref="H5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5.4687500000000016E-4</v>
      </c>
      <c r="H3" s="284">
        <v>19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16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693</v>
      </c>
      <c r="F6" s="140" t="s">
        <v>694</v>
      </c>
      <c r="G6" s="140" t="s">
        <v>969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968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26.331967213114755</v>
      </c>
      <c r="E9" s="5">
        <f t="shared" ref="E9:E33" si="1">1-IF(A9&gt;=H$3,0,IF(A9&gt;=H$4,F$3*(A9-H$3)^2,F$2+F$4*(H$4-A9)+(A9&lt;H$5)*F$5*(H$5-A9)^2))</f>
        <v>0.48799999999999999</v>
      </c>
      <c r="F9" s="5">
        <v>26.703688468394351</v>
      </c>
      <c r="G9" s="5"/>
      <c r="H9" s="283">
        <f>((F9-D9)/F9)</f>
        <v>1.392022138513012E-2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67.431414118091567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23.363636363636367</v>
      </c>
      <c r="E10" s="5">
        <f t="shared" si="1"/>
        <v>0.54999999999999993</v>
      </c>
      <c r="F10" s="5">
        <v>23.683570473063355</v>
      </c>
      <c r="G10" s="5">
        <v>32.399999999999991</v>
      </c>
      <c r="H10" s="283">
        <f t="shared" ref="H10:H73" si="4">((F10-D10)/F10)</f>
        <v>1.3508694130003209E-2</v>
      </c>
      <c r="I10" s="170">
        <v>4</v>
      </c>
      <c r="J10" s="165">
        <f t="shared" si="2"/>
        <v>80.969471702780694</v>
      </c>
      <c r="K10" s="166">
        <f t="shared" si="3"/>
        <v>79.875679875679879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21.13486842105263</v>
      </c>
      <c r="E11" s="5">
        <f t="shared" si="1"/>
        <v>0.60799999999999998</v>
      </c>
      <c r="F11" s="5">
        <v>21.417573957989664</v>
      </c>
      <c r="G11" s="5"/>
      <c r="H11" s="283">
        <f t="shared" si="4"/>
        <v>1.3199699344639E-2</v>
      </c>
      <c r="I11" s="170">
        <v>5</v>
      </c>
      <c r="J11" s="165">
        <f t="shared" si="2"/>
        <v>88.746853417084239</v>
      </c>
      <c r="K11" s="166">
        <f t="shared" si="3"/>
        <v>87.575421634195976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19.410876132930515</v>
      </c>
      <c r="E12" s="5">
        <f t="shared" si="1"/>
        <v>0.66199999999999992</v>
      </c>
      <c r="F12" s="5">
        <v>19.665757851156215</v>
      </c>
      <c r="G12" s="5">
        <v>22.433333333333334</v>
      </c>
      <c r="H12" s="283">
        <f t="shared" si="4"/>
        <v>1.2960686293140492E-2</v>
      </c>
      <c r="I12" s="170">
        <v>6</v>
      </c>
      <c r="J12" s="165">
        <f t="shared" si="2"/>
        <v>90.348045257991799</v>
      </c>
      <c r="K12" s="166">
        <f t="shared" si="3"/>
        <v>89.177072586204503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18.047752808988765</v>
      </c>
      <c r="E13" s="5">
        <f t="shared" si="1"/>
        <v>0.71199999999999997</v>
      </c>
      <c r="F13" s="5">
        <v>18.281235332770112</v>
      </c>
      <c r="G13" s="5">
        <v>21.65</v>
      </c>
      <c r="H13" s="283">
        <f t="shared" si="4"/>
        <v>1.2771703855418207E-2</v>
      </c>
      <c r="I13" s="170">
        <v>7</v>
      </c>
      <c r="J13" s="165">
        <f t="shared" si="2"/>
        <v>96.048521888459433</v>
      </c>
      <c r="K13" s="166">
        <f t="shared" si="3"/>
        <v>94.821818611149368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16.952506596306069</v>
      </c>
      <c r="E14" s="5">
        <f t="shared" si="1"/>
        <v>0.75800000000000001</v>
      </c>
      <c r="F14" s="5">
        <v>17.169179229480736</v>
      </c>
      <c r="G14" s="5">
        <v>19.783333333333335</v>
      </c>
      <c r="H14" s="283">
        <f t="shared" si="4"/>
        <v>1.2619859707831844E-2</v>
      </c>
      <c r="I14" s="170">
        <v>8</v>
      </c>
      <c r="J14" s="165">
        <f t="shared" si="2"/>
        <v>91.977745872218236</v>
      </c>
      <c r="K14" s="166">
        <f t="shared" si="3"/>
        <v>90.816999623068213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16.0625</v>
      </c>
      <c r="E15" s="5">
        <f t="shared" si="1"/>
        <v>0.8</v>
      </c>
      <c r="F15" s="5">
        <v>16.265764637100141</v>
      </c>
      <c r="G15" s="5">
        <v>18.783333333333335</v>
      </c>
      <c r="H15" s="283">
        <f t="shared" si="4"/>
        <v>1.2496469833119295E-2</v>
      </c>
      <c r="I15" s="170">
        <v>9</v>
      </c>
      <c r="J15" s="165">
        <f t="shared" si="2"/>
        <v>90.954881474930886</v>
      </c>
      <c r="K15" s="166">
        <f t="shared" si="3"/>
        <v>89.818266542404473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15.334128878281623</v>
      </c>
      <c r="E16" s="5">
        <f t="shared" si="1"/>
        <v>0.83799999999999997</v>
      </c>
      <c r="F16" s="5">
        <v>15.526588535438091</v>
      </c>
      <c r="G16" s="5">
        <v>19.016666666666666</v>
      </c>
      <c r="H16" s="283">
        <f t="shared" si="4"/>
        <v>1.239548898440858E-2</v>
      </c>
      <c r="I16" s="170">
        <v>10</v>
      </c>
      <c r="J16" s="165">
        <f t="shared" si="2"/>
        <v>87.22802547998927</v>
      </c>
      <c r="K16" s="166">
        <f t="shared" si="3"/>
        <v>86.146791451020363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14.736238532110091</v>
      </c>
      <c r="E17" s="5">
        <f t="shared" si="1"/>
        <v>0.872</v>
      </c>
      <c r="F17" s="5">
        <v>14.919941775836971</v>
      </c>
      <c r="G17" s="5"/>
      <c r="H17" s="283">
        <f t="shared" si="4"/>
        <v>1.2312597896621126E-2</v>
      </c>
      <c r="I17" s="170">
        <v>11</v>
      </c>
      <c r="J17" s="165">
        <f t="shared" si="2"/>
        <v>89.789017708146261</v>
      </c>
      <c r="K17" s="166">
        <f t="shared" si="3"/>
        <v>88.683481637573266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14.246119733924612</v>
      </c>
      <c r="E18" s="5">
        <f t="shared" si="1"/>
        <v>0.90200000000000002</v>
      </c>
      <c r="F18" s="5">
        <v>14.422720876842183</v>
      </c>
      <c r="G18" s="5"/>
      <c r="H18" s="283">
        <f t="shared" si="4"/>
        <v>1.224464817877258E-2</v>
      </c>
      <c r="I18" s="170">
        <v>12</v>
      </c>
      <c r="J18" s="165">
        <f t="shared" si="2"/>
        <v>88.032884294051982</v>
      </c>
      <c r="K18" s="166">
        <f t="shared" si="3"/>
        <v>86.954952597708711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13.84698275862069</v>
      </c>
      <c r="E19" s="5">
        <f t="shared" si="1"/>
        <v>0.92799999999999994</v>
      </c>
      <c r="F19" s="5">
        <v>14.017850716188008</v>
      </c>
      <c r="G19" s="5"/>
      <c r="H19" s="283">
        <f t="shared" si="4"/>
        <v>1.2189312115444106E-2</v>
      </c>
      <c r="I19" s="170">
        <v>13</v>
      </c>
      <c r="J19" s="165">
        <f t="shared" si="2"/>
        <v>86.529942692518603</v>
      </c>
      <c r="K19" s="166">
        <f t="shared" si="3"/>
        <v>85.475202213707988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13.526315789473685</v>
      </c>
      <c r="E20" s="5">
        <f t="shared" si="1"/>
        <v>0.95</v>
      </c>
      <c r="F20" s="5">
        <v>13.692610560359979</v>
      </c>
      <c r="G20" s="5">
        <v>14.099999999999998</v>
      </c>
      <c r="H20" s="283">
        <f t="shared" si="4"/>
        <v>1.2144855077359492E-2</v>
      </c>
      <c r="I20" s="170">
        <v>14</v>
      </c>
      <c r="J20" s="165">
        <f t="shared" si="2"/>
        <v>90.579562692568757</v>
      </c>
      <c r="K20" s="166">
        <f t="shared" si="3"/>
        <v>89.479487030696916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13.274793388429751</v>
      </c>
      <c r="E21" s="5">
        <f t="shared" si="1"/>
        <v>0.96799999999999997</v>
      </c>
      <c r="F21" s="5">
        <v>13.437521562133444</v>
      </c>
      <c r="G21" s="5">
        <v>15.166666666666666</v>
      </c>
      <c r="H21" s="283">
        <f t="shared" si="4"/>
        <v>1.2109984192490982E-2</v>
      </c>
      <c r="I21" s="170">
        <v>15</v>
      </c>
      <c r="J21" s="165">
        <f t="shared" si="2"/>
        <v>88.599043266813922</v>
      </c>
      <c r="K21" s="166">
        <f t="shared" si="3"/>
        <v>87.526110253382967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13.085539714867616</v>
      </c>
      <c r="E22" s="5">
        <f t="shared" si="1"/>
        <v>0.98199999999999998</v>
      </c>
      <c r="F22" s="5">
        <v>13.245596136842821</v>
      </c>
      <c r="G22" s="5">
        <v>13.25</v>
      </c>
      <c r="H22" s="283">
        <f t="shared" si="4"/>
        <v>1.2083746199237104E-2</v>
      </c>
      <c r="I22" s="170">
        <v>16</v>
      </c>
      <c r="J22" s="165">
        <f t="shared" si="2"/>
        <v>99.966763296926956</v>
      </c>
      <c r="K22" s="166">
        <f t="shared" si="3"/>
        <v>98.758790300887668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12.953629032258064</v>
      </c>
      <c r="E23" s="5">
        <f t="shared" si="1"/>
        <v>0.99199999999999999</v>
      </c>
      <c r="F23" s="5">
        <v>13.085399449035812</v>
      </c>
      <c r="G23" s="5">
        <v>13.233333333333333</v>
      </c>
      <c r="H23" s="283">
        <f t="shared" si="4"/>
        <v>1.0070033955857359E-2</v>
      </c>
      <c r="I23" s="170">
        <v>17</v>
      </c>
      <c r="J23" s="165">
        <f t="shared" si="2"/>
        <v>98.882111705560305</v>
      </c>
      <c r="K23" s="166">
        <f t="shared" si="3"/>
        <v>97.886365483058427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12.875751503006011</v>
      </c>
      <c r="E24" s="5">
        <f t="shared" si="1"/>
        <v>0.998</v>
      </c>
      <c r="F24" s="5">
        <v>12.988728651388524</v>
      </c>
      <c r="G24" s="5">
        <v>12.983333333333333</v>
      </c>
      <c r="H24" s="283">
        <f t="shared" si="4"/>
        <v>8.6980913540321645E-3</v>
      </c>
      <c r="I24" s="170">
        <v>18</v>
      </c>
      <c r="J24" s="165">
        <f t="shared" si="2"/>
        <v>99.913297318373253</v>
      </c>
      <c r="K24" s="166">
        <f t="shared" si="3"/>
        <v>99.04424233081545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1266</v>
      </c>
      <c r="N29" s="174" t="s">
        <v>1267</v>
      </c>
      <c r="O29" s="174" t="s">
        <v>1268</v>
      </c>
      <c r="P29" s="196">
        <v>35320</v>
      </c>
      <c r="Q29" s="177" t="s">
        <v>1269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2.7229065866216481E-2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4.6695081154620707E-4</v>
      </c>
      <c r="H3" s="26">
        <v>19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1.0868055555555556E-2</v>
      </c>
      <c r="E4" s="36">
        <f>D4*1440</f>
        <v>15.65</v>
      </c>
      <c r="F4" s="33">
        <v>1.2E-2</v>
      </c>
      <c r="G4" s="243">
        <f>Parameters!AC$16</f>
        <v>7.1315172029168972E-3</v>
      </c>
      <c r="H4" s="26">
        <v>16</v>
      </c>
      <c r="I4" s="152">
        <f>Parameters!AA$16</f>
        <v>37.341475469752353</v>
      </c>
    </row>
    <row r="5" spans="1:9" ht="15.75">
      <c r="A5" s="26"/>
      <c r="B5" s="26"/>
      <c r="C5" s="26"/>
      <c r="D5" s="35"/>
      <c r="E5" s="37">
        <f>E4*60</f>
        <v>939</v>
      </c>
      <c r="F5" s="33">
        <v>2E-3</v>
      </c>
      <c r="G5" s="243">
        <f>Parameters!AD$16</f>
        <v>3.1357116756752904E-4</v>
      </c>
      <c r="H5" s="26">
        <v>16</v>
      </c>
      <c r="I5" s="152">
        <f>Parameters!AB$16</f>
        <v>67.868013539251521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32.069672131147541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28.45454545454546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25.74013157894737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23.640483383685805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21.980337078651687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20.646437994722955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19.5625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18.675417661097853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17.947247706422019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17.350332594235034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16.864224137931036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16.473684210526319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16.167355371900829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15.936863543788188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15.776209677419356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15.681362725450903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15.65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15.65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15.65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15.65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15.65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15.65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15.65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15.65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15.65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15.65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15.65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15.650635064019609</v>
      </c>
      <c r="E36" s="5">
        <f t="shared" si="2"/>
        <v>0.99995942247602032</v>
      </c>
    </row>
    <row r="37" spans="1:5">
      <c r="A37" s="1">
        <v>31</v>
      </c>
      <c r="B37" s="14"/>
      <c r="C37" s="29"/>
      <c r="D37" s="29">
        <f t="shared" si="0"/>
        <v>15.662260882695989</v>
      </c>
      <c r="E37" s="5">
        <f t="shared" si="2"/>
        <v>0.99921717031865209</v>
      </c>
    </row>
    <row r="38" spans="1:5">
      <c r="A38" s="1">
        <v>32</v>
      </c>
      <c r="B38" s="14"/>
      <c r="C38" s="29"/>
      <c r="D38" s="29">
        <f t="shared" si="0"/>
        <v>15.688577953727512</v>
      </c>
      <c r="E38" s="5">
        <f t="shared" si="2"/>
        <v>0.99754101653819138</v>
      </c>
    </row>
    <row r="39" spans="1:5">
      <c r="A39" s="1">
        <v>33</v>
      </c>
      <c r="B39" s="14"/>
      <c r="C39" s="29"/>
      <c r="D39" s="29">
        <f t="shared" si="0"/>
        <v>15.72973463621279</v>
      </c>
      <c r="E39" s="5">
        <f t="shared" si="2"/>
        <v>0.9949309611346383</v>
      </c>
    </row>
    <row r="40" spans="1:5">
      <c r="A40" s="1">
        <v>34</v>
      </c>
      <c r="B40" s="14"/>
      <c r="C40" s="29"/>
      <c r="D40" s="29">
        <f t="shared" si="0"/>
        <v>15.785964446932804</v>
      </c>
      <c r="E40" s="5">
        <f t="shared" si="2"/>
        <v>0.99138700410799285</v>
      </c>
    </row>
    <row r="41" spans="1:5">
      <c r="A41" s="1">
        <v>35</v>
      </c>
      <c r="B41" s="14"/>
      <c r="C41" s="29"/>
      <c r="D41" s="29">
        <f t="shared" ref="D41:D72" si="3">E$4/E41</f>
        <v>15.857589396167954</v>
      </c>
      <c r="E41" s="5">
        <f t="shared" si="2"/>
        <v>0.98690914545825492</v>
      </c>
    </row>
    <row r="42" spans="1:5">
      <c r="A42" s="1">
        <v>36</v>
      </c>
      <c r="B42" s="14"/>
      <c r="C42" s="29"/>
      <c r="D42" s="29">
        <f t="shared" si="3"/>
        <v>15.945024649294812</v>
      </c>
      <c r="E42" s="5">
        <f t="shared" si="2"/>
        <v>0.98149738518542462</v>
      </c>
    </row>
    <row r="43" spans="1:5">
      <c r="A43" s="1">
        <v>37</v>
      </c>
      <c r="B43" s="14"/>
      <c r="C43" s="29"/>
      <c r="D43" s="29">
        <f t="shared" si="3"/>
        <v>16.04878464164273</v>
      </c>
      <c r="E43" s="5">
        <f t="shared" si="2"/>
        <v>0.97515172328950195</v>
      </c>
    </row>
    <row r="44" spans="1:5">
      <c r="A44" s="1">
        <v>38</v>
      </c>
      <c r="B44" s="14"/>
      <c r="C44" s="29"/>
      <c r="D44" s="29">
        <f t="shared" si="3"/>
        <v>16.166108592209721</v>
      </c>
      <c r="E44" s="5">
        <f t="shared" si="2"/>
        <v>0.96807465511777968</v>
      </c>
    </row>
    <row r="45" spans="1:5">
      <c r="A45" s="1">
        <v>39</v>
      </c>
      <c r="B45" s="14"/>
      <c r="C45" s="29"/>
      <c r="D45" s="29">
        <f t="shared" si="3"/>
        <v>16.286083309735393</v>
      </c>
      <c r="E45" s="5">
        <f t="shared" si="2"/>
        <v>0.96094313791486274</v>
      </c>
    </row>
    <row r="46" spans="1:5">
      <c r="A46" s="1">
        <v>40</v>
      </c>
      <c r="B46" s="14"/>
      <c r="C46" s="29"/>
      <c r="D46" s="29">
        <f t="shared" si="3"/>
        <v>16.407852095908098</v>
      </c>
      <c r="E46" s="5">
        <f t="shared" si="2"/>
        <v>0.95381162071194581</v>
      </c>
    </row>
    <row r="47" spans="1:5">
      <c r="A47" s="1">
        <v>41</v>
      </c>
      <c r="B47" s="14"/>
      <c r="C47" s="29"/>
      <c r="D47" s="29">
        <f t="shared" si="3"/>
        <v>16.531455495885719</v>
      </c>
      <c r="E47" s="5">
        <f t="shared" si="2"/>
        <v>0.94668010350902898</v>
      </c>
    </row>
    <row r="48" spans="1:5">
      <c r="A48" s="1">
        <v>42</v>
      </c>
      <c r="B48" s="14"/>
      <c r="C48" s="29"/>
      <c r="D48" s="29">
        <f t="shared" si="3"/>
        <v>16.656935285836418</v>
      </c>
      <c r="E48" s="5">
        <f t="shared" si="2"/>
        <v>0.93954858630611204</v>
      </c>
    </row>
    <row r="49" spans="1:5">
      <c r="A49" s="1">
        <v>43</v>
      </c>
      <c r="B49" s="14"/>
      <c r="C49" s="29"/>
      <c r="D49" s="29">
        <f t="shared" si="3"/>
        <v>16.78433452001503</v>
      </c>
      <c r="E49" s="5">
        <f t="shared" si="2"/>
        <v>0.93241706910319522</v>
      </c>
    </row>
    <row r="50" spans="1:5">
      <c r="A50" s="1">
        <v>44</v>
      </c>
      <c r="B50" s="14"/>
      <c r="C50" s="29"/>
      <c r="D50" s="29">
        <f t="shared" si="3"/>
        <v>16.913697580016535</v>
      </c>
      <c r="E50" s="5">
        <f t="shared" si="2"/>
        <v>0.92528555190027828</v>
      </c>
    </row>
    <row r="51" spans="1:5">
      <c r="A51" s="1">
        <v>45</v>
      </c>
      <c r="B51" s="14"/>
      <c r="C51" s="29"/>
      <c r="D51" s="29">
        <f t="shared" si="3"/>
        <v>17.045070226324821</v>
      </c>
      <c r="E51" s="5">
        <f t="shared" si="2"/>
        <v>0.91815403469736134</v>
      </c>
    </row>
    <row r="52" spans="1:5">
      <c r="A52" s="1">
        <v>46</v>
      </c>
      <c r="B52" s="14"/>
      <c r="C52" s="29"/>
      <c r="D52" s="29">
        <f t="shared" si="3"/>
        <v>17.178499652282675</v>
      </c>
      <c r="E52" s="5">
        <f t="shared" si="2"/>
        <v>0.91102251749444452</v>
      </c>
    </row>
    <row r="53" spans="1:5">
      <c r="A53" s="1">
        <v>47</v>
      </c>
      <c r="B53" s="14"/>
      <c r="C53" s="29"/>
      <c r="D53" s="29">
        <f t="shared" si="3"/>
        <v>17.314034540616603</v>
      </c>
      <c r="E53" s="5">
        <f t="shared" si="2"/>
        <v>0.90389100029152758</v>
      </c>
    </row>
    <row r="54" spans="1:5">
      <c r="A54" s="1">
        <v>48</v>
      </c>
      <c r="B54" s="14"/>
      <c r="C54" s="29"/>
      <c r="D54" s="29">
        <f t="shared" si="3"/>
        <v>17.451725122658772</v>
      </c>
      <c r="E54" s="5">
        <f t="shared" si="2"/>
        <v>0.89675948308861064</v>
      </c>
    </row>
    <row r="55" spans="1:5">
      <c r="A55" s="1">
        <v>49</v>
      </c>
      <c r="B55" s="14"/>
      <c r="C55" s="29"/>
      <c r="D55" s="29">
        <f t="shared" si="3"/>
        <v>17.591623240417366</v>
      </c>
      <c r="E55" s="5">
        <f t="shared" si="2"/>
        <v>0.88962796588569382</v>
      </c>
    </row>
    <row r="56" spans="1:5">
      <c r="A56" s="1">
        <v>50</v>
      </c>
      <c r="B56" s="14"/>
      <c r="C56" s="29"/>
      <c r="D56" s="29">
        <f t="shared" si="3"/>
        <v>17.733782411656556</v>
      </c>
      <c r="E56" s="5">
        <f t="shared" si="2"/>
        <v>0.88249644868277688</v>
      </c>
    </row>
    <row r="57" spans="1:5">
      <c r="A57" s="1">
        <v>51</v>
      </c>
      <c r="B57" s="14"/>
      <c r="C57" s="29"/>
      <c r="D57" s="29">
        <f t="shared" si="3"/>
        <v>17.87825789815761</v>
      </c>
      <c r="E57" s="5">
        <f t="shared" si="2"/>
        <v>0.87536493147985994</v>
      </c>
    </row>
    <row r="58" spans="1:5">
      <c r="A58" s="1">
        <v>52</v>
      </c>
      <c r="B58" s="14"/>
      <c r="C58" s="29"/>
      <c r="D58" s="29">
        <f t="shared" si="3"/>
        <v>18.025106777344174</v>
      </c>
      <c r="E58" s="5">
        <f t="shared" si="2"/>
        <v>0.86823341427694312</v>
      </c>
    </row>
    <row r="59" spans="1:5">
      <c r="A59" s="1">
        <v>53</v>
      </c>
      <c r="B59" s="14"/>
      <c r="C59" s="29"/>
      <c r="D59" s="29">
        <f t="shared" si="3"/>
        <v>18.174388017466672</v>
      </c>
      <c r="E59" s="5">
        <f t="shared" si="2"/>
        <v>0.86110189707402618</v>
      </c>
    </row>
    <row r="60" spans="1:5">
      <c r="A60" s="1">
        <v>54</v>
      </c>
      <c r="B60" s="14"/>
      <c r="C60" s="29"/>
      <c r="D60" s="29">
        <f t="shared" si="3"/>
        <v>18.326162556553861</v>
      </c>
      <c r="E60" s="5">
        <f t="shared" si="2"/>
        <v>0.85397037987110935</v>
      </c>
    </row>
    <row r="61" spans="1:5">
      <c r="A61" s="1">
        <v>55</v>
      </c>
      <c r="B61" s="14"/>
      <c r="C61" s="29"/>
      <c r="D61" s="29">
        <f t="shared" si="3"/>
        <v>18.480493385353725</v>
      </c>
      <c r="E61" s="5">
        <f t="shared" si="2"/>
        <v>0.84683886266819242</v>
      </c>
    </row>
    <row r="62" spans="1:5">
      <c r="A62" s="1">
        <v>56</v>
      </c>
      <c r="B62" s="14"/>
      <c r="C62" s="29"/>
      <c r="D62" s="29">
        <f t="shared" si="3"/>
        <v>18.637445634500736</v>
      </c>
      <c r="E62" s="5">
        <f t="shared" si="2"/>
        <v>0.83970734546527548</v>
      </c>
    </row>
    <row r="63" spans="1:5">
      <c r="A63" s="1">
        <v>57</v>
      </c>
      <c r="B63" s="14"/>
      <c r="C63" s="29"/>
      <c r="D63" s="29">
        <f t="shared" si="3"/>
        <v>18.797086666163004</v>
      </c>
      <c r="E63" s="5">
        <f t="shared" si="2"/>
        <v>0.83257582826235854</v>
      </c>
    </row>
    <row r="64" spans="1:5">
      <c r="A64" s="1">
        <v>58</v>
      </c>
      <c r="B64" s="14"/>
      <c r="C64" s="29"/>
      <c r="D64" s="29">
        <f t="shared" si="3"/>
        <v>18.959486170440172</v>
      </c>
      <c r="E64" s="5">
        <f t="shared" si="2"/>
        <v>0.82544431105944172</v>
      </c>
    </row>
    <row r="65" spans="1:5">
      <c r="A65" s="1">
        <v>59</v>
      </c>
      <c r="B65" s="14"/>
      <c r="C65" s="29"/>
      <c r="D65" s="29">
        <f t="shared" si="3"/>
        <v>19.124716266801915</v>
      </c>
      <c r="E65" s="5">
        <f t="shared" si="2"/>
        <v>0.81831279385652478</v>
      </c>
    </row>
    <row r="66" spans="1:5">
      <c r="A66" s="1">
        <v>60</v>
      </c>
      <c r="B66" s="14"/>
      <c r="C66" s="29"/>
      <c r="D66" s="29">
        <f t="shared" si="3"/>
        <v>19.292851610877221</v>
      </c>
      <c r="E66" s="5">
        <f t="shared" ref="E66:E97" si="4">1-IF(A66&lt;I$3,0,IF(A66&lt;I$4,G$3*(A66-I$3)^2,G$2+G$4*(A66-I$4)+(A66&gt;I$5)*G$5*(A66-I$5)^2))</f>
        <v>0.81118127665360795</v>
      </c>
    </row>
    <row r="67" spans="1:5">
      <c r="A67" s="1">
        <v>61</v>
      </c>
      <c r="B67" s="14"/>
      <c r="C67" s="29"/>
      <c r="D67" s="29">
        <f t="shared" si="3"/>
        <v>19.463969506926702</v>
      </c>
      <c r="E67" s="5">
        <f t="shared" si="4"/>
        <v>0.80404975945069102</v>
      </c>
    </row>
    <row r="68" spans="1:5">
      <c r="A68" s="1">
        <v>62</v>
      </c>
      <c r="B68" s="14"/>
      <c r="C68" s="29"/>
      <c r="D68" s="29">
        <f t="shared" si="3"/>
        <v>19.638150026353866</v>
      </c>
      <c r="E68" s="5">
        <f t="shared" si="4"/>
        <v>0.79691824224777408</v>
      </c>
    </row>
    <row r="69" spans="1:5">
      <c r="A69" s="1">
        <v>63</v>
      </c>
      <c r="B69" s="14"/>
      <c r="C69" s="29"/>
      <c r="D69" s="29">
        <f t="shared" si="3"/>
        <v>19.815476132637116</v>
      </c>
      <c r="E69" s="5">
        <f t="shared" si="4"/>
        <v>0.78978672504485725</v>
      </c>
    </row>
    <row r="70" spans="1:5">
      <c r="A70" s="1">
        <v>64</v>
      </c>
      <c r="B70" s="14"/>
      <c r="C70" s="29"/>
      <c r="D70" s="29">
        <f t="shared" si="3"/>
        <v>19.996033813092019</v>
      </c>
      <c r="E70" s="5">
        <f t="shared" si="4"/>
        <v>0.78265520784194031</v>
      </c>
    </row>
    <row r="71" spans="1:5">
      <c r="A71" s="1">
        <v>65</v>
      </c>
      <c r="B71" s="14"/>
      <c r="C71" s="29"/>
      <c r="D71" s="29">
        <f t="shared" si="3"/>
        <v>20.179912217903443</v>
      </c>
      <c r="E71" s="5">
        <f t="shared" si="4"/>
        <v>0.77552369063902349</v>
      </c>
    </row>
    <row r="72" spans="1:5">
      <c r="A72" s="1">
        <v>66</v>
      </c>
      <c r="B72" s="14"/>
      <c r="C72" s="29"/>
      <c r="D72" s="29">
        <f t="shared" si="3"/>
        <v>20.367203806899955</v>
      </c>
      <c r="E72" s="5">
        <f t="shared" si="4"/>
        <v>0.76839217343610655</v>
      </c>
    </row>
    <row r="73" spans="1:5">
      <c r="A73" s="1">
        <v>67</v>
      </c>
      <c r="B73" s="14"/>
      <c r="C73" s="29"/>
      <c r="D73" s="29">
        <f t="shared" ref="D73:D104" si="5">E$4/E73</f>
        <v>20.558004504578111</v>
      </c>
      <c r="E73" s="5">
        <f t="shared" si="4"/>
        <v>0.76126065623318961</v>
      </c>
    </row>
    <row r="74" spans="1:5">
      <c r="A74" s="1">
        <v>68</v>
      </c>
      <c r="B74" s="14"/>
      <c r="C74" s="29"/>
      <c r="D74" s="29">
        <f t="shared" si="5"/>
        <v>20.7525641853649</v>
      </c>
      <c r="E74" s="5">
        <f t="shared" si="4"/>
        <v>0.75412367648700851</v>
      </c>
    </row>
    <row r="75" spans="1:5">
      <c r="A75" s="1">
        <v>69</v>
      </c>
      <c r="B75" s="14"/>
      <c r="C75" s="29"/>
      <c r="D75" s="29">
        <f t="shared" si="5"/>
        <v>20.96181054102092</v>
      </c>
      <c r="E75" s="5">
        <f t="shared" si="4"/>
        <v>0.74659581381932405</v>
      </c>
    </row>
    <row r="76" spans="1:5">
      <c r="A76" s="1">
        <v>70</v>
      </c>
      <c r="B76" s="14"/>
      <c r="C76" s="29"/>
      <c r="D76" s="29">
        <f t="shared" si="5"/>
        <v>21.193303258905985</v>
      </c>
      <c r="E76" s="5">
        <f t="shared" si="4"/>
        <v>0.73844080881650465</v>
      </c>
    </row>
    <row r="77" spans="1:5">
      <c r="A77" s="1">
        <v>71</v>
      </c>
      <c r="B77" s="14"/>
      <c r="C77" s="29"/>
      <c r="D77" s="29">
        <f t="shared" si="5"/>
        <v>21.448385150787477</v>
      </c>
      <c r="E77" s="5">
        <f t="shared" si="4"/>
        <v>0.72965866147855007</v>
      </c>
    </row>
    <row r="78" spans="1:5">
      <c r="A78" s="1">
        <v>72</v>
      </c>
      <c r="B78" s="14"/>
      <c r="C78" s="29"/>
      <c r="D78" s="29">
        <f t="shared" si="5"/>
        <v>21.728585421421332</v>
      </c>
      <c r="E78" s="5">
        <f t="shared" si="4"/>
        <v>0.72024937180546045</v>
      </c>
    </row>
    <row r="79" spans="1:5">
      <c r="A79" s="1">
        <v>73</v>
      </c>
      <c r="B79" s="14"/>
      <c r="C79" s="29"/>
      <c r="D79" s="29">
        <f t="shared" si="5"/>
        <v>22.035644696178078</v>
      </c>
      <c r="E79" s="5">
        <f t="shared" si="4"/>
        <v>0.71021293979723588</v>
      </c>
    </row>
    <row r="80" spans="1:5">
      <c r="A80" s="1">
        <v>74</v>
      </c>
      <c r="B80" s="14"/>
      <c r="C80" s="29"/>
      <c r="D80" s="29">
        <f t="shared" si="5"/>
        <v>22.371544844224243</v>
      </c>
      <c r="E80" s="5">
        <f t="shared" si="4"/>
        <v>0.69954936545387603</v>
      </c>
    </row>
    <row r="81" spans="1:5">
      <c r="A81" s="1">
        <v>75</v>
      </c>
      <c r="B81" s="14"/>
      <c r="C81" s="29"/>
      <c r="D81" s="29">
        <f t="shared" si="5"/>
        <v>22.738544626858012</v>
      </c>
      <c r="E81" s="5">
        <f t="shared" si="4"/>
        <v>0.68825864877538123</v>
      </c>
    </row>
    <row r="82" spans="1:5">
      <c r="A82" s="1">
        <v>76</v>
      </c>
      <c r="B82" s="14"/>
      <c r="C82" s="29"/>
      <c r="D82" s="29">
        <f t="shared" si="5"/>
        <v>23.139222470247411</v>
      </c>
      <c r="E82" s="5">
        <f t="shared" si="4"/>
        <v>0.67634078976175149</v>
      </c>
    </row>
    <row r="83" spans="1:5">
      <c r="A83" s="1">
        <v>77</v>
      </c>
      <c r="B83" s="14"/>
      <c r="C83" s="29"/>
      <c r="D83" s="29">
        <f t="shared" si="5"/>
        <v>23.576528012351911</v>
      </c>
      <c r="E83" s="5">
        <f t="shared" si="4"/>
        <v>0.66379578841298659</v>
      </c>
    </row>
    <row r="84" spans="1:5">
      <c r="A84" s="1">
        <v>78</v>
      </c>
      <c r="B84" s="14"/>
      <c r="C84" s="29"/>
      <c r="D84" s="29">
        <f t="shared" si="5"/>
        <v>24.053844533296221</v>
      </c>
      <c r="E84" s="5">
        <f t="shared" si="4"/>
        <v>0.65062364472908651</v>
      </c>
    </row>
    <row r="85" spans="1:5">
      <c r="A85" s="1">
        <v>79</v>
      </c>
      <c r="B85" s="14"/>
      <c r="C85" s="29"/>
      <c r="D85" s="29">
        <f t="shared" si="5"/>
        <v>24.575064986051363</v>
      </c>
      <c r="E85" s="5">
        <f t="shared" si="4"/>
        <v>0.6368243587100515</v>
      </c>
    </row>
    <row r="86" spans="1:5">
      <c r="A86" s="1">
        <v>80</v>
      </c>
      <c r="B86" s="14"/>
      <c r="C86" s="29"/>
      <c r="D86" s="29">
        <f t="shared" si="5"/>
        <v>25.144685155124908</v>
      </c>
      <c r="E86" s="5">
        <f t="shared" si="4"/>
        <v>0.62239793035588153</v>
      </c>
    </row>
    <row r="87" spans="1:5">
      <c r="A87" s="1">
        <v>81</v>
      </c>
      <c r="B87" s="14"/>
      <c r="C87" s="29"/>
      <c r="D87" s="29">
        <f t="shared" si="5"/>
        <v>25.76791856368212</v>
      </c>
      <c r="E87" s="5">
        <f t="shared" si="4"/>
        <v>0.60734435966657629</v>
      </c>
    </row>
    <row r="88" spans="1:5">
      <c r="A88" s="1">
        <v>82</v>
      </c>
      <c r="B88" s="14"/>
      <c r="C88" s="29"/>
      <c r="D88" s="29">
        <f t="shared" si="5"/>
        <v>26.450839237492989</v>
      </c>
      <c r="E88" s="5">
        <f t="shared" si="4"/>
        <v>0.59166364664213611</v>
      </c>
    </row>
    <row r="89" spans="1:5">
      <c r="A89" s="1">
        <v>83</v>
      </c>
      <c r="B89" s="14"/>
      <c r="C89" s="29"/>
      <c r="D89" s="29">
        <f t="shared" si="5"/>
        <v>27.200560482955471</v>
      </c>
      <c r="E89" s="5">
        <f t="shared" si="4"/>
        <v>0.57535579128256087</v>
      </c>
    </row>
    <row r="90" spans="1:5">
      <c r="A90" s="1">
        <v>84</v>
      </c>
      <c r="B90" s="14"/>
      <c r="C90" s="29"/>
      <c r="D90" s="29">
        <f t="shared" si="5"/>
        <v>28.025460691477541</v>
      </c>
      <c r="E90" s="5">
        <f t="shared" si="4"/>
        <v>0.55842079358785057</v>
      </c>
    </row>
    <row r="91" spans="1:5">
      <c r="A91" s="1">
        <v>85</v>
      </c>
      <c r="B91" s="14"/>
      <c r="C91" s="29"/>
      <c r="D91" s="29">
        <f t="shared" si="5"/>
        <v>28.935471212390606</v>
      </c>
      <c r="E91" s="5">
        <f t="shared" si="4"/>
        <v>0.54085865355800511</v>
      </c>
    </row>
    <row r="92" spans="1:5">
      <c r="A92" s="1">
        <v>86</v>
      </c>
      <c r="B92" s="14"/>
      <c r="C92" s="29"/>
      <c r="D92" s="29">
        <f t="shared" si="5"/>
        <v>29.942447104328913</v>
      </c>
      <c r="E92" s="5">
        <f t="shared" si="4"/>
        <v>0.52266937119302481</v>
      </c>
    </row>
    <row r="93" spans="1:5">
      <c r="A93" s="1">
        <v>87</v>
      </c>
      <c r="B93" s="14"/>
      <c r="C93" s="29"/>
      <c r="D93" s="29">
        <f t="shared" si="5"/>
        <v>31.060649955373915</v>
      </c>
      <c r="E93" s="5">
        <f t="shared" si="4"/>
        <v>0.50385294649290935</v>
      </c>
    </row>
    <row r="94" spans="1:5">
      <c r="A94" s="1">
        <v>88</v>
      </c>
      <c r="B94" s="14"/>
      <c r="C94" s="29"/>
      <c r="D94" s="29">
        <f t="shared" si="5"/>
        <v>32.307384339918499</v>
      </c>
      <c r="E94" s="5">
        <f t="shared" si="4"/>
        <v>0.48440937945765872</v>
      </c>
    </row>
    <row r="95" spans="1:5">
      <c r="A95" s="1">
        <v>89</v>
      </c>
      <c r="B95" s="14"/>
      <c r="C95" s="29"/>
      <c r="D95" s="29">
        <f t="shared" si="5"/>
        <v>33.703848092295566</v>
      </c>
      <c r="E95" s="5">
        <f t="shared" si="4"/>
        <v>0.46433867008727314</v>
      </c>
    </row>
    <row r="96" spans="1:5">
      <c r="A96" s="1">
        <v>90</v>
      </c>
      <c r="B96" s="14"/>
      <c r="C96" s="29"/>
      <c r="D96" s="29">
        <f t="shared" si="5"/>
        <v>35.276285119763685</v>
      </c>
      <c r="E96" s="5">
        <f t="shared" si="4"/>
        <v>0.44364081838175251</v>
      </c>
    </row>
    <row r="97" spans="1:5">
      <c r="A97" s="1">
        <v>91</v>
      </c>
      <c r="B97" s="14"/>
      <c r="C97" s="29"/>
      <c r="D97" s="29">
        <f t="shared" si="5"/>
        <v>37.057574208632502</v>
      </c>
      <c r="E97" s="5">
        <f t="shared" si="4"/>
        <v>0.42231582434109671</v>
      </c>
    </row>
    <row r="98" spans="1:5">
      <c r="A98" s="1">
        <v>92</v>
      </c>
      <c r="B98" s="14"/>
      <c r="C98" s="29"/>
      <c r="D98" s="29">
        <f t="shared" si="5"/>
        <v>39.089459085400797</v>
      </c>
      <c r="E98" s="5">
        <f t="shared" ref="E98:E106" si="6">1-IF(A98&lt;I$3,0,IF(A98&lt;I$4,G$3*(A98-I$3)^2,G$2+G$4*(A98-I$4)+(A98&gt;I$5)*G$5*(A98-I$5)^2))</f>
        <v>0.40036368796530597</v>
      </c>
    </row>
    <row r="99" spans="1:5">
      <c r="A99" s="1">
        <v>93</v>
      </c>
      <c r="B99" s="14"/>
      <c r="C99" s="29"/>
      <c r="D99" s="29">
        <f t="shared" si="5"/>
        <v>41.425743404519672</v>
      </c>
      <c r="E99" s="5">
        <f t="shared" si="6"/>
        <v>0.37778440925438017</v>
      </c>
    </row>
    <row r="100" spans="1:5">
      <c r="A100" s="1">
        <v>94</v>
      </c>
      <c r="C100" s="29"/>
      <c r="D100" s="29">
        <f t="shared" si="5"/>
        <v>44.136975560946034</v>
      </c>
      <c r="E100" s="5">
        <f t="shared" si="6"/>
        <v>0.35457798820831932</v>
      </c>
    </row>
    <row r="101" spans="1:5">
      <c r="A101" s="1">
        <v>95</v>
      </c>
      <c r="B101" s="14"/>
      <c r="C101" s="29"/>
      <c r="D101" s="29">
        <f t="shared" si="5"/>
        <v>47.317502050654639</v>
      </c>
      <c r="E101" s="5">
        <f t="shared" si="6"/>
        <v>0.33074442482712341</v>
      </c>
    </row>
    <row r="102" spans="1:5">
      <c r="A102" s="1">
        <v>96</v>
      </c>
      <c r="C102" s="29"/>
      <c r="D102" s="29">
        <f t="shared" si="5"/>
        <v>51.096414936567065</v>
      </c>
      <c r="E102" s="5">
        <f t="shared" si="6"/>
        <v>0.30628371911079233</v>
      </c>
    </row>
    <row r="103" spans="1:5">
      <c r="A103" s="1">
        <v>97</v>
      </c>
      <c r="C103" s="29"/>
      <c r="D103" s="29">
        <f t="shared" si="5"/>
        <v>55.655155749773385</v>
      </c>
      <c r="E103" s="5">
        <f t="shared" si="6"/>
        <v>0.28119587105932631</v>
      </c>
    </row>
    <row r="104" spans="1:5">
      <c r="A104" s="1">
        <v>98</v>
      </c>
      <c r="C104" s="29"/>
      <c r="D104" s="29">
        <f t="shared" si="5"/>
        <v>61.25703011039753</v>
      </c>
      <c r="E104" s="5">
        <f t="shared" si="6"/>
        <v>0.25548088067272512</v>
      </c>
    </row>
    <row r="105" spans="1:5">
      <c r="A105" s="1">
        <v>99</v>
      </c>
      <c r="C105" s="29"/>
      <c r="D105" s="29">
        <f>E$4/E105</f>
        <v>68.299229789574539</v>
      </c>
      <c r="E105" s="5">
        <f t="shared" si="6"/>
        <v>0.22913874795098899</v>
      </c>
    </row>
    <row r="106" spans="1:5">
      <c r="A106" s="1">
        <v>100</v>
      </c>
      <c r="D106" s="29">
        <f>E$4/E106</f>
        <v>77.41030223784766</v>
      </c>
      <c r="E106" s="5">
        <f t="shared" si="6"/>
        <v>0.20216947289411769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1.8000000000000002E-2</v>
      </c>
      <c r="G2" s="34">
        <f>(+I$4-I$3)*G$4/2</f>
        <v>2.9136179835517608E-2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2E-3</v>
      </c>
      <c r="G3" s="34">
        <f>G4/(2*(+I4-I3))</f>
        <v>4.4262010315708808E-4</v>
      </c>
      <c r="H3" s="133">
        <v>19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1.1701388888888891E-2</v>
      </c>
      <c r="E4" s="36">
        <f>D4*1440</f>
        <v>16.850000000000005</v>
      </c>
      <c r="F4" s="33">
        <v>1.2E-2</v>
      </c>
      <c r="G4" s="243">
        <f>Parameters!AC$17</f>
        <v>7.1822723213201189E-3</v>
      </c>
      <c r="H4" s="26">
        <v>16</v>
      </c>
      <c r="I4" s="152">
        <f>Parameters!AA$17</f>
        <v>37.859177677465219</v>
      </c>
    </row>
    <row r="5" spans="1:9" ht="15.75">
      <c r="A5" s="26"/>
      <c r="B5" s="26"/>
      <c r="C5" s="26"/>
      <c r="D5" s="35"/>
      <c r="E5" s="37">
        <f>E4*60</f>
        <v>1011.0000000000003</v>
      </c>
      <c r="F5" s="33">
        <v>2E-3</v>
      </c>
      <c r="G5" s="243">
        <f>Parameters!AD$17</f>
        <v>3.1996631248633507E-4</v>
      </c>
      <c r="H5" s="26">
        <v>16</v>
      </c>
      <c r="I5" s="152">
        <f>Parameters!AB$17</f>
        <v>68.202997320712782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34.528688524590173</v>
      </c>
      <c r="E9" s="5">
        <f t="shared" ref="E9:E33" si="1">1-IF(A9&gt;=H$3,0,IF(A9&gt;=H$4,F$3*(A9-H$3)^2,F$2+F$4*(H$4-A9)+(A9&lt;H$5)*F$5*(H$5-A9)^2))</f>
        <v>0.48799999999999999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30.636363636363647</v>
      </c>
      <c r="E10" s="5">
        <f t="shared" si="1"/>
        <v>0.54999999999999993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27.713815789473692</v>
      </c>
      <c r="E11" s="5">
        <f t="shared" si="1"/>
        <v>0.60799999999999998</v>
      </c>
      <c r="F11" s="41">
        <f t="shared" ref="F11:F25" si="2">E$4/(E11*0.8*24*60)</f>
        <v>2.405713176169591E-2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25.453172205438076</v>
      </c>
      <c r="E12" s="5">
        <f t="shared" si="1"/>
        <v>0.66199999999999992</v>
      </c>
      <c r="F12" s="41">
        <f t="shared" si="2"/>
        <v>2.2094767539442773E-2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23.66573033707866</v>
      </c>
      <c r="E13" s="5">
        <f t="shared" si="1"/>
        <v>0.71199999999999997</v>
      </c>
      <c r="F13" s="41">
        <f t="shared" si="2"/>
        <v>2.0543168695380778E-2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22.229551451187341</v>
      </c>
      <c r="E14" s="5">
        <f t="shared" si="1"/>
        <v>0.75800000000000001</v>
      </c>
      <c r="F14" s="41">
        <f t="shared" si="2"/>
        <v>1.929648563471123E-2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21.062500000000004</v>
      </c>
      <c r="E15" s="5">
        <f t="shared" si="1"/>
        <v>0.8</v>
      </c>
      <c r="F15" s="41">
        <f t="shared" si="2"/>
        <v>1.8283420138888892E-2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20.1073985680191</v>
      </c>
      <c r="E16" s="5">
        <f t="shared" si="1"/>
        <v>0.83799999999999997</v>
      </c>
      <c r="F16" s="41">
        <f t="shared" si="2"/>
        <v>1.7454339034738798E-2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19.323394495412849</v>
      </c>
      <c r="E17" s="5">
        <f t="shared" si="1"/>
        <v>0.872</v>
      </c>
      <c r="F17" s="41">
        <f t="shared" si="2"/>
        <v>1.6773779943934766E-2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18.680709534368077</v>
      </c>
      <c r="E18" s="5">
        <f t="shared" si="1"/>
        <v>0.90200000000000002</v>
      </c>
      <c r="F18" s="41">
        <f t="shared" si="2"/>
        <v>1.6215893693027842E-2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18.157327586206904</v>
      </c>
      <c r="E19" s="5">
        <f t="shared" si="1"/>
        <v>0.92799999999999994</v>
      </c>
      <c r="F19" s="41">
        <f t="shared" si="2"/>
        <v>1.5761569085249047E-2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17.736842105263165</v>
      </c>
      <c r="E20" s="5">
        <f t="shared" si="1"/>
        <v>0.95</v>
      </c>
      <c r="F20" s="41">
        <f t="shared" si="2"/>
        <v>1.5396564327485384E-2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17.407024793388434</v>
      </c>
      <c r="E21" s="5">
        <f t="shared" si="1"/>
        <v>0.96799999999999997</v>
      </c>
      <c r="F21" s="41">
        <f t="shared" si="2"/>
        <v>1.5110264577594129E-2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17.158859470468435</v>
      </c>
      <c r="E22" s="5">
        <f t="shared" si="1"/>
        <v>0.98199999999999998</v>
      </c>
      <c r="F22" s="41">
        <f t="shared" si="2"/>
        <v>1.4894843290337183E-2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16.985887096774199</v>
      </c>
      <c r="E23" s="5">
        <f t="shared" si="1"/>
        <v>0.99199999999999999</v>
      </c>
      <c r="F23" s="41">
        <f t="shared" si="2"/>
        <v>1.4744693660394268E-2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16.883767535070145</v>
      </c>
      <c r="E24" s="5">
        <f t="shared" si="1"/>
        <v>0.998</v>
      </c>
      <c r="F24" s="41">
        <f t="shared" si="2"/>
        <v>1.465604820752617E-2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16.850000000000005</v>
      </c>
      <c r="E25" s="5">
        <f t="shared" si="1"/>
        <v>1</v>
      </c>
      <c r="F25" s="41">
        <f t="shared" si="2"/>
        <v>1.4626736111111113E-2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16.850000000000005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16.850000000000005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16.850000000000005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16.850000000000005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16.850000000000005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16.850000000000005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16.850000000000005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16.850000000000005</v>
      </c>
      <c r="E33" s="5">
        <f t="shared" si="1"/>
        <v>1</v>
      </c>
      <c r="F33" s="41">
        <f>E$4/(E33*Parameters!AO$15*24*60)</f>
        <v>1.31476279650437E-2</v>
      </c>
    </row>
    <row r="34" spans="1:6">
      <c r="A34" s="1">
        <v>28</v>
      </c>
      <c r="B34" s="14"/>
      <c r="C34" s="29"/>
      <c r="D34" s="29">
        <f t="shared" si="0"/>
        <v>16.850000000000005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16.850000000000005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16.850481874043783</v>
      </c>
      <c r="E36" s="5">
        <f t="shared" si="3"/>
        <v>0.99997140295171494</v>
      </c>
    </row>
    <row r="37" spans="1:6">
      <c r="A37" s="1">
        <v>31</v>
      </c>
      <c r="B37" s="14"/>
      <c r="C37" s="29"/>
      <c r="D37" s="29">
        <f t="shared" si="0"/>
        <v>16.861739638940968</v>
      </c>
      <c r="E37" s="5">
        <f t="shared" si="3"/>
        <v>0.99930377059589681</v>
      </c>
    </row>
    <row r="38" spans="1:6">
      <c r="A38" s="1">
        <v>32</v>
      </c>
      <c r="B38" s="14"/>
      <c r="C38" s="29"/>
      <c r="D38" s="29">
        <f t="shared" si="0"/>
        <v>16.887982795310688</v>
      </c>
      <c r="E38" s="5">
        <f t="shared" si="3"/>
        <v>0.9977508980337646</v>
      </c>
    </row>
    <row r="39" spans="1:6">
      <c r="A39" s="1">
        <v>33</v>
      </c>
      <c r="B39" s="14"/>
      <c r="C39" s="29"/>
      <c r="D39" s="29">
        <f t="shared" si="0"/>
        <v>16.929351505826727</v>
      </c>
      <c r="E39" s="5">
        <f t="shared" si="3"/>
        <v>0.99531278526531808</v>
      </c>
    </row>
    <row r="40" spans="1:6">
      <c r="A40" s="1">
        <v>34</v>
      </c>
      <c r="B40" s="14"/>
      <c r="C40" s="29"/>
      <c r="D40" s="29">
        <f t="shared" si="0"/>
        <v>16.986068048217451</v>
      </c>
      <c r="E40" s="5">
        <f t="shared" si="3"/>
        <v>0.99198943229055747</v>
      </c>
    </row>
    <row r="41" spans="1:6">
      <c r="A41" s="1">
        <v>35</v>
      </c>
      <c r="B41" s="14"/>
      <c r="C41" s="29"/>
      <c r="D41" s="29">
        <f t="shared" ref="D41:D72" si="4">E$4/E41</f>
        <v>17.058439820710475</v>
      </c>
      <c r="E41" s="5">
        <f t="shared" si="3"/>
        <v>0.98778083910948256</v>
      </c>
    </row>
    <row r="42" spans="1:6">
      <c r="A42" s="1">
        <v>36</v>
      </c>
      <c r="B42" s="14"/>
      <c r="C42" s="29"/>
      <c r="D42" s="29">
        <f t="shared" si="4"/>
        <v>17.146863550534452</v>
      </c>
      <c r="E42" s="5">
        <f t="shared" si="3"/>
        <v>0.98268700572209355</v>
      </c>
    </row>
    <row r="43" spans="1:6">
      <c r="A43" s="1">
        <v>37</v>
      </c>
      <c r="B43" s="14"/>
      <c r="C43" s="29"/>
      <c r="D43" s="29">
        <f t="shared" si="4"/>
        <v>17.251830814234687</v>
      </c>
      <c r="E43" s="5">
        <f t="shared" si="3"/>
        <v>0.97670793212839035</v>
      </c>
    </row>
    <row r="44" spans="1:6">
      <c r="A44" s="1">
        <v>38</v>
      </c>
      <c r="B44" s="14"/>
      <c r="C44" s="29"/>
      <c r="D44" s="29">
        <f t="shared" si="4"/>
        <v>17.373777774141026</v>
      </c>
      <c r="E44" s="5">
        <f t="shared" si="3"/>
        <v>0.96985239589511685</v>
      </c>
    </row>
    <row r="45" spans="1:6">
      <c r="A45" s="1">
        <v>39</v>
      </c>
      <c r="B45" s="14"/>
      <c r="C45" s="29"/>
      <c r="D45" s="29">
        <f t="shared" si="4"/>
        <v>17.503399749694541</v>
      </c>
      <c r="E45" s="5">
        <f t="shared" si="3"/>
        <v>0.96267012357379667</v>
      </c>
    </row>
    <row r="46" spans="1:6">
      <c r="A46" s="1">
        <v>40</v>
      </c>
      <c r="B46" s="14"/>
      <c r="C46" s="29"/>
      <c r="D46" s="29">
        <f t="shared" si="4"/>
        <v>17.634970426795711</v>
      </c>
      <c r="E46" s="5">
        <f t="shared" si="3"/>
        <v>0.95548785125247659</v>
      </c>
    </row>
    <row r="47" spans="1:6">
      <c r="A47" s="1">
        <v>41</v>
      </c>
      <c r="B47" s="14"/>
      <c r="C47" s="29"/>
      <c r="D47" s="29">
        <f t="shared" si="4"/>
        <v>17.768534082644319</v>
      </c>
      <c r="E47" s="5">
        <f t="shared" si="3"/>
        <v>0.94830557893115641</v>
      </c>
    </row>
    <row r="48" spans="1:6">
      <c r="A48" s="1">
        <v>42</v>
      </c>
      <c r="B48" s="14"/>
      <c r="C48" s="29"/>
      <c r="D48" s="29">
        <f t="shared" si="4"/>
        <v>17.904136346062831</v>
      </c>
      <c r="E48" s="5">
        <f t="shared" si="3"/>
        <v>0.94112330660983634</v>
      </c>
    </row>
    <row r="49" spans="1:5">
      <c r="A49" s="1">
        <v>43</v>
      </c>
      <c r="B49" s="14"/>
      <c r="C49" s="29"/>
      <c r="D49" s="29">
        <f t="shared" si="4"/>
        <v>18.041824249468242</v>
      </c>
      <c r="E49" s="5">
        <f t="shared" si="3"/>
        <v>0.93394103428851627</v>
      </c>
    </row>
    <row r="50" spans="1:5">
      <c r="A50" s="1">
        <v>44</v>
      </c>
      <c r="B50" s="14"/>
      <c r="C50" s="29"/>
      <c r="D50" s="29">
        <f t="shared" si="4"/>
        <v>18.181646283260534</v>
      </c>
      <c r="E50" s="5">
        <f t="shared" si="3"/>
        <v>0.92675876196719609</v>
      </c>
    </row>
    <row r="51" spans="1:5">
      <c r="A51" s="1">
        <v>45</v>
      </c>
      <c r="B51" s="14"/>
      <c r="C51" s="29"/>
      <c r="D51" s="29">
        <f t="shared" si="4"/>
        <v>18.323652452759912</v>
      </c>
      <c r="E51" s="5">
        <f t="shared" si="3"/>
        <v>0.91957648964587602</v>
      </c>
    </row>
    <row r="52" spans="1:5">
      <c r="A52" s="1">
        <v>46</v>
      </c>
      <c r="B52" s="14"/>
      <c r="C52" s="29"/>
      <c r="D52" s="29">
        <f t="shared" si="4"/>
        <v>18.467894337833293</v>
      </c>
      <c r="E52" s="5">
        <f t="shared" si="3"/>
        <v>0.91239421732455583</v>
      </c>
    </row>
    <row r="53" spans="1:5">
      <c r="A53" s="1">
        <v>47</v>
      </c>
      <c r="B53" s="14"/>
      <c r="C53" s="29"/>
      <c r="D53" s="29">
        <f t="shared" si="4"/>
        <v>18.61442515535936</v>
      </c>
      <c r="E53" s="5">
        <f t="shared" si="3"/>
        <v>0.90521194500323576</v>
      </c>
    </row>
    <row r="54" spans="1:5">
      <c r="A54" s="1">
        <v>48</v>
      </c>
      <c r="B54" s="14"/>
      <c r="C54" s="29"/>
      <c r="D54" s="29">
        <f t="shared" si="4"/>
        <v>18.763299824691114</v>
      </c>
      <c r="E54" s="5">
        <f t="shared" si="3"/>
        <v>0.89802967268191558</v>
      </c>
    </row>
    <row r="55" spans="1:5">
      <c r="A55" s="1">
        <v>49</v>
      </c>
      <c r="B55" s="14"/>
      <c r="C55" s="29"/>
      <c r="D55" s="29">
        <f t="shared" si="4"/>
        <v>18.914575036285108</v>
      </c>
      <c r="E55" s="5">
        <f t="shared" si="3"/>
        <v>0.89084740036059551</v>
      </c>
    </row>
    <row r="56" spans="1:5">
      <c r="A56" s="1">
        <v>50</v>
      </c>
      <c r="B56" s="14"/>
      <c r="C56" s="29"/>
      <c r="D56" s="29">
        <f t="shared" si="4"/>
        <v>19.068309323677521</v>
      </c>
      <c r="E56" s="5">
        <f t="shared" si="3"/>
        <v>0.88366512803927533</v>
      </c>
    </row>
    <row r="57" spans="1:5">
      <c r="A57" s="1">
        <v>51</v>
      </c>
      <c r="B57" s="14"/>
      <c r="C57" s="29"/>
      <c r="D57" s="29">
        <f t="shared" si="4"/>
        <v>19.224563138999027</v>
      </c>
      <c r="E57" s="5">
        <f t="shared" si="3"/>
        <v>0.87648285571795526</v>
      </c>
    </row>
    <row r="58" spans="1:5">
      <c r="A58" s="1">
        <v>52</v>
      </c>
      <c r="B58" s="14"/>
      <c r="C58" s="29"/>
      <c r="D58" s="29">
        <f t="shared" si="4"/>
        <v>19.383398932233163</v>
      </c>
      <c r="E58" s="5">
        <f t="shared" si="3"/>
        <v>0.86930058339663518</v>
      </c>
    </row>
    <row r="59" spans="1:5">
      <c r="A59" s="1">
        <v>53</v>
      </c>
      <c r="B59" s="14"/>
      <c r="C59" s="29"/>
      <c r="D59" s="29">
        <f t="shared" si="4"/>
        <v>19.544881234436492</v>
      </c>
      <c r="E59" s="5">
        <f t="shared" si="3"/>
        <v>0.862118311075315</v>
      </c>
    </row>
    <row r="60" spans="1:5">
      <c r="A60" s="1">
        <v>54</v>
      </c>
      <c r="B60" s="14"/>
      <c r="C60" s="29"/>
      <c r="D60" s="29">
        <f t="shared" si="4"/>
        <v>19.709076745153492</v>
      </c>
      <c r="E60" s="5">
        <f t="shared" si="3"/>
        <v>0.85493603875399493</v>
      </c>
    </row>
    <row r="61" spans="1:5">
      <c r="A61" s="1">
        <v>55</v>
      </c>
      <c r="B61" s="14"/>
      <c r="C61" s="29"/>
      <c r="D61" s="29">
        <f t="shared" si="4"/>
        <v>19.876054424275051</v>
      </c>
      <c r="E61" s="5">
        <f t="shared" si="3"/>
        <v>0.84775376643267486</v>
      </c>
    </row>
    <row r="62" spans="1:5">
      <c r="A62" s="1">
        <v>56</v>
      </c>
      <c r="B62" s="14"/>
      <c r="C62" s="29"/>
      <c r="D62" s="29">
        <f t="shared" si="4"/>
        <v>20.045885588606222</v>
      </c>
      <c r="E62" s="5">
        <f t="shared" si="3"/>
        <v>0.84057149411135468</v>
      </c>
    </row>
    <row r="63" spans="1:5">
      <c r="A63" s="1">
        <v>57</v>
      </c>
      <c r="B63" s="14"/>
      <c r="C63" s="29"/>
      <c r="D63" s="29">
        <f t="shared" si="4"/>
        <v>20.218644013427404</v>
      </c>
      <c r="E63" s="5">
        <f t="shared" si="3"/>
        <v>0.8333892217900345</v>
      </c>
    </row>
    <row r="64" spans="1:5">
      <c r="A64" s="1">
        <v>58</v>
      </c>
      <c r="B64" s="14"/>
      <c r="C64" s="29"/>
      <c r="D64" s="29">
        <f t="shared" si="4"/>
        <v>20.394406039352802</v>
      </c>
      <c r="E64" s="5">
        <f t="shared" si="3"/>
        <v>0.82620694946871442</v>
      </c>
    </row>
    <row r="65" spans="1:5">
      <c r="A65" s="1">
        <v>59</v>
      </c>
      <c r="B65" s="14"/>
      <c r="C65" s="29"/>
      <c r="D65" s="29">
        <f t="shared" si="4"/>
        <v>20.573250684811324</v>
      </c>
      <c r="E65" s="5">
        <f t="shared" si="3"/>
        <v>0.81902467714739435</v>
      </c>
    </row>
    <row r="66" spans="1:5">
      <c r="A66" s="1">
        <v>60</v>
      </c>
      <c r="B66" s="14"/>
      <c r="C66" s="29"/>
      <c r="D66" s="29">
        <f t="shared" si="4"/>
        <v>20.755259764498113</v>
      </c>
      <c r="E66" s="5">
        <f t="shared" ref="E66:E97" si="5">1-IF(A66&lt;I$3,0,IF(A66&lt;I$4,G$3*(A66-I$3)^2,G$2+G$4*(A66-I$4)+(A66&gt;I$5)*G$5*(A66-I$5)^2))</f>
        <v>0.81184240482607417</v>
      </c>
    </row>
    <row r="67" spans="1:5">
      <c r="A67" s="1">
        <v>61</v>
      </c>
      <c r="B67" s="14"/>
      <c r="C67" s="29"/>
      <c r="D67" s="29">
        <f t="shared" si="4"/>
        <v>20.940518014169729</v>
      </c>
      <c r="E67" s="5">
        <f t="shared" si="5"/>
        <v>0.8046601325047541</v>
      </c>
    </row>
    <row r="68" spans="1:5">
      <c r="A68" s="1">
        <v>62</v>
      </c>
      <c r="B68" s="14"/>
      <c r="C68" s="29"/>
      <c r="D68" s="29">
        <f t="shared" si="4"/>
        <v>21.129113222183005</v>
      </c>
      <c r="E68" s="5">
        <f t="shared" si="5"/>
        <v>0.79747786018343403</v>
      </c>
    </row>
    <row r="69" spans="1:5">
      <c r="A69" s="1">
        <v>63</v>
      </c>
      <c r="B69" s="14"/>
      <c r="C69" s="29"/>
      <c r="D69" s="29">
        <f t="shared" si="4"/>
        <v>21.321136368206442</v>
      </c>
      <c r="E69" s="5">
        <f t="shared" si="5"/>
        <v>0.79029558786211385</v>
      </c>
    </row>
    <row r="70" spans="1:5">
      <c r="A70" s="1">
        <v>64</v>
      </c>
      <c r="B70" s="14"/>
      <c r="C70" s="29"/>
      <c r="D70" s="29">
        <f t="shared" si="4"/>
        <v>21.516681769564752</v>
      </c>
      <c r="E70" s="5">
        <f t="shared" si="5"/>
        <v>0.78311331554079366</v>
      </c>
    </row>
    <row r="71" spans="1:5">
      <c r="A71" s="1">
        <v>65</v>
      </c>
      <c r="B71" s="14"/>
      <c r="C71" s="29"/>
      <c r="D71" s="29">
        <f t="shared" si="4"/>
        <v>21.71584723571106</v>
      </c>
      <c r="E71" s="5">
        <f t="shared" si="5"/>
        <v>0.77593104321947359</v>
      </c>
    </row>
    <row r="72" spans="1:5">
      <c r="A72" s="1">
        <v>66</v>
      </c>
      <c r="B72" s="14"/>
      <c r="C72" s="29"/>
      <c r="D72" s="29">
        <f t="shared" si="4"/>
        <v>21.918734231358336</v>
      </c>
      <c r="E72" s="5">
        <f t="shared" si="5"/>
        <v>0.76874877089815352</v>
      </c>
    </row>
    <row r="73" spans="1:5">
      <c r="A73" s="1">
        <v>67</v>
      </c>
      <c r="B73" s="14"/>
      <c r="C73" s="29"/>
      <c r="D73" s="29">
        <f t="shared" ref="D73:D104" si="6">E$4/E73</f>
        <v>22.125448048841704</v>
      </c>
      <c r="E73" s="5">
        <f t="shared" si="5"/>
        <v>0.76156649857683334</v>
      </c>
    </row>
    <row r="74" spans="1:5">
      <c r="A74" s="1">
        <v>68</v>
      </c>
      <c r="B74" s="14"/>
      <c r="C74" s="29"/>
      <c r="D74" s="29">
        <f t="shared" si="6"/>
        <v>22.336097990326795</v>
      </c>
      <c r="E74" s="5">
        <f t="shared" si="5"/>
        <v>0.75438422625551327</v>
      </c>
    </row>
    <row r="75" spans="1:5">
      <c r="A75" s="1">
        <v>69</v>
      </c>
      <c r="B75" s="14"/>
      <c r="C75" s="29"/>
      <c r="D75" s="29">
        <f t="shared" si="6"/>
        <v>22.556933285365695</v>
      </c>
      <c r="E75" s="5">
        <f t="shared" si="5"/>
        <v>0.74699870708629579</v>
      </c>
    </row>
    <row r="76" spans="1:5">
      <c r="A76" s="1">
        <v>70</v>
      </c>
      <c r="B76" s="14"/>
      <c r="C76" s="29"/>
      <c r="D76" s="29">
        <f t="shared" si="6"/>
        <v>22.801500918017645</v>
      </c>
      <c r="E76" s="5">
        <f t="shared" si="5"/>
        <v>0.73898644043582284</v>
      </c>
    </row>
    <row r="77" spans="1:5">
      <c r="A77" s="1">
        <v>71</v>
      </c>
      <c r="B77" s="14"/>
      <c r="C77" s="29"/>
      <c r="D77" s="29">
        <f t="shared" si="6"/>
        <v>23.071628098975907</v>
      </c>
      <c r="E77" s="5">
        <f t="shared" si="5"/>
        <v>0.73033424116037715</v>
      </c>
    </row>
    <row r="78" spans="1:5">
      <c r="A78" s="1">
        <v>72</v>
      </c>
      <c r="B78" s="14"/>
      <c r="C78" s="29"/>
      <c r="D78" s="29">
        <f t="shared" si="6"/>
        <v>23.368954161767324</v>
      </c>
      <c r="E78" s="5">
        <f t="shared" si="5"/>
        <v>0.72104210925995882</v>
      </c>
    </row>
    <row r="79" spans="1:5">
      <c r="A79" s="1">
        <v>73</v>
      </c>
      <c r="B79" s="14"/>
      <c r="C79" s="29"/>
      <c r="D79" s="29">
        <f t="shared" si="6"/>
        <v>23.695348033354687</v>
      </c>
      <c r="E79" s="5">
        <f t="shared" si="5"/>
        <v>0.71111004473456785</v>
      </c>
    </row>
    <row r="80" spans="1:5">
      <c r="A80" s="1">
        <v>74</v>
      </c>
      <c r="B80" s="14"/>
      <c r="C80" s="29"/>
      <c r="D80" s="29">
        <f t="shared" si="6"/>
        <v>24.052940533504206</v>
      </c>
      <c r="E80" s="5">
        <f t="shared" si="5"/>
        <v>0.70053804758420424</v>
      </c>
    </row>
    <row r="81" spans="1:5">
      <c r="A81" s="1">
        <v>75</v>
      </c>
      <c r="B81" s="14"/>
      <c r="C81" s="29"/>
      <c r="D81" s="29">
        <f t="shared" si="6"/>
        <v>24.444163023389272</v>
      </c>
      <c r="E81" s="5">
        <f t="shared" si="5"/>
        <v>0.68932611780886788</v>
      </c>
    </row>
    <row r="82" spans="1:5">
      <c r="A82" s="1">
        <v>76</v>
      </c>
      <c r="B82" s="14"/>
      <c r="C82" s="29"/>
      <c r="D82" s="29">
        <f t="shared" si="6"/>
        <v>24.871793821653654</v>
      </c>
      <c r="E82" s="5">
        <f t="shared" si="5"/>
        <v>0.67747425540855888</v>
      </c>
    </row>
    <row r="83" spans="1:5">
      <c r="A83" s="1">
        <v>77</v>
      </c>
      <c r="B83" s="14"/>
      <c r="C83" s="29"/>
      <c r="D83" s="29">
        <f t="shared" si="6"/>
        <v>25.339014190371483</v>
      </c>
      <c r="E83" s="5">
        <f t="shared" si="5"/>
        <v>0.66498246038327724</v>
      </c>
    </row>
    <row r="84" spans="1:5">
      <c r="A84" s="1">
        <v>78</v>
      </c>
      <c r="B84" s="14"/>
      <c r="C84" s="29"/>
      <c r="D84" s="29">
        <f t="shared" si="6"/>
        <v>25.849476197338603</v>
      </c>
      <c r="E84" s="5">
        <f t="shared" si="5"/>
        <v>0.65185073273302296</v>
      </c>
    </row>
    <row r="85" spans="1:5">
      <c r="A85" s="1">
        <v>79</v>
      </c>
      <c r="B85" s="14"/>
      <c r="C85" s="29"/>
      <c r="D85" s="29">
        <f t="shared" si="6"/>
        <v>26.407385428103829</v>
      </c>
      <c r="E85" s="5">
        <f t="shared" si="5"/>
        <v>0.63807907245779583</v>
      </c>
    </row>
    <row r="86" spans="1:5">
      <c r="A86" s="1">
        <v>80</v>
      </c>
      <c r="B86" s="14"/>
      <c r="C86" s="29"/>
      <c r="D86" s="29">
        <f t="shared" si="6"/>
        <v>27.017602412030033</v>
      </c>
      <c r="E86" s="5">
        <f t="shared" si="5"/>
        <v>0.62366747955759627</v>
      </c>
    </row>
    <row r="87" spans="1:5">
      <c r="A87" s="1">
        <v>81</v>
      </c>
      <c r="B87" s="14"/>
      <c r="C87" s="29"/>
      <c r="D87" s="29">
        <f t="shared" si="6"/>
        <v>27.685767828396962</v>
      </c>
      <c r="E87" s="5">
        <f t="shared" si="5"/>
        <v>0.60861595403242386</v>
      </c>
    </row>
    <row r="88" spans="1:5">
      <c r="A88" s="1">
        <v>82</v>
      </c>
      <c r="B88" s="14"/>
      <c r="C88" s="29"/>
      <c r="D88" s="29">
        <f t="shared" si="6"/>
        <v>28.418458196649478</v>
      </c>
      <c r="E88" s="5">
        <f t="shared" si="5"/>
        <v>0.5929244958822788</v>
      </c>
    </row>
    <row r="89" spans="1:5">
      <c r="A89" s="1">
        <v>83</v>
      </c>
      <c r="B89" s="14"/>
      <c r="C89" s="29"/>
      <c r="D89" s="29">
        <f t="shared" si="6"/>
        <v>29.22338101297343</v>
      </c>
      <c r="E89" s="5">
        <f t="shared" si="5"/>
        <v>0.57659310510716111</v>
      </c>
    </row>
    <row r="90" spans="1:5">
      <c r="A90" s="1">
        <v>84</v>
      </c>
      <c r="B90" s="14"/>
      <c r="C90" s="29"/>
      <c r="D90" s="29">
        <f t="shared" si="6"/>
        <v>30.109621445757078</v>
      </c>
      <c r="E90" s="5">
        <f t="shared" si="5"/>
        <v>0.55962178170707078</v>
      </c>
    </row>
    <row r="91" spans="1:5">
      <c r="A91" s="1">
        <v>85</v>
      </c>
      <c r="B91" s="14"/>
      <c r="C91" s="29"/>
      <c r="D91" s="29">
        <f t="shared" si="6"/>
        <v>31.087957155071436</v>
      </c>
      <c r="E91" s="5">
        <f t="shared" si="5"/>
        <v>0.5420105256820078</v>
      </c>
    </row>
    <row r="92" spans="1:5">
      <c r="A92" s="1">
        <v>86</v>
      </c>
      <c r="B92" s="14"/>
      <c r="C92" s="29"/>
      <c r="D92" s="29">
        <f t="shared" si="6"/>
        <v>32.171264183060131</v>
      </c>
      <c r="E92" s="5">
        <f t="shared" si="5"/>
        <v>0.52375933703197208</v>
      </c>
    </row>
    <row r="93" spans="1:5">
      <c r="A93" s="1">
        <v>87</v>
      </c>
      <c r="B93" s="14"/>
      <c r="C93" s="29"/>
      <c r="D93" s="29">
        <f t="shared" si="6"/>
        <v>33.375046148897106</v>
      </c>
      <c r="E93" s="5">
        <f t="shared" si="5"/>
        <v>0.50486821575696372</v>
      </c>
    </row>
    <row r="94" spans="1:5">
      <c r="A94" s="1">
        <v>88</v>
      </c>
      <c r="B94" s="14"/>
      <c r="C94" s="29"/>
      <c r="D94" s="29">
        <f t="shared" si="6"/>
        <v>34.71813272144469</v>
      </c>
      <c r="E94" s="5">
        <f t="shared" si="5"/>
        <v>0.48533716185698261</v>
      </c>
    </row>
    <row r="95" spans="1:5">
      <c r="A95" s="1">
        <v>89</v>
      </c>
      <c r="B95" s="14"/>
      <c r="C95" s="29"/>
      <c r="D95" s="29">
        <f t="shared" si="6"/>
        <v>36.223614040665609</v>
      </c>
      <c r="E95" s="5">
        <f t="shared" si="5"/>
        <v>0.46516617533202897</v>
      </c>
    </row>
    <row r="96" spans="1:5">
      <c r="A96" s="1">
        <v>90</v>
      </c>
      <c r="B96" s="14"/>
      <c r="C96" s="29"/>
      <c r="D96" s="29">
        <f t="shared" si="6"/>
        <v>37.920109564529724</v>
      </c>
      <c r="E96" s="5">
        <f t="shared" si="5"/>
        <v>0.44435525618210259</v>
      </c>
    </row>
    <row r="97" spans="1:5">
      <c r="A97" s="1">
        <v>91</v>
      </c>
      <c r="B97" s="14"/>
      <c r="C97" s="29"/>
      <c r="D97" s="29">
        <f t="shared" si="6"/>
        <v>39.843519775158413</v>
      </c>
      <c r="E97" s="5">
        <f t="shared" si="5"/>
        <v>0.42290440440720356</v>
      </c>
    </row>
    <row r="98" spans="1:5">
      <c r="A98" s="1">
        <v>92</v>
      </c>
      <c r="B98" s="14"/>
      <c r="C98" s="29"/>
      <c r="D98" s="29">
        <f t="shared" si="6"/>
        <v>42.039489575458489</v>
      </c>
      <c r="E98" s="5">
        <f t="shared" ref="E98:E106" si="7">1-IF(A98&lt;I$3,0,IF(A98&lt;I$4,G$3*(A98-I$3)^2,G$2+G$4*(A98-I$4)+(A98&gt;I$5)*G$5*(A98-I$5)^2))</f>
        <v>0.40081362000733178</v>
      </c>
    </row>
    <row r="99" spans="1:5">
      <c r="A99" s="1">
        <v>93</v>
      </c>
      <c r="B99" s="14"/>
      <c r="C99" s="29"/>
      <c r="D99" s="29">
        <f t="shared" si="6"/>
        <v>44.566945151657613</v>
      </c>
      <c r="E99" s="5">
        <f t="shared" si="7"/>
        <v>0.37808290298248748</v>
      </c>
    </row>
    <row r="100" spans="1:5">
      <c r="A100" s="1">
        <v>94</v>
      </c>
      <c r="C100" s="29"/>
      <c r="D100" s="29">
        <f t="shared" si="6"/>
        <v>47.503292715961138</v>
      </c>
      <c r="E100" s="5">
        <f t="shared" si="7"/>
        <v>0.35471225333267042</v>
      </c>
    </row>
    <row r="101" spans="1:5">
      <c r="A101" s="1">
        <v>95</v>
      </c>
      <c r="B101" s="14"/>
      <c r="C101" s="29"/>
      <c r="D101" s="29">
        <f t="shared" si="6"/>
        <v>50.952267480531887</v>
      </c>
      <c r="E101" s="5">
        <f t="shared" si="7"/>
        <v>0.33070167105788062</v>
      </c>
    </row>
    <row r="102" spans="1:5">
      <c r="A102" s="1">
        <v>96</v>
      </c>
      <c r="C102" s="29"/>
      <c r="D102" s="29">
        <f t="shared" si="6"/>
        <v>55.056155354938831</v>
      </c>
      <c r="E102" s="5">
        <f t="shared" si="7"/>
        <v>0.30605115615811829</v>
      </c>
    </row>
    <row r="103" spans="1:5">
      <c r="A103" s="1">
        <v>97</v>
      </c>
      <c r="C103" s="29"/>
      <c r="D103" s="29">
        <f t="shared" si="6"/>
        <v>60.015520269977316</v>
      </c>
      <c r="E103" s="5">
        <f t="shared" si="7"/>
        <v>0.2807607086333832</v>
      </c>
    </row>
    <row r="104" spans="1:5">
      <c r="A104" s="1">
        <v>98</v>
      </c>
      <c r="C104" s="29"/>
      <c r="D104" s="29">
        <f t="shared" si="6"/>
        <v>66.122427814079529</v>
      </c>
      <c r="E104" s="5">
        <f t="shared" si="7"/>
        <v>0.25483032848367548</v>
      </c>
    </row>
    <row r="105" spans="1:5">
      <c r="A105" s="1">
        <v>99</v>
      </c>
      <c r="C105" s="29"/>
      <c r="D105" s="29">
        <f>E$4/E105</f>
        <v>73.819323755246714</v>
      </c>
      <c r="E105" s="5">
        <f t="shared" si="7"/>
        <v>0.22826001570899501</v>
      </c>
    </row>
    <row r="106" spans="1:5">
      <c r="A106" s="1">
        <v>100</v>
      </c>
      <c r="D106" s="29">
        <f>E$4/E106</f>
        <v>83.810093262350065</v>
      </c>
      <c r="E106" s="5">
        <f t="shared" si="7"/>
        <v>0.2010497703093419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3.5179441159774241E-2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3.8276225358649141E-4</v>
      </c>
      <c r="H3" s="26">
        <v>19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1.4710648148148148E-2</v>
      </c>
      <c r="E4" s="36">
        <f>D4*1440</f>
        <v>21.183333333333334</v>
      </c>
      <c r="F4" s="33">
        <v>1.2E-2</v>
      </c>
      <c r="G4" s="243">
        <f>Parameters!AC$18</f>
        <v>7.3390359525563192E-3</v>
      </c>
      <c r="H4" s="26">
        <v>16</v>
      </c>
      <c r="I4" s="152">
        <f>Parameters!AA$18</f>
        <v>39.458166716074452</v>
      </c>
    </row>
    <row r="5" spans="1:25" ht="15.75">
      <c r="A5" s="26"/>
      <c r="B5" s="26"/>
      <c r="C5" s="26"/>
      <c r="D5" s="35"/>
      <c r="E5" s="37">
        <f>E4*60</f>
        <v>1271</v>
      </c>
      <c r="F5" s="33">
        <v>2E-3</v>
      </c>
      <c r="G5" s="243">
        <f>Parameters!AD$18</f>
        <v>3.3971853002209617E-4</v>
      </c>
      <c r="H5" s="26">
        <v>16</v>
      </c>
      <c r="I5" s="152">
        <f>Parameters!AB$18</f>
        <v>69.237637286871703</v>
      </c>
    </row>
    <row r="6" spans="1:25" ht="63">
      <c r="A6" s="27" t="s">
        <v>84</v>
      </c>
      <c r="B6" s="140" t="s">
        <v>974</v>
      </c>
      <c r="C6" s="140" t="s">
        <v>972</v>
      </c>
      <c r="D6" s="140" t="s">
        <v>557</v>
      </c>
      <c r="E6" s="140" t="s">
        <v>975</v>
      </c>
      <c r="F6" s="140" t="s">
        <v>694</v>
      </c>
      <c r="G6" s="140" t="s">
        <v>1215</v>
      </c>
      <c r="H6" s="140" t="s">
        <v>1216</v>
      </c>
      <c r="I6" s="140" t="s">
        <v>969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43.408469945355193</v>
      </c>
      <c r="E9" s="5">
        <f t="shared" ref="E9:E33" si="1">1-IF(A9&gt;=H$3,0,IF(A9&gt;=H$4,F$3*(A9-H$3)^2,F$2+F$4*(H$4-A9)+(A9&lt;H$5)*F$5*(H$5-A9)^2))</f>
        <v>0.48799999999999999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38.515151515151523</v>
      </c>
      <c r="E10" s="5">
        <f t="shared" si="1"/>
        <v>0.54999999999999993</v>
      </c>
      <c r="F10" s="29">
        <v>38.714390065741419</v>
      </c>
      <c r="G10" s="42">
        <f t="shared" ref="G10:G19" si="2">100*(+D10/C10)</f>
        <v>85.43101999663925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85.43101999663925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34.841008771929829</v>
      </c>
      <c r="E11" s="5">
        <f t="shared" si="1"/>
        <v>0.60799999999999998</v>
      </c>
      <c r="F11" s="29">
        <v>35.006605019815055</v>
      </c>
      <c r="G11" s="42">
        <f t="shared" si="2"/>
        <v>71.713911708946483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71.713911708946483</v>
      </c>
      <c r="M11" s="246" t="s">
        <v>976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977</v>
      </c>
      <c r="T11" s="247" t="s">
        <v>978</v>
      </c>
      <c r="U11" s="247" t="s">
        <v>373</v>
      </c>
      <c r="V11" s="142">
        <v>40319</v>
      </c>
      <c r="W11" s="143"/>
      <c r="X11" s="246" t="s">
        <v>979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31.998992950654586</v>
      </c>
      <c r="E12" s="5">
        <f t="shared" si="1"/>
        <v>0.66199999999999992</v>
      </c>
      <c r="F12" s="29">
        <v>32.140691328077622</v>
      </c>
      <c r="G12" s="42">
        <f t="shared" si="2"/>
        <v>77.919625691529021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77.919625691529021</v>
      </c>
      <c r="M12" s="246" t="s">
        <v>980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979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29.751872659176033</v>
      </c>
      <c r="E13" s="5">
        <f t="shared" si="1"/>
        <v>0.71199999999999997</v>
      </c>
      <c r="F13" s="29">
        <v>29.875986471251409</v>
      </c>
      <c r="G13" s="42">
        <f t="shared" si="2"/>
        <v>87.121149807250461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87.121149807250461</v>
      </c>
      <c r="M13" s="246" t="s">
        <v>981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982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27.946350043975375</v>
      </c>
      <c r="E14" s="5">
        <f t="shared" si="1"/>
        <v>0.75800000000000001</v>
      </c>
      <c r="F14" s="29">
        <v>28.057173107464266</v>
      </c>
      <c r="G14" s="42">
        <f t="shared" si="2"/>
        <v>83.09122907029348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83.09122907029348</v>
      </c>
      <c r="M14" s="246" t="s">
        <v>983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984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26.479166666666664</v>
      </c>
      <c r="E15" s="5">
        <f t="shared" si="1"/>
        <v>0.8</v>
      </c>
      <c r="F15" s="29">
        <v>26.579739217652961</v>
      </c>
      <c r="G15" s="42">
        <f t="shared" si="2"/>
        <v>84.105346744309159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84.105346744309159</v>
      </c>
      <c r="M15" s="246" t="s">
        <v>985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986</v>
      </c>
      <c r="T15" s="247" t="s">
        <v>987</v>
      </c>
      <c r="U15" s="247" t="s">
        <v>373</v>
      </c>
      <c r="V15" s="142">
        <v>38440</v>
      </c>
      <c r="W15" s="143" t="s">
        <v>988</v>
      </c>
      <c r="X15" s="246" t="s">
        <v>989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25.278440731901355</v>
      </c>
      <c r="E16" s="5">
        <f t="shared" si="1"/>
        <v>0.83799999999999997</v>
      </c>
      <c r="F16" s="29">
        <v>25.370990904739109</v>
      </c>
      <c r="G16" s="42">
        <f t="shared" si="2"/>
        <v>82.880133547217568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82.880133547217568</v>
      </c>
      <c r="M16" s="246" t="s">
        <v>990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986</v>
      </c>
      <c r="T16" s="247" t="s">
        <v>987</v>
      </c>
      <c r="U16" s="247" t="s">
        <v>373</v>
      </c>
      <c r="V16" s="142">
        <v>38440</v>
      </c>
      <c r="W16" s="143" t="s">
        <v>988</v>
      </c>
      <c r="X16" s="246" t="s">
        <v>989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24.292813455657491</v>
      </c>
      <c r="E17" s="5">
        <f t="shared" si="1"/>
        <v>0.872</v>
      </c>
      <c r="F17" s="29">
        <v>24.379024839006441</v>
      </c>
      <c r="G17" s="42">
        <f t="shared" si="2"/>
        <v>80.306821341016516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80.306821341016516</v>
      </c>
      <c r="M17" s="246" t="s">
        <v>991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992</v>
      </c>
      <c r="T17" s="247" t="s">
        <v>993</v>
      </c>
      <c r="U17" s="247" t="s">
        <v>373</v>
      </c>
      <c r="V17" s="142">
        <v>38356</v>
      </c>
      <c r="W17" s="143"/>
      <c r="X17" s="246" t="s">
        <v>979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23.484848484848484</v>
      </c>
      <c r="E18" s="5">
        <f t="shared" si="1"/>
        <v>0.90200000000000002</v>
      </c>
      <c r="F18" s="29">
        <v>23.566029346376169</v>
      </c>
      <c r="G18" s="42">
        <f t="shared" si="2"/>
        <v>81.075426299822169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81.075426299822169</v>
      </c>
      <c r="M18" s="246" t="s">
        <v>994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995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22.826867816091955</v>
      </c>
      <c r="E19" s="5">
        <f t="shared" si="1"/>
        <v>0.92799999999999994</v>
      </c>
      <c r="F19" s="29">
        <v>22.904062229904927</v>
      </c>
      <c r="G19" s="42">
        <f t="shared" si="2"/>
        <v>87.57110415380545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87.57110415380545</v>
      </c>
      <c r="M19" s="246" t="s">
        <v>996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997</v>
      </c>
      <c r="T19" s="247" t="s">
        <v>998</v>
      </c>
      <c r="U19" s="247" t="s">
        <v>513</v>
      </c>
      <c r="V19" s="142">
        <v>25957</v>
      </c>
      <c r="W19" s="143"/>
      <c r="X19" s="246" t="s">
        <v>999</v>
      </c>
      <c r="Y19" s="142">
        <v>30811</v>
      </c>
    </row>
    <row r="20" spans="1:25">
      <c r="A20" s="1">
        <v>14</v>
      </c>
      <c r="D20" s="29">
        <f t="shared" si="0"/>
        <v>22.298245614035089</v>
      </c>
      <c r="E20" s="5">
        <f t="shared" si="1"/>
        <v>0.95</v>
      </c>
      <c r="F20" s="29">
        <v>22.372308991135501</v>
      </c>
      <c r="G20" s="42">
        <f>100*(+D20/C21)</f>
        <v>97.019197740544243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97.019197740544243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21.883608815426999</v>
      </c>
      <c r="E21" s="5">
        <f t="shared" si="1"/>
        <v>0.96799999999999997</v>
      </c>
      <c r="F21" s="29">
        <v>21.955260977630488</v>
      </c>
      <c r="G21" s="42">
        <f>100*(+D21/C22)</f>
        <v>99.020854368447957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99.020854368447957</v>
      </c>
      <c r="M21" s="246" t="s">
        <v>1000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1001</v>
      </c>
      <c r="U21" s="247" t="s">
        <v>413</v>
      </c>
      <c r="V21" s="142">
        <v>28684</v>
      </c>
      <c r="W21" s="143"/>
      <c r="X21" s="246" t="s">
        <v>1002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21.571622539035982</v>
      </c>
      <c r="E22" s="5">
        <f t="shared" si="1"/>
        <v>0.98199999999999998</v>
      </c>
      <c r="F22" s="29">
        <v>21.641486320947322</v>
      </c>
      <c r="G22" s="42">
        <f t="shared" ref="G22:G53" si="6">100*(+D22/C22)</f>
        <v>97.609151760343806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97.609151760343806</v>
      </c>
      <c r="M22" s="246" t="s">
        <v>1003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1004</v>
      </c>
      <c r="T22" s="247" t="s">
        <v>1005</v>
      </c>
      <c r="U22" s="247" t="s">
        <v>413</v>
      </c>
      <c r="V22" s="142">
        <v>31010</v>
      </c>
      <c r="W22" s="143"/>
      <c r="X22" s="246" t="s">
        <v>1006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21.354166666666668</v>
      </c>
      <c r="E23" s="5">
        <f t="shared" si="1"/>
        <v>0.99199999999999999</v>
      </c>
      <c r="F23" s="29">
        <v>21.379588543767646</v>
      </c>
      <c r="G23" s="42">
        <f t="shared" si="6"/>
        <v>95.260223048327148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95.260223048327148</v>
      </c>
      <c r="M23" s="246" t="s">
        <v>1007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1008</v>
      </c>
      <c r="T23" s="247" t="s">
        <v>1009</v>
      </c>
      <c r="U23" s="247" t="s">
        <v>413</v>
      </c>
      <c r="V23" s="142">
        <v>32502</v>
      </c>
      <c r="W23" s="143"/>
      <c r="X23" s="246" t="s">
        <v>1010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21.225784903139612</v>
      </c>
      <c r="E24" s="5">
        <f t="shared" si="1"/>
        <v>0.998</v>
      </c>
      <c r="F24" s="29">
        <v>21.214547118023788</v>
      </c>
      <c r="G24" s="42">
        <f t="shared" si="6"/>
        <v>95.899630586474146</v>
      </c>
      <c r="H24" s="14">
        <v>1.6898148148148148E-2</v>
      </c>
      <c r="I24" s="29">
        <v>24.333333333333332</v>
      </c>
      <c r="J24" s="42">
        <f>100*$D24/+I24</f>
        <v>87.229253026601143</v>
      </c>
      <c r="K24" s="1">
        <v>18</v>
      </c>
      <c r="L24" s="42">
        <f t="shared" si="3"/>
        <v>95.899630586474146</v>
      </c>
      <c r="M24" s="246" t="s">
        <v>1011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1012</v>
      </c>
      <c r="T24" s="247" t="s">
        <v>1013</v>
      </c>
      <c r="U24" s="247" t="s">
        <v>413</v>
      </c>
      <c r="V24" s="142">
        <v>27445</v>
      </c>
      <c r="W24" s="143"/>
      <c r="X24" s="246" t="s">
        <v>1014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21.183333333333334</v>
      </c>
      <c r="E25" s="5">
        <f t="shared" si="1"/>
        <v>1</v>
      </c>
      <c r="F25" s="29">
        <v>21.2</v>
      </c>
      <c r="G25" s="42">
        <f t="shared" si="6"/>
        <v>95.996978851963746</v>
      </c>
      <c r="H25" s="14">
        <v>1.6481481481481482E-2</v>
      </c>
      <c r="I25" s="29">
        <v>23.733333333333334</v>
      </c>
      <c r="J25" s="42">
        <f>100*$D25/+I25</f>
        <v>89.25561797752809</v>
      </c>
      <c r="K25" s="1">
        <v>19</v>
      </c>
      <c r="L25" s="42">
        <f t="shared" si="3"/>
        <v>95.996978851963746</v>
      </c>
      <c r="M25" s="246" t="s">
        <v>1015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1006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21.183333333333334</v>
      </c>
      <c r="E26" s="5">
        <f t="shared" si="1"/>
        <v>1</v>
      </c>
      <c r="F26" s="29">
        <v>21.2</v>
      </c>
      <c r="G26" s="42">
        <f t="shared" si="6"/>
        <v>95.996978851963746</v>
      </c>
      <c r="H26" s="14">
        <v>1.6006944444444445E-2</v>
      </c>
      <c r="I26" s="29">
        <v>23.05</v>
      </c>
      <c r="J26" s="42">
        <f>100*$D26/+I26</f>
        <v>91.901663051337678</v>
      </c>
      <c r="K26" s="1">
        <v>20</v>
      </c>
      <c r="L26" s="42">
        <f t="shared" si="3"/>
        <v>95.996978851963746</v>
      </c>
      <c r="M26" s="246" t="s">
        <v>1015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1016</v>
      </c>
      <c r="T26" s="247" t="s">
        <v>1017</v>
      </c>
      <c r="U26" s="247" t="s">
        <v>413</v>
      </c>
      <c r="V26" s="142">
        <v>29551</v>
      </c>
      <c r="W26" s="143"/>
      <c r="X26" s="246" t="s">
        <v>1006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21.183333333333334</v>
      </c>
      <c r="E27" s="5">
        <f t="shared" si="1"/>
        <v>1</v>
      </c>
      <c r="F27" s="29">
        <v>21.2</v>
      </c>
      <c r="G27" s="42">
        <f t="shared" si="6"/>
        <v>95.134730538922156</v>
      </c>
      <c r="H27" s="14">
        <v>1.6215277777777776E-2</v>
      </c>
      <c r="I27" s="29">
        <v>23.349999999999998</v>
      </c>
      <c r="J27" s="42">
        <f>100*$D27/+I27</f>
        <v>90.72091363311921</v>
      </c>
      <c r="K27" s="1">
        <v>21</v>
      </c>
      <c r="L27" s="42">
        <f t="shared" si="3"/>
        <v>95.134730538922156</v>
      </c>
      <c r="M27" s="246" t="s">
        <v>1018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1019</v>
      </c>
      <c r="T27" s="247" t="s">
        <v>1020</v>
      </c>
      <c r="U27" s="247" t="s">
        <v>413</v>
      </c>
      <c r="V27" s="142">
        <v>31352</v>
      </c>
      <c r="W27" s="143"/>
      <c r="X27" s="246" t="s">
        <v>1006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21.183333333333334</v>
      </c>
      <c r="E28" s="5">
        <f t="shared" si="1"/>
        <v>1</v>
      </c>
      <c r="F28" s="29">
        <v>21.2</v>
      </c>
      <c r="G28" s="42">
        <f t="shared" si="6"/>
        <v>95.996978851963746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95.996978851963746</v>
      </c>
      <c r="M28" s="246" t="s">
        <v>1015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1021</v>
      </c>
      <c r="T28" s="247" t="s">
        <v>1022</v>
      </c>
      <c r="U28" s="247" t="s">
        <v>373</v>
      </c>
      <c r="V28" s="142">
        <v>21404</v>
      </c>
      <c r="W28" s="143"/>
      <c r="X28" s="246" t="s">
        <v>1023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21.183333333333334</v>
      </c>
      <c r="E29" s="5">
        <f t="shared" si="1"/>
        <v>1</v>
      </c>
      <c r="F29" s="29">
        <v>21.2</v>
      </c>
      <c r="G29" s="42">
        <f t="shared" si="6"/>
        <v>95.996978851963746</v>
      </c>
      <c r="H29" s="14">
        <v>1.5625E-2</v>
      </c>
      <c r="I29" s="29">
        <v>22.5</v>
      </c>
      <c r="J29" s="42">
        <f t="shared" ref="J29:J35" si="7">100*$D29/+I29</f>
        <v>94.148148148148152</v>
      </c>
      <c r="K29" s="1">
        <v>23</v>
      </c>
      <c r="L29" s="42">
        <f t="shared" si="3"/>
        <v>95.996978851963746</v>
      </c>
      <c r="M29" s="246" t="s">
        <v>1015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1024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21.183333333333334</v>
      </c>
      <c r="E30" s="5">
        <f t="shared" si="1"/>
        <v>1</v>
      </c>
      <c r="F30" s="29">
        <v>21.2</v>
      </c>
      <c r="G30" s="42">
        <f t="shared" si="6"/>
        <v>95.420420420420427</v>
      </c>
      <c r="H30" s="14">
        <v>1.5578703703703704E-2</v>
      </c>
      <c r="I30" s="29">
        <v>22.433333333333334</v>
      </c>
      <c r="J30" s="42">
        <f t="shared" si="7"/>
        <v>94.427934621099567</v>
      </c>
      <c r="K30" s="1">
        <v>24</v>
      </c>
      <c r="L30" s="42">
        <f t="shared" si="3"/>
        <v>95.420420420420427</v>
      </c>
      <c r="M30" s="246" t="s">
        <v>1025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1026</v>
      </c>
      <c r="U30" s="247" t="s">
        <v>413</v>
      </c>
      <c r="V30" s="142">
        <v>29858</v>
      </c>
      <c r="W30" s="143"/>
      <c r="X30" s="246" t="s">
        <v>1027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21.183333333333334</v>
      </c>
      <c r="E31" s="5">
        <f t="shared" si="1"/>
        <v>1</v>
      </c>
      <c r="F31" s="29">
        <v>21.2</v>
      </c>
      <c r="G31" s="42">
        <f t="shared" si="6"/>
        <v>96.142208774583963</v>
      </c>
      <c r="H31" s="14">
        <v>1.576388888888889E-2</v>
      </c>
      <c r="I31" s="29">
        <v>22.700000000000003</v>
      </c>
      <c r="J31" s="42">
        <f t="shared" si="7"/>
        <v>93.318649045521283</v>
      </c>
      <c r="K31" s="1">
        <v>25</v>
      </c>
      <c r="L31" s="42">
        <f t="shared" si="3"/>
        <v>96.142208774583963</v>
      </c>
      <c r="M31" s="246" t="s">
        <v>1028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1029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21.183333333333334</v>
      </c>
      <c r="E32" s="5">
        <f t="shared" si="1"/>
        <v>1</v>
      </c>
      <c r="F32" s="29">
        <v>21.2</v>
      </c>
      <c r="G32" s="42">
        <f t="shared" si="6"/>
        <v>94.992526158445429</v>
      </c>
      <c r="H32" s="14">
        <v>1.5601851851851851E-2</v>
      </c>
      <c r="I32" s="29">
        <v>22.466666666666665</v>
      </c>
      <c r="J32" s="42">
        <f t="shared" si="7"/>
        <v>94.287833827893195</v>
      </c>
      <c r="K32" s="1">
        <v>26</v>
      </c>
      <c r="L32" s="42">
        <f t="shared" si="3"/>
        <v>94.992526158445429</v>
      </c>
      <c r="M32" s="246" t="s">
        <v>1030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1031</v>
      </c>
      <c r="U32" s="247" t="s">
        <v>413</v>
      </c>
      <c r="V32" s="142">
        <v>29212</v>
      </c>
      <c r="W32" s="143"/>
      <c r="X32" s="246" t="s">
        <v>1027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21.183333333333334</v>
      </c>
      <c r="E33" s="5">
        <f t="shared" si="1"/>
        <v>1</v>
      </c>
      <c r="F33" s="29">
        <v>21.2</v>
      </c>
      <c r="G33" s="42">
        <f t="shared" si="6"/>
        <v>96.069538926681787</v>
      </c>
      <c r="H33" s="14">
        <v>1.5601851851851851E-2</v>
      </c>
      <c r="I33" s="29">
        <v>22.466666666666665</v>
      </c>
      <c r="J33" s="42">
        <f t="shared" si="7"/>
        <v>94.287833827893195</v>
      </c>
      <c r="K33" s="1">
        <v>27</v>
      </c>
      <c r="L33" s="42">
        <f t="shared" si="3"/>
        <v>96.069538926681787</v>
      </c>
      <c r="M33" s="246" t="s">
        <v>1032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1033</v>
      </c>
      <c r="U33" s="247" t="s">
        <v>413</v>
      </c>
      <c r="V33" s="142">
        <v>25248</v>
      </c>
      <c r="W33" s="143"/>
      <c r="X33" s="246" t="s">
        <v>1006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21.183333333333334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95.205992509363298</v>
      </c>
      <c r="H34" s="14">
        <v>1.5405092592592592E-2</v>
      </c>
      <c r="I34" s="29">
        <v>22.183333333333334</v>
      </c>
      <c r="J34" s="42">
        <f t="shared" si="7"/>
        <v>95.492111194590535</v>
      </c>
      <c r="K34" s="1">
        <v>28</v>
      </c>
      <c r="L34" s="42">
        <f t="shared" si="3"/>
        <v>95.492111194590535</v>
      </c>
      <c r="M34" s="246" t="s">
        <v>1034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1019</v>
      </c>
      <c r="T34" s="247" t="s">
        <v>1035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21.183333333333334</v>
      </c>
      <c r="E35" s="5">
        <f t="shared" si="8"/>
        <v>1</v>
      </c>
      <c r="F35" s="29">
        <v>21.200006586884566</v>
      </c>
      <c r="G35" s="42">
        <f t="shared" si="6"/>
        <v>95.277361319340329</v>
      </c>
      <c r="H35" s="14">
        <v>1.5775462962962963E-2</v>
      </c>
      <c r="I35" s="29">
        <v>22.716666666666669</v>
      </c>
      <c r="J35" s="42">
        <f t="shared" si="7"/>
        <v>93.250183418928827</v>
      </c>
      <c r="K35" s="1">
        <v>29</v>
      </c>
      <c r="L35" s="42">
        <f t="shared" si="3"/>
        <v>95.277361319340329</v>
      </c>
      <c r="M35" s="246" t="s">
        <v>1036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1037</v>
      </c>
      <c r="T35" s="247" t="s">
        <v>1038</v>
      </c>
      <c r="U35" s="247" t="s">
        <v>496</v>
      </c>
      <c r="V35" s="142">
        <v>18992</v>
      </c>
      <c r="W35" s="143"/>
      <c r="X35" s="246" t="s">
        <v>1023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21.183467784291395</v>
      </c>
      <c r="E36" s="5">
        <f t="shared" si="8"/>
        <v>0.99999365302416809</v>
      </c>
      <c r="F36" s="29">
        <v>21.207767315509752</v>
      </c>
      <c r="G36" s="42">
        <f t="shared" si="6"/>
        <v>94.709990093702217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94.709990093702217</v>
      </c>
      <c r="M36" s="246" t="s">
        <v>1039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1040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21.193669205367868</v>
      </c>
      <c r="E37" s="5">
        <f t="shared" si="8"/>
        <v>0.9995123132321081</v>
      </c>
      <c r="F37" s="29">
        <v>21.230202838943281</v>
      </c>
      <c r="G37" s="42">
        <f t="shared" si="6"/>
        <v>94.544249243276738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94.544249243276738</v>
      </c>
      <c r="M37" s="246" t="s">
        <v>1007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1041</v>
      </c>
      <c r="U37" s="247" t="s">
        <v>646</v>
      </c>
      <c r="V37" s="142">
        <v>22484</v>
      </c>
      <c r="W37" s="143"/>
      <c r="X37" s="246" t="s">
        <v>1042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21.220140751117725</v>
      </c>
      <c r="E38" s="5">
        <f t="shared" si="8"/>
        <v>0.99826544893287505</v>
      </c>
      <c r="F38" s="29">
        <v>21.267406431341886</v>
      </c>
      <c r="G38" s="42">
        <f t="shared" si="6"/>
        <v>96.309262107947319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96.309262107947319</v>
      </c>
      <c r="M38" s="246" t="s">
        <v>1028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21.26300453284853</v>
      </c>
      <c r="E39" s="5">
        <f t="shared" si="8"/>
        <v>0.99625306012646919</v>
      </c>
      <c r="F39" s="29">
        <v>21.319533417282258</v>
      </c>
      <c r="G39" s="42">
        <f t="shared" si="6"/>
        <v>94.362446151694641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94.362446151694641</v>
      </c>
      <c r="M39" s="246" t="s">
        <v>1043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1044</v>
      </c>
      <c r="T39" s="247" t="s">
        <v>1045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21.322459249524613</v>
      </c>
      <c r="E40" s="5">
        <f t="shared" si="8"/>
        <v>0.99347514681289018</v>
      </c>
      <c r="F40" s="29">
        <v>21.386802800382522</v>
      </c>
      <c r="G40" s="42">
        <f t="shared" si="6"/>
        <v>95.18955022109202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95.18955022109202</v>
      </c>
      <c r="M40" s="246" t="s">
        <v>1046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1047</v>
      </c>
      <c r="T40" s="247" t="s">
        <v>1048</v>
      </c>
      <c r="U40" s="247" t="s">
        <v>1049</v>
      </c>
      <c r="V40" s="142">
        <v>18933</v>
      </c>
      <c r="W40" s="143"/>
      <c r="X40" s="246" t="s">
        <v>1050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21.398782502785316</v>
      </c>
      <c r="E41" s="5">
        <f t="shared" si="8"/>
        <v>0.98993170899213823</v>
      </c>
      <c r="F41" s="29">
        <v>21.469499580517272</v>
      </c>
      <c r="G41" s="42">
        <f t="shared" si="6"/>
        <v>94.615103181069927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94.615103181069927</v>
      </c>
      <c r="M41" s="246" t="s">
        <v>1051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1052</v>
      </c>
      <c r="T41" s="247" t="s">
        <v>1053</v>
      </c>
      <c r="U41" s="247" t="s">
        <v>505</v>
      </c>
      <c r="V41" s="142">
        <v>20666</v>
      </c>
      <c r="W41" s="143"/>
      <c r="X41" s="246" t="s">
        <v>1054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21.492334064962659</v>
      </c>
      <c r="E42" s="5">
        <f t="shared" si="8"/>
        <v>0.98562274666421335</v>
      </c>
      <c r="F42" s="29">
        <v>21.567977805759728</v>
      </c>
      <c r="G42" s="42">
        <f t="shared" si="6"/>
        <v>96.019362911225585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96.019362911225585</v>
      </c>
      <c r="M42" s="246" t="s">
        <v>1055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1056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21.603560172576358</v>
      </c>
      <c r="E43" s="5">
        <f t="shared" si="8"/>
        <v>0.98054825982911542</v>
      </c>
      <c r="F43" s="29">
        <v>21.682664420762276</v>
      </c>
      <c r="G43" s="42">
        <f t="shared" si="6"/>
        <v>93.521905508988581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93.521905508988581</v>
      </c>
      <c r="M43" s="246" t="s">
        <v>1057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1058</v>
      </c>
      <c r="U43" s="247" t="s">
        <v>617</v>
      </c>
      <c r="V43" s="142">
        <v>19674</v>
      </c>
      <c r="W43" s="143"/>
      <c r="X43" s="246" t="s">
        <v>1059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21.73299894221552</v>
      </c>
      <c r="E44" s="5">
        <f t="shared" si="8"/>
        <v>0.97470824848684456</v>
      </c>
      <c r="F44" s="29">
        <v>21.814063990894198</v>
      </c>
      <c r="G44" s="42">
        <f t="shared" si="6"/>
        <v>94.765983759660699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94.765983759660699</v>
      </c>
      <c r="M44" s="246" t="s">
        <v>1060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1061</v>
      </c>
      <c r="U44" s="247" t="s">
        <v>413</v>
      </c>
      <c r="V44" s="142">
        <v>18367</v>
      </c>
      <c r="W44" s="143"/>
      <c r="X44" s="246" t="s">
        <v>1059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21.881287033711136</v>
      </c>
      <c r="E45" s="5">
        <f t="shared" si="8"/>
        <v>0.96810271263740066</v>
      </c>
      <c r="F45" s="29">
        <v>21.962764401732073</v>
      </c>
      <c r="G45" s="42">
        <f t="shared" si="6"/>
        <v>95.90045449398599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95.90045449398599</v>
      </c>
      <c r="M45" s="246" t="s">
        <v>1062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1063</v>
      </c>
      <c r="T45" s="247" t="s">
        <v>1064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22.046589024452743</v>
      </c>
      <c r="E46" s="5">
        <f t="shared" si="8"/>
        <v>0.96084402488920451</v>
      </c>
      <c r="F46" s="29">
        <v>22.126943118084675</v>
      </c>
      <c r="G46" s="42">
        <f t="shared" si="6"/>
        <v>94.960182445596885</v>
      </c>
      <c r="H46" s="14">
        <v>1.6261574074074074E-2</v>
      </c>
      <c r="I46" s="29">
        <v>23.416666666666668</v>
      </c>
      <c r="J46" s="42">
        <f t="shared" ref="J46:J51" si="11">100*$D46/+I46</f>
        <v>94.149134623997469</v>
      </c>
      <c r="K46" s="1">
        <v>40</v>
      </c>
      <c r="L46" s="42">
        <f t="shared" si="10"/>
        <v>94.960182445596885</v>
      </c>
      <c r="M46" s="246" t="s">
        <v>1065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1037</v>
      </c>
      <c r="T46" s="247" t="s">
        <v>1038</v>
      </c>
      <c r="U46" s="247" t="s">
        <v>496</v>
      </c>
      <c r="V46" s="142">
        <v>18992</v>
      </c>
      <c r="W46" s="143" t="s">
        <v>1066</v>
      </c>
      <c r="X46" s="246" t="s">
        <v>1067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22.216279494202809</v>
      </c>
      <c r="E47" s="5">
        <f t="shared" si="8"/>
        <v>0.95350498893664815</v>
      </c>
      <c r="F47" s="29">
        <v>22.295161872576745</v>
      </c>
      <c r="G47" s="42">
        <f t="shared" si="6"/>
        <v>98.085119179703355</v>
      </c>
      <c r="H47" s="14">
        <v>1.6516203703703703E-2</v>
      </c>
      <c r="I47" s="29">
        <v>23.783333333333331</v>
      </c>
      <c r="J47" s="42">
        <f t="shared" si="11"/>
        <v>93.411126114377623</v>
      </c>
      <c r="K47" s="1">
        <v>41</v>
      </c>
      <c r="L47" s="42">
        <f t="shared" si="10"/>
        <v>98.085119179703355</v>
      </c>
      <c r="M47" s="246" t="s">
        <v>1068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1069</v>
      </c>
      <c r="T47" s="247" t="s">
        <v>1070</v>
      </c>
      <c r="U47" s="247" t="s">
        <v>505</v>
      </c>
      <c r="V47" s="142">
        <v>18655</v>
      </c>
      <c r="W47" s="143"/>
      <c r="X47" s="246" t="s">
        <v>1054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22.388602407985285</v>
      </c>
      <c r="E48" s="5">
        <f t="shared" si="8"/>
        <v>0.9461659529840919</v>
      </c>
      <c r="F48" s="29">
        <v>22.465957967072207</v>
      </c>
      <c r="G48" s="42">
        <f t="shared" si="6"/>
        <v>94.466676826942134</v>
      </c>
      <c r="H48" s="14">
        <v>1.6608796296296295E-2</v>
      </c>
      <c r="I48" s="29">
        <v>23.916666666666664</v>
      </c>
      <c r="J48" s="42">
        <f t="shared" si="11"/>
        <v>93.610881148370538</v>
      </c>
      <c r="K48" s="1">
        <v>42</v>
      </c>
      <c r="L48" s="42">
        <f t="shared" si="10"/>
        <v>94.466676826942134</v>
      </c>
      <c r="M48" s="246" t="s">
        <v>1071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1072</v>
      </c>
      <c r="T48" s="247" t="s">
        <v>1073</v>
      </c>
      <c r="U48" s="247" t="s">
        <v>1074</v>
      </c>
      <c r="V48" s="142">
        <v>21151</v>
      </c>
      <c r="W48" s="143"/>
      <c r="X48" s="246" t="s">
        <v>1010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22.563619501145787</v>
      </c>
      <c r="E49" s="5">
        <f t="shared" si="8"/>
        <v>0.93882691703153553</v>
      </c>
      <c r="F49" s="29">
        <v>22.639391091364367</v>
      </c>
      <c r="G49" s="42">
        <f t="shared" si="6"/>
        <v>94.938090467654092</v>
      </c>
      <c r="H49" s="14">
        <v>1.7418981481481483E-2</v>
      </c>
      <c r="I49" s="29">
        <v>25.083333333333336</v>
      </c>
      <c r="J49" s="42">
        <f t="shared" si="11"/>
        <v>89.954629240448313</v>
      </c>
      <c r="K49" s="1">
        <v>43</v>
      </c>
      <c r="L49" s="42">
        <f t="shared" si="10"/>
        <v>94.938090467654092</v>
      </c>
      <c r="M49" s="246" t="s">
        <v>1075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1066</v>
      </c>
      <c r="X49" s="246" t="s">
        <v>1067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22.74139445463943</v>
      </c>
      <c r="E50" s="5">
        <f t="shared" si="8"/>
        <v>0.93148788107897929</v>
      </c>
      <c r="F50" s="29">
        <v>22.815522792763769</v>
      </c>
      <c r="G50" s="42">
        <f t="shared" si="6"/>
        <v>95.887819204382708</v>
      </c>
      <c r="H50" s="14">
        <v>1.7488425925925925E-2</v>
      </c>
      <c r="I50" s="29">
        <v>25.18333333333333</v>
      </c>
      <c r="J50" s="42">
        <f t="shared" si="11"/>
        <v>90.303353228217475</v>
      </c>
      <c r="K50" s="1">
        <v>44</v>
      </c>
      <c r="L50" s="42">
        <f t="shared" si="10"/>
        <v>95.887819204382708</v>
      </c>
      <c r="M50" s="246" t="s">
        <v>1076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1077</v>
      </c>
      <c r="U50" s="247" t="s">
        <v>413</v>
      </c>
      <c r="V50" s="142">
        <v>17944</v>
      </c>
      <c r="W50" s="143"/>
      <c r="X50" s="246" t="s">
        <v>1078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22.921992972285182</v>
      </c>
      <c r="E51" s="5">
        <f t="shared" si="8"/>
        <v>0.92414884512642292</v>
      </c>
      <c r="F51" s="29">
        <v>22.994416548921063</v>
      </c>
      <c r="G51" s="42">
        <f t="shared" si="6"/>
        <v>94.523682359938903</v>
      </c>
      <c r="H51" s="14">
        <v>1.7141203703703704E-2</v>
      </c>
      <c r="I51" s="29">
        <v>24.683333333333334</v>
      </c>
      <c r="J51" s="42">
        <f t="shared" si="11"/>
        <v>92.864252419791413</v>
      </c>
      <c r="K51" s="1">
        <v>45</v>
      </c>
      <c r="L51" s="42">
        <f t="shared" si="10"/>
        <v>94.523682359938903</v>
      </c>
      <c r="M51" s="246" t="s">
        <v>1079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907</v>
      </c>
      <c r="T51" s="247" t="s">
        <v>908</v>
      </c>
      <c r="U51" s="247" t="s">
        <v>617</v>
      </c>
      <c r="V51" s="142">
        <v>14817</v>
      </c>
      <c r="W51" s="143"/>
      <c r="X51" s="246" t="s">
        <v>1078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23.105482861730664</v>
      </c>
      <c r="E52" s="5">
        <f t="shared" si="8"/>
        <v>0.91680980917386656</v>
      </c>
      <c r="F52" s="29">
        <v>23.176137844102854</v>
      </c>
      <c r="G52" s="42">
        <f t="shared" si="6"/>
        <v>93.60762806913165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93.60762806913165</v>
      </c>
      <c r="M52" s="246" t="s">
        <v>1080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1081</v>
      </c>
      <c r="T52" s="247" t="s">
        <v>1082</v>
      </c>
      <c r="U52" s="247" t="s">
        <v>373</v>
      </c>
      <c r="V52" s="142">
        <v>23836</v>
      </c>
      <c r="W52" s="143"/>
      <c r="X52" s="246" t="s">
        <v>1083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23.291934119337103</v>
      </c>
      <c r="E53" s="5">
        <f t="shared" si="8"/>
        <v>0.90947077322131031</v>
      </c>
      <c r="F53" s="29">
        <v>23.36075424911321</v>
      </c>
      <c r="G53" s="42">
        <f t="shared" si="6"/>
        <v>96.115271469066442</v>
      </c>
      <c r="H53" s="14">
        <v>1.7326388888888888E-2</v>
      </c>
      <c r="I53" s="29">
        <v>24.95</v>
      </c>
      <c r="J53" s="42">
        <f>100*$D53/+I53</f>
        <v>93.354445368084583</v>
      </c>
      <c r="K53" s="1">
        <v>47</v>
      </c>
      <c r="L53" s="42">
        <f t="shared" si="10"/>
        <v>96.115271469066442</v>
      </c>
      <c r="M53" s="246" t="s">
        <v>1084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1085</v>
      </c>
      <c r="U53" s="247" t="s">
        <v>373</v>
      </c>
      <c r="V53" s="142">
        <v>22822</v>
      </c>
      <c r="W53" s="143" t="s">
        <v>1066</v>
      </c>
      <c r="X53" s="246" t="s">
        <v>1067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23.481419019207625</v>
      </c>
      <c r="E54" s="5">
        <f t="shared" si="8"/>
        <v>0.90213173726875395</v>
      </c>
      <c r="F54" s="29">
        <v>23.548335505065616</v>
      </c>
      <c r="G54" s="42">
        <f t="shared" ref="G54:G89" si="12">100*(+D54/C54)</f>
        <v>97.907237050205524</v>
      </c>
      <c r="H54" s="14">
        <v>1.7789351851851851E-2</v>
      </c>
      <c r="I54" s="29">
        <v>25.616666666666667</v>
      </c>
      <c r="J54" s="42">
        <f>100*$D54/+I54</f>
        <v>91.664615559691441</v>
      </c>
      <c r="K54" s="1">
        <v>48</v>
      </c>
      <c r="L54" s="42">
        <f t="shared" si="10"/>
        <v>97.907237050205524</v>
      </c>
      <c r="M54" s="246" t="s">
        <v>1086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1087</v>
      </c>
      <c r="T54" s="247" t="s">
        <v>1088</v>
      </c>
      <c r="U54" s="247" t="s">
        <v>461</v>
      </c>
      <c r="V54" s="142">
        <v>18457</v>
      </c>
      <c r="W54" s="143"/>
      <c r="X54" s="246" t="s">
        <v>1089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23.674012206596743</v>
      </c>
      <c r="E55" s="5">
        <f t="shared" si="8"/>
        <v>0.89479270131619759</v>
      </c>
      <c r="F55" s="29">
        <v>23.73895361122365</v>
      </c>
      <c r="G55" s="42">
        <f t="shared" si="12"/>
        <v>94.696048826386971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94.696048826386971</v>
      </c>
      <c r="M55" s="246" t="s">
        <v>1090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1091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23.869790795954728</v>
      </c>
      <c r="E56" s="5">
        <f t="shared" si="8"/>
        <v>0.88745366536364134</v>
      </c>
      <c r="F56" s="29">
        <v>23.932682917142753</v>
      </c>
      <c r="G56" s="42">
        <f t="shared" si="12"/>
        <v>96.508588123806177</v>
      </c>
      <c r="H56" s="14">
        <v>1.7719907407407406E-2</v>
      </c>
      <c r="I56" s="29">
        <v>25.516666666666666</v>
      </c>
      <c r="J56" s="42">
        <f>100*$D56/+I56</f>
        <v>93.545881630129571</v>
      </c>
      <c r="K56" s="1">
        <v>50</v>
      </c>
      <c r="L56" s="42">
        <f t="shared" si="10"/>
        <v>96.508588123806177</v>
      </c>
      <c r="M56" s="246" t="s">
        <v>1092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1093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24.068834473877377</v>
      </c>
      <c r="E57" s="5">
        <f t="shared" si="8"/>
        <v>0.88011462941108498</v>
      </c>
      <c r="F57" s="29">
        <v>24.129600219360832</v>
      </c>
      <c r="G57" s="42">
        <f t="shared" si="12"/>
        <v>95.82813990926627</v>
      </c>
      <c r="H57" s="14">
        <v>1.773148148148148E-2</v>
      </c>
      <c r="I57" s="29">
        <v>25.533333333333331</v>
      </c>
      <c r="J57" s="42">
        <f>100*$D57/+I57</f>
        <v>94.264364780198619</v>
      </c>
      <c r="K57" s="1">
        <v>51</v>
      </c>
      <c r="L57" s="42">
        <f t="shared" si="10"/>
        <v>95.82813990926627</v>
      </c>
      <c r="M57" s="246" t="s">
        <v>1094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24.27122560724986</v>
      </c>
      <c r="E58" s="5">
        <f t="shared" si="8"/>
        <v>0.87277559345852862</v>
      </c>
      <c r="F58" s="29">
        <v>24.32978486290186</v>
      </c>
      <c r="G58" s="42">
        <f t="shared" si="12"/>
        <v>95.618748288574622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95.618748288574622</v>
      </c>
      <c r="M58" s="246" t="s">
        <v>1095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1096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24.477049356893094</v>
      </c>
      <c r="E59" s="5">
        <f t="shared" si="8"/>
        <v>0.86543655750597237</v>
      </c>
      <c r="F59" s="29">
        <v>24.53331884787438</v>
      </c>
      <c r="G59" s="42">
        <f t="shared" si="12"/>
        <v>96.747230659656481</v>
      </c>
      <c r="H59" s="14">
        <v>1.8287037037037036E-2</v>
      </c>
      <c r="I59" s="29">
        <v>26.333333333333332</v>
      </c>
      <c r="J59" s="42">
        <f>100*$D59/+I59</f>
        <v>92.950820342632014</v>
      </c>
      <c r="K59" s="1">
        <v>53</v>
      </c>
      <c r="L59" s="42">
        <f t="shared" si="10"/>
        <v>96.747230659656481</v>
      </c>
      <c r="M59" s="246" t="s">
        <v>1097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24.686393797041966</v>
      </c>
      <c r="E60" s="5">
        <f t="shared" si="8"/>
        <v>0.85809752155341601</v>
      </c>
      <c r="F60" s="29">
        <v>24.74028694146563</v>
      </c>
      <c r="G60" s="42">
        <f t="shared" si="12"/>
        <v>95.993754233474931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95.993754233474931</v>
      </c>
      <c r="M60" s="246" t="s">
        <v>1098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24.899350041007605</v>
      </c>
      <c r="E61" s="5">
        <f t="shared" si="8"/>
        <v>0.85075848560085965</v>
      </c>
      <c r="F61" s="29">
        <v>24.950776795652825</v>
      </c>
      <c r="G61" s="42">
        <f t="shared" si="12"/>
        <v>95.096180933192628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95.096180933192628</v>
      </c>
      <c r="M61" s="246" t="s">
        <v>1099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1091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25.116012373400388</v>
      </c>
      <c r="E62" s="5">
        <f t="shared" si="8"/>
        <v>0.8434194496483034</v>
      </c>
      <c r="F62" s="29">
        <v>25.164879070974866</v>
      </c>
      <c r="G62" s="42">
        <f t="shared" si="12"/>
        <v>94.185046400251437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94.185046400251437</v>
      </c>
      <c r="M62" s="248" t="s">
        <v>1100</v>
      </c>
      <c r="N62" s="249"/>
      <c r="O62" s="248" t="s">
        <v>1101</v>
      </c>
      <c r="P62" s="248" t="s">
        <v>1102</v>
      </c>
      <c r="Q62" s="248">
        <f t="shared" si="5"/>
        <v>1600</v>
      </c>
      <c r="R62" s="249">
        <v>1600</v>
      </c>
      <c r="S62" s="250" t="s">
        <v>776</v>
      </c>
      <c r="T62" s="250" t="s">
        <v>1103</v>
      </c>
      <c r="U62" s="250" t="s">
        <v>373</v>
      </c>
      <c r="V62" s="251">
        <v>20690</v>
      </c>
      <c r="W62" s="249" t="s">
        <v>1104</v>
      </c>
      <c r="X62" s="248" t="s">
        <v>1105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25.336478389316785</v>
      </c>
      <c r="E63" s="5">
        <f t="shared" si="8"/>
        <v>0.83608041369574715</v>
      </c>
      <c r="F63" s="29">
        <v>25.3826875667317</v>
      </c>
      <c r="G63" s="42">
        <f t="shared" si="12"/>
        <v>94.893177488077839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94.893177488077839</v>
      </c>
      <c r="M63" s="246" t="s">
        <v>1106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1107</v>
      </c>
      <c r="T63" s="247" t="s">
        <v>1108</v>
      </c>
      <c r="U63" s="247" t="s">
        <v>1109</v>
      </c>
      <c r="V63" s="142">
        <v>19378</v>
      </c>
      <c r="W63" s="143"/>
      <c r="X63" s="246" t="s">
        <v>1110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25.560849140921739</v>
      </c>
      <c r="E64" s="5">
        <f t="shared" si="8"/>
        <v>0.82874137774319068</v>
      </c>
      <c r="F64" s="29">
        <v>25.604299358004198</v>
      </c>
      <c r="G64" s="42">
        <f t="shared" si="12"/>
        <v>93.287770587305602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93.287770587305602</v>
      </c>
      <c r="M64" s="246" t="s">
        <v>1111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1103</v>
      </c>
      <c r="U64" s="247" t="s">
        <v>373</v>
      </c>
      <c r="V64" s="142">
        <v>20690</v>
      </c>
      <c r="W64" s="143" t="s">
        <v>1112</v>
      </c>
      <c r="X64" s="246" t="s">
        <v>989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25.789229291889104</v>
      </c>
      <c r="E65" s="5">
        <f t="shared" si="8"/>
        <v>0.82140234179063443</v>
      </c>
      <c r="F65" s="29">
        <v>25.829814939915007</v>
      </c>
      <c r="G65" s="42">
        <f t="shared" si="12"/>
        <v>97.256678662058221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97.256678662058221</v>
      </c>
      <c r="M65" s="246" t="s">
        <v>1113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26.021727280196092</v>
      </c>
      <c r="E66" s="5">
        <f t="shared" ref="E66:E97" si="13">1-IF(A66&lt;I$3,0,IF(A66&lt;I$4,G$3*(A66-I$3)^2,G$2+G$4*(A66-I$4)+(A66&gt;I$5)*G$5*(A66-I$5)^2))</f>
        <v>0.81406330583807818</v>
      </c>
      <c r="F66" s="29">
        <v>26.059338379580804</v>
      </c>
      <c r="G66" s="42">
        <f t="shared" si="12"/>
        <v>99.446091516672965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99.446091516672965</v>
      </c>
      <c r="M66" s="246" t="s">
        <v>1114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26.258455489803666</v>
      </c>
      <c r="E67" s="5">
        <f t="shared" si="13"/>
        <v>0.80672426988552182</v>
      </c>
      <c r="F67" s="29">
        <v>26.292977476238665</v>
      </c>
      <c r="G67" s="42">
        <f t="shared" si="12"/>
        <v>97.253538851124688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97.253538851124688</v>
      </c>
      <c r="M67" s="246" t="s">
        <v>1115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26.499530431793936</v>
      </c>
      <c r="E68" s="5">
        <f t="shared" si="13"/>
        <v>0.79938523393296546</v>
      </c>
      <c r="F68" s="29">
        <v>26.530843930064222</v>
      </c>
      <c r="G68" s="42">
        <f t="shared" si="12"/>
        <v>97.844420055854528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97.844420055854528</v>
      </c>
      <c r="M68" s="246" t="s">
        <v>1116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26.745072935578047</v>
      </c>
      <c r="E69" s="5">
        <f t="shared" si="13"/>
        <v>0.79204619798040921</v>
      </c>
      <c r="F69" s="29">
        <v>26.77305352023695</v>
      </c>
      <c r="G69" s="42">
        <f t="shared" si="12"/>
        <v>95.575007512488554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95.575007512488554</v>
      </c>
      <c r="M69" s="246" t="s">
        <v>1117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26.995208350833735</v>
      </c>
      <c r="E70" s="5">
        <f t="shared" si="13"/>
        <v>0.78470716202785284</v>
      </c>
      <c r="F70" s="29">
        <v>27.019726292849136</v>
      </c>
      <c r="G70" s="42">
        <f t="shared" si="12"/>
        <v>95.053550531104705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95.053550531104705</v>
      </c>
      <c r="M70" s="246" t="s">
        <v>1118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1119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27.250066760881701</v>
      </c>
      <c r="E71" s="5">
        <f t="shared" si="13"/>
        <v>0.77736812607529648</v>
      </c>
      <c r="F71" s="29">
        <v>27.270986759299177</v>
      </c>
      <c r="G71" s="42">
        <f t="shared" si="12"/>
        <v>95.279953709376585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95.279953709376585</v>
      </c>
      <c r="M71" s="246" t="s">
        <v>1120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27.509783208263958</v>
      </c>
      <c r="E72" s="5">
        <f t="shared" si="13"/>
        <v>0.77002909012274023</v>
      </c>
      <c r="F72" s="29">
        <v>27.526964105858081</v>
      </c>
      <c r="G72" s="42">
        <f t="shared" si="12"/>
        <v>95.025157886922145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95.025157886922145</v>
      </c>
      <c r="M72" s="246" t="s">
        <v>1121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27.774497933346016</v>
      </c>
      <c r="E73" s="5">
        <f t="shared" si="13"/>
        <v>0.76269005417018387</v>
      </c>
      <c r="F73" s="29">
        <v>27.787792415150353</v>
      </c>
      <c r="G73" s="42">
        <f t="shared" si="12"/>
        <v>93.359656918810145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93.359656918810145</v>
      </c>
      <c r="M73" s="248" t="s">
        <v>1122</v>
      </c>
      <c r="N73" s="249"/>
      <c r="O73" s="248" t="s">
        <v>1123</v>
      </c>
      <c r="P73" s="248" t="s">
        <v>1124</v>
      </c>
      <c r="Q73" s="248">
        <f t="shared" si="5"/>
        <v>1785</v>
      </c>
      <c r="R73" s="249">
        <v>1785</v>
      </c>
      <c r="S73" s="250" t="s">
        <v>654</v>
      </c>
      <c r="T73" s="250" t="s">
        <v>1125</v>
      </c>
      <c r="U73" s="250" t="s">
        <v>373</v>
      </c>
      <c r="V73" s="251"/>
      <c r="W73" s="249" t="s">
        <v>1126</v>
      </c>
      <c r="X73" s="248" t="s">
        <v>1127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28.044356626828709</v>
      </c>
      <c r="E74" s="5">
        <f t="shared" si="13"/>
        <v>0.75535101821762751</v>
      </c>
      <c r="F74" s="29">
        <v>28.05361090034696</v>
      </c>
      <c r="G74" s="42">
        <f t="shared" si="12"/>
        <v>94.055975271644627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94.055975271644627</v>
      </c>
      <c r="M74" s="246" t="s">
        <v>1128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1119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28.319510697124961</v>
      </c>
      <c r="E75" s="5">
        <f t="shared" si="13"/>
        <v>0.74801198226507126</v>
      </c>
      <c r="F75" s="29">
        <v>28.333425695400667</v>
      </c>
      <c r="G75" s="42">
        <f t="shared" si="12"/>
        <v>92.648344701608366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92.648344701608366</v>
      </c>
      <c r="M75" s="246" t="s">
        <v>1129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28.607743603712638</v>
      </c>
      <c r="E76" s="5">
        <f t="shared" si="13"/>
        <v>0.74047550295383013</v>
      </c>
      <c r="F76" s="29">
        <v>28.643653234232236</v>
      </c>
      <c r="G76" s="42">
        <f t="shared" si="12"/>
        <v>94.052855683438807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94.052855683438807</v>
      </c>
      <c r="M76" s="248" t="s">
        <v>1130</v>
      </c>
      <c r="N76" s="249"/>
      <c r="O76" s="248" t="s">
        <v>1131</v>
      </c>
      <c r="P76" s="248" t="s">
        <v>1132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1133</v>
      </c>
      <c r="X76" s="248" t="s">
        <v>1134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28.927963191767486</v>
      </c>
      <c r="E77" s="5">
        <f t="shared" si="13"/>
        <v>0.73227877099075644</v>
      </c>
      <c r="F77" s="29">
        <v>28.986408662653858</v>
      </c>
      <c r="G77" s="42">
        <f t="shared" si="12"/>
        <v>93.015958815972624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93.015958815972624</v>
      </c>
      <c r="M77" s="248" t="s">
        <v>1135</v>
      </c>
      <c r="N77" s="249"/>
      <c r="O77" s="248" t="s">
        <v>1136</v>
      </c>
      <c r="P77" s="248" t="s">
        <v>1137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1133</v>
      </c>
      <c r="X77" s="248" t="s">
        <v>1134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29.282910063794553</v>
      </c>
      <c r="E78" s="5">
        <f t="shared" si="13"/>
        <v>0.72340260196763873</v>
      </c>
      <c r="F78" s="29">
        <v>29.363797793381234</v>
      </c>
      <c r="G78" s="42">
        <f t="shared" si="12"/>
        <v>91.604515319482431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91.604515319482431</v>
      </c>
      <c r="M78" s="248" t="s">
        <v>1138</v>
      </c>
      <c r="N78" s="249"/>
      <c r="O78" s="248" t="s">
        <v>1136</v>
      </c>
      <c r="P78" s="248" t="s">
        <v>1139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1133</v>
      </c>
      <c r="X78" s="248" t="s">
        <v>1134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29.674893157022513</v>
      </c>
      <c r="E79" s="5">
        <f t="shared" si="13"/>
        <v>0.71384699588447664</v>
      </c>
      <c r="F79" s="29">
        <v>29.778222962211061</v>
      </c>
      <c r="G79" s="42">
        <f t="shared" si="12"/>
        <v>90.105950881647303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90.105950881647303</v>
      </c>
      <c r="M79" s="246" t="s">
        <v>1140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1141</v>
      </c>
      <c r="T79" s="247" t="s">
        <v>1142</v>
      </c>
      <c r="U79" s="247" t="s">
        <v>496</v>
      </c>
      <c r="V79" s="142">
        <v>15438</v>
      </c>
      <c r="W79" s="143"/>
      <c r="X79" s="246" t="s">
        <v>1143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30.106556960556336</v>
      </c>
      <c r="E80" s="5">
        <f t="shared" si="13"/>
        <v>0.70361195274127053</v>
      </c>
      <c r="F80" s="29">
        <v>30.232425101608932</v>
      </c>
      <c r="G80" s="42">
        <f t="shared" si="12"/>
        <v>94.08299050173855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94.08299050173855</v>
      </c>
      <c r="M80" s="248" t="s">
        <v>1144</v>
      </c>
      <c r="N80" s="249"/>
      <c r="O80" s="248" t="s">
        <v>1145</v>
      </c>
      <c r="P80" s="248" t="s">
        <v>1146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1147</v>
      </c>
      <c r="X80" s="248" t="s">
        <v>1148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30.580930598343773</v>
      </c>
      <c r="E81" s="5">
        <f t="shared" si="13"/>
        <v>0.69269747253802005</v>
      </c>
      <c r="F81" s="29">
        <v>30.729534142943979</v>
      </c>
      <c r="G81" s="42">
        <f t="shared" si="12"/>
        <v>95.965263383923983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95.965263383923983</v>
      </c>
      <c r="M81" s="246" t="s">
        <v>1149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1150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31.101486946120787</v>
      </c>
      <c r="E82" s="5">
        <f t="shared" si="13"/>
        <v>0.68110355527472555</v>
      </c>
      <c r="F82" s="29">
        <v>31.273129623264776</v>
      </c>
      <c r="G82" s="42">
        <f t="shared" si="12"/>
        <v>93.867666839398751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93.867666839398751</v>
      </c>
      <c r="M82" s="246" t="s">
        <v>1151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1133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31.672214118323023</v>
      </c>
      <c r="E83" s="5">
        <f t="shared" si="13"/>
        <v>0.66883020095138668</v>
      </c>
      <c r="F83" s="29">
        <v>31.867313884796847</v>
      </c>
      <c r="G83" s="42">
        <f t="shared" si="12"/>
        <v>94.685244000965696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94.685244000965696</v>
      </c>
      <c r="M83" s="246" t="s">
        <v>1152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1153</v>
      </c>
      <c r="X83" s="246" t="s">
        <v>1154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32.297702321056946</v>
      </c>
      <c r="E84" s="5">
        <f t="shared" si="13"/>
        <v>0.65587740956800378</v>
      </c>
      <c r="F84" s="29">
        <v>32.516800928716648</v>
      </c>
      <c r="G84" s="42">
        <f t="shared" si="12"/>
        <v>94.025334267996925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94.025334267996925</v>
      </c>
      <c r="M84" s="248" t="s">
        <v>1155</v>
      </c>
      <c r="N84" s="249"/>
      <c r="O84" s="248" t="s">
        <v>1156</v>
      </c>
      <c r="P84" s="248" t="s">
        <v>1157</v>
      </c>
      <c r="Q84" s="248">
        <f t="shared" si="17"/>
        <v>2061</v>
      </c>
      <c r="R84" s="249">
        <v>2061</v>
      </c>
      <c r="S84" s="250" t="s">
        <v>511</v>
      </c>
      <c r="T84" s="250" t="s">
        <v>943</v>
      </c>
      <c r="U84" s="250" t="s">
        <v>373</v>
      </c>
      <c r="V84" s="251">
        <v>2750</v>
      </c>
      <c r="W84" s="249" t="s">
        <v>1158</v>
      </c>
      <c r="X84" s="248" t="s">
        <v>1159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32.983249942399162</v>
      </c>
      <c r="E85" s="5">
        <f t="shared" si="13"/>
        <v>0.64224518112457663</v>
      </c>
      <c r="F85" s="29">
        <v>33.227024877817996</v>
      </c>
      <c r="G85" s="42">
        <f t="shared" si="12"/>
        <v>87.566150289555296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87.566150289555296</v>
      </c>
      <c r="M85" s="246" t="s">
        <v>1160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1161</v>
      </c>
      <c r="T85" s="247" t="s">
        <v>1162</v>
      </c>
      <c r="U85" s="247" t="s">
        <v>513</v>
      </c>
      <c r="V85" s="142">
        <v>10962</v>
      </c>
      <c r="W85" s="143"/>
      <c r="X85" s="246" t="s">
        <v>1163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33.734993922693157</v>
      </c>
      <c r="E86" s="5">
        <f t="shared" si="13"/>
        <v>0.62793351562110522</v>
      </c>
      <c r="F86" s="29">
        <v>34.004273198318664</v>
      </c>
      <c r="G86" s="42">
        <f t="shared" si="12"/>
        <v>94.539917578775786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94.539917578775786</v>
      </c>
      <c r="M86" s="246" t="s">
        <v>1164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939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34.560071031245528</v>
      </c>
      <c r="E87" s="5">
        <f t="shared" si="13"/>
        <v>0.61294241305758967</v>
      </c>
      <c r="F87" s="29">
        <v>34.85585144784671</v>
      </c>
      <c r="G87" s="42">
        <f t="shared" si="12"/>
        <v>94.901796882138754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94.901796882138754</v>
      </c>
      <c r="M87" s="248" t="s">
        <v>1165</v>
      </c>
      <c r="N87" s="249"/>
      <c r="O87" s="248" t="s">
        <v>1166</v>
      </c>
      <c r="P87" s="248" t="s">
        <v>1167</v>
      </c>
      <c r="Q87" s="248">
        <f t="shared" si="17"/>
        <v>2195</v>
      </c>
      <c r="R87" s="249">
        <v>2195</v>
      </c>
      <c r="S87" s="250" t="s">
        <v>511</v>
      </c>
      <c r="T87" s="250" t="s">
        <v>943</v>
      </c>
      <c r="U87" s="250" t="s">
        <v>373</v>
      </c>
      <c r="V87" s="251">
        <v>2750</v>
      </c>
      <c r="W87" s="249" t="s">
        <v>1066</v>
      </c>
      <c r="X87" s="248" t="s">
        <v>1168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35.466818840035465</v>
      </c>
      <c r="E88" s="5">
        <f t="shared" si="13"/>
        <v>0.59727187343402999</v>
      </c>
      <c r="F88" s="29">
        <v>35.790288526365337</v>
      </c>
      <c r="G88" s="42">
        <f t="shared" si="12"/>
        <v>96.595965973768841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96.595965973768841</v>
      </c>
      <c r="M88" s="248" t="s">
        <v>1169</v>
      </c>
      <c r="N88" s="249"/>
      <c r="O88" s="248" t="s">
        <v>1166</v>
      </c>
      <c r="P88" s="248" t="s">
        <v>1170</v>
      </c>
      <c r="Q88" s="248">
        <f t="shared" si="17"/>
        <v>2203</v>
      </c>
      <c r="R88" s="249">
        <v>2203</v>
      </c>
      <c r="S88" s="250" t="s">
        <v>511</v>
      </c>
      <c r="T88" s="250" t="s">
        <v>943</v>
      </c>
      <c r="U88" s="250" t="s">
        <v>373</v>
      </c>
      <c r="V88" s="251">
        <v>2750</v>
      </c>
      <c r="W88" s="249" t="s">
        <v>1171</v>
      </c>
      <c r="X88" s="248" t="s">
        <v>1172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36.465028176471129</v>
      </c>
      <c r="E89" s="5">
        <f t="shared" si="13"/>
        <v>0.58092189675042594</v>
      </c>
      <c r="F89" s="29">
        <v>36.817594461508421</v>
      </c>
      <c r="G89" s="42">
        <f t="shared" si="12"/>
        <v>86.546744089725777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86.546744089725777</v>
      </c>
      <c r="M89" s="248" t="s">
        <v>1173</v>
      </c>
      <c r="N89" s="249"/>
      <c r="O89" s="248" t="s">
        <v>1174</v>
      </c>
      <c r="P89" s="248" t="s">
        <v>1175</v>
      </c>
      <c r="Q89" s="248">
        <f t="shared" si="17"/>
        <v>2528</v>
      </c>
      <c r="R89" s="249">
        <v>2528</v>
      </c>
      <c r="S89" s="250" t="s">
        <v>459</v>
      </c>
      <c r="T89" s="250" t="s">
        <v>1176</v>
      </c>
      <c r="U89" s="250"/>
      <c r="V89" s="251"/>
      <c r="W89" s="249" t="s">
        <v>1177</v>
      </c>
      <c r="X89" s="248" t="s">
        <v>1178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37.566263023014464</v>
      </c>
      <c r="E90" s="5">
        <f t="shared" si="13"/>
        <v>0.56389248300677797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943</v>
      </c>
      <c r="U90" s="250" t="s">
        <v>373</v>
      </c>
      <c r="V90" s="251">
        <v>2750</v>
      </c>
      <c r="W90" s="249" t="s">
        <v>1179</v>
      </c>
      <c r="X90" s="248" t="s">
        <v>1168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38.784269766357269</v>
      </c>
      <c r="E91" s="5">
        <f t="shared" si="13"/>
        <v>0.54618363220308563</v>
      </c>
      <c r="F91" s="29">
        <v>39.200309615879405</v>
      </c>
      <c r="G91" s="42">
        <f t="shared" ref="G91:G97" si="18">100*(+D91/C91)</f>
        <v>94.060476393752467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94.060476393752467</v>
      </c>
      <c r="M91" s="246" t="s">
        <v>1180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939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40.135506234616173</v>
      </c>
      <c r="E92" s="5">
        <f t="shared" si="13"/>
        <v>0.52779534433934905</v>
      </c>
      <c r="F92" s="29">
        <v>40.586571295371442</v>
      </c>
      <c r="G92" s="42">
        <f t="shared" si="18"/>
        <v>78.98098963847066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78.98098963847066</v>
      </c>
      <c r="M92" s="248" t="s">
        <v>1181</v>
      </c>
      <c r="N92" s="249"/>
      <c r="O92" s="248" t="s">
        <v>1182</v>
      </c>
      <c r="P92" s="248" t="s">
        <v>1183</v>
      </c>
      <c r="Q92" s="248">
        <f t="shared" si="17"/>
        <v>3049</v>
      </c>
      <c r="R92" s="249">
        <v>3049</v>
      </c>
      <c r="S92" s="250" t="s">
        <v>1184</v>
      </c>
      <c r="T92" s="250" t="s">
        <v>1185</v>
      </c>
      <c r="U92" s="250" t="s">
        <v>373</v>
      </c>
      <c r="V92" s="251"/>
      <c r="W92" s="249" t="s">
        <v>1186</v>
      </c>
      <c r="X92" s="248" t="s">
        <v>1187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41.639833429270013</v>
      </c>
      <c r="E93" s="5">
        <f t="shared" si="13"/>
        <v>0.50872761941556832</v>
      </c>
      <c r="F93" s="29">
        <v>42.128653136725127</v>
      </c>
      <c r="G93" s="42">
        <f t="shared" si="18"/>
        <v>85.211118886637138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85.211118886637138</v>
      </c>
      <c r="M93" s="252">
        <v>2.036111111111111</v>
      </c>
      <c r="N93" s="249"/>
      <c r="O93" s="248" t="s">
        <v>1188</v>
      </c>
      <c r="P93" s="248" t="s">
        <v>1189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1190</v>
      </c>
      <c r="X93" s="249" t="s">
        <v>1191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43.321431381110571</v>
      </c>
      <c r="E94" s="5">
        <f t="shared" si="13"/>
        <v>0.48898045743174345</v>
      </c>
      <c r="F94" s="29">
        <v>43.851243303235144</v>
      </c>
      <c r="G94" s="42">
        <f t="shared" si="18"/>
        <v>90.884121778553663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90.884121778553663</v>
      </c>
      <c r="M94" s="248" t="s">
        <v>1192</v>
      </c>
      <c r="N94" s="249"/>
      <c r="O94" s="248">
        <v>47</v>
      </c>
      <c r="P94" s="248" t="s">
        <v>1102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45.210028589280164</v>
      </c>
      <c r="E95" s="5">
        <f t="shared" si="13"/>
        <v>0.46855385838787444</v>
      </c>
      <c r="F95" s="29">
        <v>45.784692451748789</v>
      </c>
      <c r="G95" s="42">
        <f t="shared" si="18"/>
        <v>71.08495061207573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71.08495061207573</v>
      </c>
      <c r="M95" s="248" t="s">
        <v>1193</v>
      </c>
      <c r="N95" s="249">
        <v>1</v>
      </c>
      <c r="O95" s="248" t="s">
        <v>1194</v>
      </c>
      <c r="P95" s="248" t="s">
        <v>1166</v>
      </c>
      <c r="Q95" s="248">
        <f t="shared" si="17"/>
        <v>3816</v>
      </c>
      <c r="R95" s="249">
        <v>3816</v>
      </c>
      <c r="S95" s="250" t="s">
        <v>1184</v>
      </c>
      <c r="T95" s="250" t="s">
        <v>1185</v>
      </c>
      <c r="U95" s="250" t="s">
        <v>373</v>
      </c>
      <c r="V95" s="251"/>
      <c r="W95" s="249" t="s">
        <v>1112</v>
      </c>
      <c r="X95" s="248" t="s">
        <v>1195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47.342577789751495</v>
      </c>
      <c r="E96" s="5">
        <f t="shared" si="13"/>
        <v>0.44744782228396118</v>
      </c>
      <c r="F96" s="29">
        <v>47.966725030330181</v>
      </c>
      <c r="G96" s="42">
        <f t="shared" si="18"/>
        <v>79.433855351932039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79.433855351932039</v>
      </c>
      <c r="M96" s="248" t="s">
        <v>1196</v>
      </c>
      <c r="N96" s="249"/>
      <c r="O96" s="248" t="s">
        <v>1197</v>
      </c>
      <c r="P96" s="248" t="s">
        <v>1166</v>
      </c>
      <c r="Q96" s="248">
        <f t="shared" si="17"/>
        <v>3576</v>
      </c>
      <c r="R96" s="249">
        <v>3576</v>
      </c>
      <c r="S96" s="250" t="s">
        <v>437</v>
      </c>
      <c r="T96" s="250" t="s">
        <v>961</v>
      </c>
      <c r="U96" s="250" t="s">
        <v>373</v>
      </c>
      <c r="V96" s="251"/>
      <c r="W96" s="249" t="s">
        <v>1198</v>
      </c>
      <c r="X96" s="248" t="s">
        <v>1199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49.765579166508054</v>
      </c>
      <c r="E97" s="5">
        <f t="shared" si="13"/>
        <v>0.42566234912000367</v>
      </c>
      <c r="F97" s="29">
        <v>50.444812001525101</v>
      </c>
      <c r="G97" s="42">
        <f t="shared" si="18"/>
        <v>88.603405044227983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88.603405044227983</v>
      </c>
      <c r="M97" s="246" t="s">
        <v>1200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1201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52.538362821290683</v>
      </c>
      <c r="E98" s="5">
        <f t="shared" ref="E98:E106" si="19">1-IF(A98&lt;I$3,0,IF(A98&lt;I$4,G$3*(A98-I$3)^2,G$2+G$4*(A98-I$4)+(A98&gt;I$5)*G$5*(A98-I$5)^2))</f>
        <v>0.40319743889600201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1202</v>
      </c>
      <c r="N98" s="249"/>
      <c r="O98" s="248" t="s">
        <v>1203</v>
      </c>
      <c r="P98" s="248" t="s">
        <v>1204</v>
      </c>
      <c r="Q98" s="248">
        <f t="shared" si="17"/>
        <v>3370</v>
      </c>
      <c r="R98" s="249">
        <v>3576</v>
      </c>
      <c r="S98" s="250" t="s">
        <v>437</v>
      </c>
      <c r="T98" s="250" t="s">
        <v>961</v>
      </c>
      <c r="U98" s="250" t="s">
        <v>373</v>
      </c>
      <c r="V98" s="251"/>
      <c r="W98" s="249" t="s">
        <v>1198</v>
      </c>
      <c r="X98" s="248" t="s">
        <v>1199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55.737826637553184</v>
      </c>
      <c r="E99" s="5">
        <f t="shared" si="19"/>
        <v>0.38005309161195622</v>
      </c>
      <c r="F99" s="29">
        <v>56.549369980668239</v>
      </c>
      <c r="G99" s="42">
        <f>100*(+D99/C99)</f>
        <v>69.039421929256633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69.039421929256633</v>
      </c>
      <c r="M99" s="248" t="s">
        <v>1205</v>
      </c>
      <c r="N99" s="249">
        <v>1</v>
      </c>
      <c r="O99" s="248" t="s">
        <v>1206</v>
      </c>
      <c r="P99" s="248" t="s">
        <v>1203</v>
      </c>
      <c r="Q99" s="248">
        <f t="shared" si="17"/>
        <v>4856</v>
      </c>
      <c r="R99" s="249">
        <v>4856</v>
      </c>
      <c r="S99" s="250" t="s">
        <v>733</v>
      </c>
      <c r="T99" s="250" t="s">
        <v>1207</v>
      </c>
      <c r="U99" s="250" t="s">
        <v>373</v>
      </c>
      <c r="V99" s="251"/>
      <c r="W99" s="249" t="s">
        <v>1112</v>
      </c>
      <c r="X99" s="248" t="s">
        <v>1168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59.465442346113747</v>
      </c>
      <c r="E100" s="5">
        <f t="shared" si="19"/>
        <v>0.35622930726786617</v>
      </c>
      <c r="F100" s="29">
        <v>60.357958853837083</v>
      </c>
      <c r="G100" s="42">
        <f>100*(+D100/C100)</f>
        <v>70.110562797540268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70.110562797540268</v>
      </c>
      <c r="M100" s="248" t="s">
        <v>1208</v>
      </c>
      <c r="N100" s="249">
        <v>1</v>
      </c>
      <c r="O100" s="248" t="s">
        <v>1206</v>
      </c>
      <c r="P100" s="248" t="s">
        <v>1209</v>
      </c>
      <c r="Q100" s="248">
        <f t="shared" si="17"/>
        <v>4844</v>
      </c>
      <c r="R100" s="249">
        <v>4844</v>
      </c>
      <c r="S100" s="250" t="s">
        <v>437</v>
      </c>
      <c r="T100" s="250" t="s">
        <v>961</v>
      </c>
      <c r="U100" s="250" t="s">
        <v>373</v>
      </c>
      <c r="V100" s="251"/>
      <c r="W100" s="249" t="s">
        <v>1198</v>
      </c>
      <c r="X100" s="248" t="s">
        <v>1199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63.85790637530728</v>
      </c>
      <c r="E101" s="5">
        <f t="shared" si="19"/>
        <v>0.33172608586373187</v>
      </c>
      <c r="F101" s="29">
        <v>64.844881332414261</v>
      </c>
      <c r="I101" s="231"/>
      <c r="K101" s="1">
        <v>95</v>
      </c>
      <c r="M101" s="248" t="s">
        <v>1210</v>
      </c>
      <c r="N101" s="249">
        <v>1</v>
      </c>
      <c r="O101" s="248" t="s">
        <v>1211</v>
      </c>
      <c r="P101" s="248" t="s">
        <v>1183</v>
      </c>
      <c r="Q101" s="248">
        <f t="shared" si="17"/>
        <v>5089</v>
      </c>
      <c r="R101" s="249">
        <v>5089</v>
      </c>
      <c r="S101" s="250" t="s">
        <v>437</v>
      </c>
      <c r="T101" s="250" t="s">
        <v>961</v>
      </c>
      <c r="U101" s="250" t="s">
        <v>373</v>
      </c>
      <c r="V101" s="251"/>
      <c r="W101" s="249" t="s">
        <v>1198</v>
      </c>
      <c r="X101" s="248" t="s">
        <v>1199</v>
      </c>
      <c r="Y101" s="251">
        <v>34049</v>
      </c>
    </row>
    <row r="102" spans="1:25">
      <c r="A102" s="1">
        <v>96</v>
      </c>
      <c r="C102" s="29"/>
      <c r="D102" s="29">
        <f t="shared" si="14"/>
        <v>69.10385752855386</v>
      </c>
      <c r="E102" s="5">
        <f t="shared" si="19"/>
        <v>0.30654342739955343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75.47111591568995</v>
      </c>
      <c r="E103" s="5">
        <f t="shared" si="19"/>
        <v>0.28068133187533084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83.353073357362049</v>
      </c>
      <c r="E104" s="5">
        <f t="shared" si="19"/>
        <v>0.25413979929106412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93.352029738165214</v>
      </c>
      <c r="E105" s="5">
        <f t="shared" si="19"/>
        <v>0.22691882964675303</v>
      </c>
      <c r="F105" s="29">
        <v>94.965547104243981</v>
      </c>
      <c r="I105" s="231"/>
      <c r="K105" s="1">
        <v>99</v>
      </c>
      <c r="M105" s="246" t="s">
        <v>1212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1213</v>
      </c>
      <c r="U105" s="247" t="s">
        <v>373</v>
      </c>
      <c r="V105" s="142">
        <v>3687</v>
      </c>
      <c r="W105" s="143"/>
      <c r="X105" s="246" t="s">
        <v>1214</v>
      </c>
      <c r="Y105" s="142">
        <v>39614</v>
      </c>
    </row>
    <row r="106" spans="1:25">
      <c r="A106" s="1">
        <v>100</v>
      </c>
      <c r="D106" s="29">
        <f>E$4/E106</f>
        <v>106.439057350306</v>
      </c>
      <c r="E106" s="5">
        <f t="shared" si="19"/>
        <v>0.1990184229423978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3.5344545575131364E-2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3.8141047996296775E-4</v>
      </c>
      <c r="H3" s="26">
        <v>19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1.480324074074074E-2</v>
      </c>
      <c r="E4" s="36">
        <f>D4*1440</f>
        <v>21.316666666666666</v>
      </c>
      <c r="F4" s="33">
        <v>1.2E-2</v>
      </c>
      <c r="G4" s="243">
        <f>Parameters!AC$19</f>
        <v>7.3432363687638003E-3</v>
      </c>
      <c r="H4" s="26">
        <v>16</v>
      </c>
      <c r="I4" s="152">
        <f>Parameters!AA$19</f>
        <v>39.501010961390769</v>
      </c>
    </row>
    <row r="5" spans="1:9" ht="15.75">
      <c r="A5" s="26"/>
      <c r="B5" s="26"/>
      <c r="C5" s="26"/>
      <c r="D5" s="35"/>
      <c r="E5" s="37">
        <f>E4*60</f>
        <v>1279</v>
      </c>
      <c r="F5" s="33">
        <v>2E-3</v>
      </c>
      <c r="G5" s="243">
        <f>Parameters!AD$19</f>
        <v>3.4024778246423892E-4</v>
      </c>
      <c r="H5" s="26">
        <v>16</v>
      </c>
      <c r="I5" s="152">
        <f>Parameters!AB$19</f>
        <v>69.265360033841091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43.681693989071036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38.757575757575765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35.060307017543863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32.200402819738173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29.939138576779026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28.122251539138084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26.645833333333332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25.437549721559268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24.445718654434252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23.632668144863267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22.970545977011497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22.438596491228072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22.021349862258955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21.707399864222676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21.488575268817204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21.35938543754175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21.316666666666666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21.316666666666666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21.316666666666666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21.316666666666666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21.316666666666666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21.316666666666666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21.316666666666666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21.316666666666666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21.316666666666666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21.316666666666666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21.316666666666666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21.316794541513016</v>
      </c>
      <c r="E36" s="5">
        <f t="shared" si="2"/>
        <v>0.99999400121598481</v>
      </c>
    </row>
    <row r="37" spans="1:5">
      <c r="A37" s="1">
        <v>31</v>
      </c>
      <c r="B37" s="14"/>
      <c r="C37" s="29"/>
      <c r="D37" s="29">
        <f t="shared" si="0"/>
        <v>21.326969199369895</v>
      </c>
      <c r="E37" s="5">
        <f t="shared" si="2"/>
        <v>0.99951692466909303</v>
      </c>
    </row>
    <row r="38" spans="1:5">
      <c r="A38" s="1">
        <v>32</v>
      </c>
      <c r="B38" s="14"/>
      <c r="C38" s="29"/>
      <c r="D38" s="29">
        <f t="shared" si="0"/>
        <v>21.353458094955769</v>
      </c>
      <c r="E38" s="5">
        <f t="shared" si="2"/>
        <v>0.99827702716227529</v>
      </c>
    </row>
    <row r="39" spans="1:5">
      <c r="A39" s="1">
        <v>33</v>
      </c>
      <c r="B39" s="14"/>
      <c r="C39" s="29"/>
      <c r="D39" s="29">
        <f t="shared" si="0"/>
        <v>21.396382984699837</v>
      </c>
      <c r="E39" s="5">
        <f t="shared" si="2"/>
        <v>0.99627430869553157</v>
      </c>
    </row>
    <row r="40" spans="1:5">
      <c r="A40" s="1">
        <v>34</v>
      </c>
      <c r="B40" s="14"/>
      <c r="C40" s="29"/>
      <c r="D40" s="29">
        <f t="shared" si="0"/>
        <v>21.455942137636011</v>
      </c>
      <c r="E40" s="5">
        <f t="shared" si="2"/>
        <v>0.99350876926886189</v>
      </c>
    </row>
    <row r="41" spans="1:5">
      <c r="A41" s="1">
        <v>35</v>
      </c>
      <c r="B41" s="14"/>
      <c r="C41" s="29"/>
      <c r="D41" s="29">
        <f t="shared" ref="D41:D72" si="3">E$4/E41</f>
        <v>21.532412637068411</v>
      </c>
      <c r="E41" s="5">
        <f t="shared" si="2"/>
        <v>0.98998040888226635</v>
      </c>
    </row>
    <row r="42" spans="1:5">
      <c r="A42" s="1">
        <v>36</v>
      </c>
      <c r="B42" s="14"/>
      <c r="C42" s="29"/>
      <c r="D42" s="29">
        <f t="shared" si="3"/>
        <v>21.626153630550501</v>
      </c>
      <c r="E42" s="5">
        <f t="shared" si="2"/>
        <v>0.98568922753574484</v>
      </c>
    </row>
    <row r="43" spans="1:5">
      <c r="A43" s="1">
        <v>37</v>
      </c>
      <c r="B43" s="14"/>
      <c r="C43" s="29"/>
      <c r="D43" s="29">
        <f t="shared" si="3"/>
        <v>21.737610599988685</v>
      </c>
      <c r="E43" s="5">
        <f t="shared" si="2"/>
        <v>0.98063522522929747</v>
      </c>
    </row>
    <row r="44" spans="1:5">
      <c r="A44" s="1">
        <v>38</v>
      </c>
      <c r="B44" s="14"/>
      <c r="C44" s="29"/>
      <c r="D44" s="29">
        <f t="shared" si="3"/>
        <v>21.867320747887788</v>
      </c>
      <c r="E44" s="5">
        <f t="shared" si="2"/>
        <v>0.97481840196292402</v>
      </c>
    </row>
    <row r="45" spans="1:5">
      <c r="A45" s="1">
        <v>39</v>
      </c>
      <c r="B45" s="14"/>
      <c r="C45" s="29"/>
      <c r="D45" s="29">
        <f t="shared" si="3"/>
        <v>22.015919623478979</v>
      </c>
      <c r="E45" s="5">
        <f t="shared" si="2"/>
        <v>0.96823875773662471</v>
      </c>
    </row>
    <row r="46" spans="1:5">
      <c r="A46" s="1">
        <v>40</v>
      </c>
      <c r="B46" s="14"/>
      <c r="C46" s="29"/>
      <c r="D46" s="29">
        <f t="shared" si="3"/>
        <v>22.181956855003722</v>
      </c>
      <c r="E46" s="5">
        <f t="shared" si="2"/>
        <v>0.96099125996893886</v>
      </c>
    </row>
    <row r="47" spans="1:5">
      <c r="A47" s="1">
        <v>41</v>
      </c>
      <c r="B47" s="14"/>
      <c r="C47" s="29"/>
      <c r="D47" s="29">
        <f t="shared" si="3"/>
        <v>22.352761332417817</v>
      </c>
      <c r="E47" s="5">
        <f t="shared" si="2"/>
        <v>0.95364802360017509</v>
      </c>
    </row>
    <row r="48" spans="1:5">
      <c r="A48" s="1">
        <v>42</v>
      </c>
      <c r="B48" s="14"/>
      <c r="C48" s="29"/>
      <c r="D48" s="29">
        <f t="shared" si="3"/>
        <v>22.526216663272407</v>
      </c>
      <c r="E48" s="5">
        <f t="shared" si="2"/>
        <v>0.9463047872314112</v>
      </c>
    </row>
    <row r="49" spans="1:5">
      <c r="A49" s="1">
        <v>43</v>
      </c>
      <c r="B49" s="14"/>
      <c r="C49" s="29"/>
      <c r="D49" s="29">
        <f t="shared" si="3"/>
        <v>22.702385041307082</v>
      </c>
      <c r="E49" s="5">
        <f t="shared" si="2"/>
        <v>0.93896155086264743</v>
      </c>
    </row>
    <row r="50" spans="1:5">
      <c r="A50" s="1">
        <v>44</v>
      </c>
      <c r="B50" s="14"/>
      <c r="C50" s="29"/>
      <c r="D50" s="29">
        <f t="shared" si="3"/>
        <v>22.881330621164615</v>
      </c>
      <c r="E50" s="5">
        <f t="shared" si="2"/>
        <v>0.93161831449388366</v>
      </c>
    </row>
    <row r="51" spans="1:5">
      <c r="A51" s="1">
        <v>45</v>
      </c>
      <c r="B51" s="14"/>
      <c r="C51" s="29"/>
      <c r="D51" s="29">
        <f t="shared" si="3"/>
        <v>23.063119596286477</v>
      </c>
      <c r="E51" s="5">
        <f t="shared" si="2"/>
        <v>0.92427507812511989</v>
      </c>
    </row>
    <row r="52" spans="1:5">
      <c r="A52" s="1">
        <v>46</v>
      </c>
      <c r="B52" s="14"/>
      <c r="C52" s="29"/>
      <c r="D52" s="29">
        <f t="shared" si="3"/>
        <v>23.247820280551299</v>
      </c>
      <c r="E52" s="5">
        <f t="shared" si="2"/>
        <v>0.916931841756356</v>
      </c>
    </row>
    <row r="53" spans="1:5">
      <c r="A53" s="1">
        <v>47</v>
      </c>
      <c r="B53" s="14"/>
      <c r="C53" s="29"/>
      <c r="D53" s="29">
        <f t="shared" si="3"/>
        <v>23.435503193867788</v>
      </c>
      <c r="E53" s="5">
        <f t="shared" si="2"/>
        <v>0.90958860538759223</v>
      </c>
    </row>
    <row r="54" spans="1:5">
      <c r="A54" s="1">
        <v>48</v>
      </c>
      <c r="B54" s="14"/>
      <c r="C54" s="29"/>
      <c r="D54" s="29">
        <f t="shared" si="3"/>
        <v>23.626241151947461</v>
      </c>
      <c r="E54" s="5">
        <f t="shared" si="2"/>
        <v>0.90224536901882846</v>
      </c>
    </row>
    <row r="55" spans="1:5">
      <c r="A55" s="1">
        <v>49</v>
      </c>
      <c r="B55" s="14"/>
      <c r="C55" s="29"/>
      <c r="D55" s="29">
        <f t="shared" si="3"/>
        <v>23.820109360497149</v>
      </c>
      <c r="E55" s="5">
        <f t="shared" si="2"/>
        <v>0.89490213265006469</v>
      </c>
    </row>
    <row r="56" spans="1:5">
      <c r="A56" s="1">
        <v>50</v>
      </c>
      <c r="B56" s="14"/>
      <c r="C56" s="29"/>
      <c r="D56" s="29">
        <f t="shared" si="3"/>
        <v>24.017185514087409</v>
      </c>
      <c r="E56" s="5">
        <f t="shared" si="2"/>
        <v>0.8875588962813008</v>
      </c>
    </row>
    <row r="57" spans="1:5">
      <c r="A57" s="1">
        <v>51</v>
      </c>
      <c r="B57" s="14"/>
      <c r="C57" s="29"/>
      <c r="D57" s="29">
        <f t="shared" si="3"/>
        <v>24.217549899969747</v>
      </c>
      <c r="E57" s="5">
        <f t="shared" si="2"/>
        <v>0.88021565991253703</v>
      </c>
    </row>
    <row r="58" spans="1:5">
      <c r="A58" s="1">
        <v>52</v>
      </c>
      <c r="B58" s="14"/>
      <c r="C58" s="29"/>
      <c r="D58" s="29">
        <f t="shared" si="3"/>
        <v>24.421285507134215</v>
      </c>
      <c r="E58" s="5">
        <f t="shared" si="2"/>
        <v>0.87287242354377326</v>
      </c>
    </row>
    <row r="59" spans="1:5">
      <c r="A59" s="1">
        <v>53</v>
      </c>
      <c r="B59" s="14"/>
      <c r="C59" s="29"/>
      <c r="D59" s="29">
        <f t="shared" si="3"/>
        <v>24.628478140918485</v>
      </c>
      <c r="E59" s="5">
        <f t="shared" si="2"/>
        <v>0.86552918717500948</v>
      </c>
    </row>
    <row r="60" spans="1:5">
      <c r="A60" s="1">
        <v>54</v>
      </c>
      <c r="B60" s="14"/>
      <c r="C60" s="29"/>
      <c r="D60" s="29">
        <f t="shared" si="3"/>
        <v>24.839216543501038</v>
      </c>
      <c r="E60" s="5">
        <f t="shared" si="2"/>
        <v>0.85818595080624571</v>
      </c>
    </row>
    <row r="61" spans="1:5">
      <c r="A61" s="1">
        <v>55</v>
      </c>
      <c r="B61" s="14"/>
      <c r="C61" s="29"/>
      <c r="D61" s="29">
        <f t="shared" si="3"/>
        <v>25.053592520633813</v>
      </c>
      <c r="E61" s="5">
        <f t="shared" si="2"/>
        <v>0.85084271443748183</v>
      </c>
    </row>
    <row r="62" spans="1:5">
      <c r="A62" s="1">
        <v>56</v>
      </c>
      <c r="B62" s="14"/>
      <c r="C62" s="29"/>
      <c r="D62" s="29">
        <f t="shared" si="3"/>
        <v>25.27170107499467</v>
      </c>
      <c r="E62" s="5">
        <f t="shared" si="2"/>
        <v>0.84349947806871806</v>
      </c>
    </row>
    <row r="63" spans="1:5">
      <c r="A63" s="1">
        <v>57</v>
      </c>
      <c r="B63" s="14"/>
      <c r="C63" s="29"/>
      <c r="D63" s="29">
        <f t="shared" si="3"/>
        <v>25.493640546566567</v>
      </c>
      <c r="E63" s="5">
        <f t="shared" si="2"/>
        <v>0.83615624169995417</v>
      </c>
    </row>
    <row r="64" spans="1:5">
      <c r="A64" s="1">
        <v>58</v>
      </c>
      <c r="B64" s="14"/>
      <c r="C64" s="29"/>
      <c r="D64" s="29">
        <f t="shared" si="3"/>
        <v>25.719512760479201</v>
      </c>
      <c r="E64" s="5">
        <f t="shared" si="2"/>
        <v>0.8288130053311904</v>
      </c>
    </row>
    <row r="65" spans="1:5">
      <c r="A65" s="1">
        <v>59</v>
      </c>
      <c r="B65" s="14"/>
      <c r="C65" s="29"/>
      <c r="D65" s="29">
        <f t="shared" si="3"/>
        <v>25.949423182780173</v>
      </c>
      <c r="E65" s="5">
        <f t="shared" si="2"/>
        <v>0.82146976896242663</v>
      </c>
    </row>
    <row r="66" spans="1:5">
      <c r="A66" s="1">
        <v>60</v>
      </c>
      <c r="B66" s="14"/>
      <c r="C66" s="29"/>
      <c r="D66" s="29">
        <f t="shared" si="3"/>
        <v>26.183481084636249</v>
      </c>
      <c r="E66" s="5">
        <f t="shared" ref="E66:E97" si="4">1-IF(A66&lt;I$3,0,IF(A66&lt;I$4,G$3*(A66-I$3)^2,G$2+G$4*(A66-I$4)+(A66&gt;I$5)*G$5*(A66-I$5)^2))</f>
        <v>0.81412653259366285</v>
      </c>
    </row>
    <row r="67" spans="1:5">
      <c r="A67" s="1">
        <v>61</v>
      </c>
      <c r="B67" s="14"/>
      <c r="C67" s="29"/>
      <c r="D67" s="29">
        <f t="shared" si="3"/>
        <v>26.42179971550183</v>
      </c>
      <c r="E67" s="5">
        <f t="shared" si="4"/>
        <v>0.80678329622489908</v>
      </c>
    </row>
    <row r="68" spans="1:5">
      <c r="A68" s="1">
        <v>62</v>
      </c>
      <c r="B68" s="14"/>
      <c r="C68" s="29"/>
      <c r="D68" s="29">
        <f t="shared" si="3"/>
        <v>26.664496485831283</v>
      </c>
      <c r="E68" s="5">
        <f t="shared" si="4"/>
        <v>0.7994400598561352</v>
      </c>
    </row>
    <row r="69" spans="1:5">
      <c r="A69" s="1">
        <v>63</v>
      </c>
      <c r="B69" s="14"/>
      <c r="C69" s="29"/>
      <c r="D69" s="29">
        <f t="shared" si="3"/>
        <v>26.911693159954357</v>
      </c>
      <c r="E69" s="5">
        <f t="shared" si="4"/>
        <v>0.79209682348737143</v>
      </c>
    </row>
    <row r="70" spans="1:5">
      <c r="A70" s="1">
        <v>64</v>
      </c>
      <c r="B70" s="14"/>
      <c r="C70" s="29"/>
      <c r="D70" s="29">
        <f t="shared" si="3"/>
        <v>27.163516059780516</v>
      </c>
      <c r="E70" s="5">
        <f t="shared" si="4"/>
        <v>0.78475358711860765</v>
      </c>
    </row>
    <row r="71" spans="1:5">
      <c r="A71" s="1">
        <v>65</v>
      </c>
      <c r="B71" s="14"/>
      <c r="C71" s="29"/>
      <c r="D71" s="29">
        <f t="shared" si="3"/>
        <v>27.420096280048082</v>
      </c>
      <c r="E71" s="5">
        <f t="shared" si="4"/>
        <v>0.77741035074984377</v>
      </c>
    </row>
    <row r="72" spans="1:5">
      <c r="A72" s="1">
        <v>66</v>
      </c>
      <c r="B72" s="14"/>
      <c r="C72" s="29"/>
      <c r="D72" s="29">
        <f t="shared" si="3"/>
        <v>27.681569915888883</v>
      </c>
      <c r="E72" s="5">
        <f t="shared" si="4"/>
        <v>0.77006711438108</v>
      </c>
    </row>
    <row r="73" spans="1:5">
      <c r="A73" s="1">
        <v>67</v>
      </c>
      <c r="B73" s="14"/>
      <c r="C73" s="29"/>
      <c r="D73" s="29">
        <f t="shared" ref="D73:D104" si="5">E$4/E73</f>
        <v>27.948078303538377</v>
      </c>
      <c r="E73" s="5">
        <f t="shared" si="4"/>
        <v>0.76272387801231623</v>
      </c>
    </row>
    <row r="74" spans="1:5">
      <c r="A74" s="1">
        <v>68</v>
      </c>
      <c r="B74" s="14"/>
      <c r="C74" s="29"/>
      <c r="D74" s="29">
        <f t="shared" si="5"/>
        <v>28.219768275085787</v>
      </c>
      <c r="E74" s="5">
        <f t="shared" si="4"/>
        <v>0.75538064164355245</v>
      </c>
    </row>
    <row r="75" spans="1:5">
      <c r="A75" s="1">
        <v>69</v>
      </c>
      <c r="B75" s="14"/>
      <c r="C75" s="29"/>
      <c r="D75" s="29">
        <f t="shared" si="5"/>
        <v>28.496792428229</v>
      </c>
      <c r="E75" s="5">
        <f t="shared" si="4"/>
        <v>0.74803740527478868</v>
      </c>
    </row>
    <row r="76" spans="1:5">
      <c r="A76" s="1">
        <v>70</v>
      </c>
      <c r="B76" s="14"/>
      <c r="C76" s="29"/>
      <c r="D76" s="29">
        <f t="shared" si="5"/>
        <v>28.786446047820341</v>
      </c>
      <c r="E76" s="5">
        <f t="shared" si="4"/>
        <v>0.74051053857969129</v>
      </c>
    </row>
    <row r="77" spans="1:5">
      <c r="A77" s="1">
        <v>71</v>
      </c>
      <c r="B77" s="14"/>
      <c r="C77" s="29"/>
      <c r="D77" s="29">
        <f t="shared" si="5"/>
        <v>29.108120732335891</v>
      </c>
      <c r="E77" s="5">
        <f t="shared" si="4"/>
        <v>0.73232713518967285</v>
      </c>
    </row>
    <row r="78" spans="1:5">
      <c r="A78" s="1">
        <v>72</v>
      </c>
      <c r="B78" s="14"/>
      <c r="C78" s="29"/>
      <c r="D78" s="29">
        <f t="shared" si="5"/>
        <v>29.464754529351818</v>
      </c>
      <c r="E78" s="5">
        <f t="shared" si="4"/>
        <v>0.72346323623472597</v>
      </c>
    </row>
    <row r="79" spans="1:5">
      <c r="A79" s="1">
        <v>73</v>
      </c>
      <c r="B79" s="14"/>
      <c r="C79" s="29"/>
      <c r="D79" s="29">
        <f t="shared" si="5"/>
        <v>29.858669390856122</v>
      </c>
      <c r="E79" s="5">
        <f t="shared" si="4"/>
        <v>0.71391884171485065</v>
      </c>
    </row>
    <row r="80" spans="1:5">
      <c r="A80" s="1">
        <v>74</v>
      </c>
      <c r="B80" s="14"/>
      <c r="C80" s="29"/>
      <c r="D80" s="29">
        <f t="shared" si="5"/>
        <v>30.292525063329634</v>
      </c>
      <c r="E80" s="5">
        <f t="shared" si="4"/>
        <v>0.70369395163004689</v>
      </c>
    </row>
    <row r="81" spans="1:5">
      <c r="A81" s="1">
        <v>75</v>
      </c>
      <c r="B81" s="14"/>
      <c r="C81" s="29"/>
      <c r="D81" s="29">
        <f t="shared" si="5"/>
        <v>30.769368481858539</v>
      </c>
      <c r="E81" s="5">
        <f t="shared" si="4"/>
        <v>0.69278856598031457</v>
      </c>
    </row>
    <row r="82" spans="1:5">
      <c r="A82" s="1">
        <v>76</v>
      </c>
      <c r="B82" s="14"/>
      <c r="C82" s="29"/>
      <c r="D82" s="29">
        <f t="shared" si="5"/>
        <v>31.292693266468834</v>
      </c>
      <c r="E82" s="5">
        <f t="shared" si="4"/>
        <v>0.68120268476565382</v>
      </c>
    </row>
    <row r="83" spans="1:5">
      <c r="A83" s="1">
        <v>77</v>
      </c>
      <c r="B83" s="14"/>
      <c r="C83" s="29"/>
      <c r="D83" s="29">
        <f t="shared" si="5"/>
        <v>31.866511672604169</v>
      </c>
      <c r="E83" s="5">
        <f t="shared" si="4"/>
        <v>0.66893630798606463</v>
      </c>
    </row>
    <row r="84" spans="1:5">
      <c r="A84" s="1">
        <v>78</v>
      </c>
      <c r="B84" s="14"/>
      <c r="C84" s="29"/>
      <c r="D84" s="29">
        <f t="shared" si="5"/>
        <v>32.495442012445402</v>
      </c>
      <c r="E84" s="5">
        <f t="shared" si="4"/>
        <v>0.65598943564154677</v>
      </c>
    </row>
    <row r="85" spans="1:5">
      <c r="A85" s="1">
        <v>79</v>
      </c>
      <c r="B85" s="14"/>
      <c r="C85" s="29"/>
      <c r="D85" s="29">
        <f t="shared" si="5"/>
        <v>33.184815445168624</v>
      </c>
      <c r="E85" s="5">
        <f t="shared" si="4"/>
        <v>0.64236206773210058</v>
      </c>
    </row>
    <row r="86" spans="1:5">
      <c r="A86" s="1">
        <v>80</v>
      </c>
      <c r="B86" s="14"/>
      <c r="C86" s="29"/>
      <c r="D86" s="29">
        <f t="shared" si="5"/>
        <v>33.940807214020715</v>
      </c>
      <c r="E86" s="5">
        <f t="shared" si="4"/>
        <v>0.62805420425772596</v>
      </c>
    </row>
    <row r="87" spans="1:5">
      <c r="A87" s="1">
        <v>81</v>
      </c>
      <c r="B87" s="14"/>
      <c r="C87" s="29"/>
      <c r="D87" s="29">
        <f t="shared" si="5"/>
        <v>34.770599003231005</v>
      </c>
      <c r="E87" s="5">
        <f t="shared" si="4"/>
        <v>0.61306584521842278</v>
      </c>
    </row>
    <row r="88" spans="1:5">
      <c r="A88" s="1">
        <v>82</v>
      </c>
      <c r="B88" s="14"/>
      <c r="C88" s="29"/>
      <c r="D88" s="29">
        <f t="shared" si="5"/>
        <v>35.682581267693934</v>
      </c>
      <c r="E88" s="5">
        <f t="shared" si="4"/>
        <v>0.59739699061419116</v>
      </c>
    </row>
    <row r="89" spans="1:5">
      <c r="A89" s="1">
        <v>83</v>
      </c>
      <c r="B89" s="14"/>
      <c r="C89" s="29"/>
      <c r="D89" s="29">
        <f t="shared" si="5"/>
        <v>36.686607401658129</v>
      </c>
      <c r="E89" s="5">
        <f t="shared" si="4"/>
        <v>0.58104764044503099</v>
      </c>
    </row>
    <row r="90" spans="1:5">
      <c r="A90" s="1">
        <v>84</v>
      </c>
      <c r="B90" s="14"/>
      <c r="C90" s="29"/>
      <c r="D90" s="29">
        <f t="shared" si="5"/>
        <v>37.794315829328404</v>
      </c>
      <c r="E90" s="5">
        <f t="shared" si="4"/>
        <v>0.56401779471094238</v>
      </c>
    </row>
    <row r="91" spans="1:5">
      <c r="A91" s="1">
        <v>85</v>
      </c>
      <c r="B91" s="14"/>
      <c r="C91" s="29"/>
      <c r="D91" s="29">
        <f t="shared" si="5"/>
        <v>39.019542079345428</v>
      </c>
      <c r="E91" s="5">
        <f t="shared" si="4"/>
        <v>0.54630745341192544</v>
      </c>
    </row>
    <row r="92" spans="1:5">
      <c r="A92" s="1">
        <v>86</v>
      </c>
      <c r="B92" s="14"/>
      <c r="C92" s="29"/>
      <c r="D92" s="29">
        <f t="shared" si="5"/>
        <v>40.378851505101849</v>
      </c>
      <c r="E92" s="5">
        <f t="shared" si="4"/>
        <v>0.52791661654797972</v>
      </c>
    </row>
    <row r="93" spans="1:5">
      <c r="A93" s="1">
        <v>87</v>
      </c>
      <c r="B93" s="14"/>
      <c r="C93" s="29"/>
      <c r="D93" s="29">
        <f t="shared" si="5"/>
        <v>41.892235875919127</v>
      </c>
      <c r="E93" s="5">
        <f t="shared" si="4"/>
        <v>0.50884528411910579</v>
      </c>
    </row>
    <row r="94" spans="1:5">
      <c r="A94" s="1">
        <v>88</v>
      </c>
      <c r="B94" s="14"/>
      <c r="C94" s="29"/>
      <c r="D94" s="29">
        <f t="shared" si="5"/>
        <v>43.584035729166338</v>
      </c>
      <c r="E94" s="5">
        <f t="shared" si="4"/>
        <v>0.48909345612530331</v>
      </c>
    </row>
    <row r="95" spans="1:5">
      <c r="A95" s="1">
        <v>89</v>
      </c>
      <c r="B95" s="14"/>
      <c r="C95" s="29"/>
      <c r="D95" s="29">
        <f t="shared" si="5"/>
        <v>45.484178621615641</v>
      </c>
      <c r="E95" s="5">
        <f t="shared" si="4"/>
        <v>0.46866113256657238</v>
      </c>
    </row>
    <row r="96" spans="1:5">
      <c r="A96" s="1">
        <v>90</v>
      </c>
      <c r="B96" s="14"/>
      <c r="C96" s="29"/>
      <c r="D96" s="29">
        <f t="shared" si="5"/>
        <v>47.629867047606965</v>
      </c>
      <c r="E96" s="5">
        <f t="shared" si="4"/>
        <v>0.44754831344291279</v>
      </c>
    </row>
    <row r="97" spans="1:5">
      <c r="A97" s="1">
        <v>91</v>
      </c>
      <c r="B97" s="14"/>
      <c r="C97" s="29"/>
      <c r="D97" s="29">
        <f t="shared" si="5"/>
        <v>50.06791870685025</v>
      </c>
      <c r="E97" s="5">
        <f t="shared" si="4"/>
        <v>0.42575499875432488</v>
      </c>
    </row>
    <row r="98" spans="1:5">
      <c r="A98" s="1">
        <v>92</v>
      </c>
      <c r="B98" s="14"/>
      <c r="C98" s="29"/>
      <c r="D98" s="29">
        <f t="shared" si="5"/>
        <v>52.858073410046821</v>
      </c>
      <c r="E98" s="5">
        <f t="shared" ref="E98:E106" si="6">1-IF(A98&lt;I$3,0,IF(A98&lt;I$4,G$3*(A98-I$3)^2,G$2+G$4*(A98-I$4)+(A98&gt;I$5)*G$5*(A98-I$5)^2))</f>
        <v>0.40328118850080852</v>
      </c>
    </row>
    <row r="99" spans="1:5">
      <c r="A99" s="1">
        <v>93</v>
      </c>
      <c r="B99" s="14"/>
      <c r="C99" s="29"/>
      <c r="D99" s="29">
        <f t="shared" si="5"/>
        <v>56.077766761050164</v>
      </c>
      <c r="E99" s="5">
        <f t="shared" si="6"/>
        <v>0.38012688268236361</v>
      </c>
    </row>
    <row r="100" spans="1:5">
      <c r="A100" s="1">
        <v>94</v>
      </c>
      <c r="C100" s="29"/>
      <c r="D100" s="29">
        <f t="shared" si="5"/>
        <v>59.829190109836674</v>
      </c>
      <c r="E100" s="5">
        <f t="shared" si="6"/>
        <v>0.35629208129899015</v>
      </c>
    </row>
    <row r="101" spans="1:5">
      <c r="A101" s="1">
        <v>95</v>
      </c>
      <c r="B101" s="14"/>
      <c r="C101" s="29"/>
      <c r="D101" s="29">
        <f t="shared" si="5"/>
        <v>64.25002493283236</v>
      </c>
      <c r="E101" s="5">
        <f t="shared" si="6"/>
        <v>0.33177678435068825</v>
      </c>
    </row>
    <row r="102" spans="1:5">
      <c r="A102" s="1">
        <v>96</v>
      </c>
      <c r="C102" s="29"/>
      <c r="D102" s="29">
        <f t="shared" si="5"/>
        <v>69.530294552534613</v>
      </c>
      <c r="E102" s="5">
        <f t="shared" si="6"/>
        <v>0.30658099183745802</v>
      </c>
    </row>
    <row r="103" spans="1:5">
      <c r="A103" s="1">
        <v>97</v>
      </c>
      <c r="C103" s="29"/>
      <c r="D103" s="29">
        <f t="shared" si="5"/>
        <v>75.939827089415076</v>
      </c>
      <c r="E103" s="5">
        <f t="shared" si="6"/>
        <v>0.28070470375929923</v>
      </c>
    </row>
    <row r="104" spans="1:5">
      <c r="A104" s="1">
        <v>98</v>
      </c>
      <c r="C104" s="29"/>
      <c r="D104" s="29">
        <f t="shared" si="5"/>
        <v>83.875038823530005</v>
      </c>
      <c r="E104" s="5">
        <f t="shared" si="6"/>
        <v>0.25414792011621179</v>
      </c>
    </row>
    <row r="105" spans="1:5">
      <c r="A105" s="1">
        <v>99</v>
      </c>
      <c r="C105" s="29"/>
      <c r="D105" s="29">
        <f>E$4/E105</f>
        <v>93.943001444744922</v>
      </c>
      <c r="E105" s="5">
        <f t="shared" si="6"/>
        <v>0.22691064090819613</v>
      </c>
    </row>
    <row r="106" spans="1:5">
      <c r="A106" s="1">
        <v>100</v>
      </c>
      <c r="D106" s="29">
        <f>E$4/E106</f>
        <v>107.12276817088562</v>
      </c>
      <c r="E106" s="5">
        <f t="shared" si="6"/>
        <v>0.19899286613525191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11" sqref="E11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4.1625000000000002E-2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3.378378378378378E-4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1.8553240740740742E-2</v>
      </c>
      <c r="E4" s="36">
        <f>D4*1440</f>
        <v>26.716666666666669</v>
      </c>
      <c r="F4" s="33">
        <v>1.2E-2</v>
      </c>
      <c r="G4" s="34">
        <v>7.4999999999999997E-3</v>
      </c>
      <c r="H4" s="26">
        <v>16</v>
      </c>
      <c r="I4" s="26">
        <v>41.1</v>
      </c>
    </row>
    <row r="5" spans="1:21" ht="15" customHeight="1">
      <c r="A5" s="26"/>
      <c r="B5" s="26"/>
      <c r="C5" s="26"/>
      <c r="D5" s="35"/>
      <c r="E5" s="37">
        <f>E4*60</f>
        <v>1603</v>
      </c>
      <c r="F5" s="33">
        <v>2E-3</v>
      </c>
      <c r="G5" s="34">
        <v>3.6000000000000002E-4</v>
      </c>
      <c r="H5" s="26">
        <v>16</v>
      </c>
      <c r="I5" s="26">
        <v>70.3</v>
      </c>
    </row>
    <row r="6" spans="1:21" ht="68.25" customHeight="1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359</v>
      </c>
      <c r="F6" s="140" t="s">
        <v>694</v>
      </c>
      <c r="G6" s="27" t="s">
        <v>361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972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54.747267759562845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4.9180327868852255E-3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48.575757575757585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4.3636363636363421E-3</v>
      </c>
      <c r="I10" s="170">
        <v>4</v>
      </c>
      <c r="J10" s="165">
        <f>100*(+F10/+C10)</f>
        <v>69.203763855862775</v>
      </c>
      <c r="K10" s="166">
        <f>100*(+D10/+C10)</f>
        <v>68.901783795400831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43.941885964912288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3.9473684210525588E-3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40.357502517623374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3.625377643504324E-3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86.172603240476946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37.52340823970038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3.3707865168539214E-3</v>
      </c>
      <c r="I13" s="170">
        <v>7</v>
      </c>
      <c r="J13" s="165">
        <f t="shared" si="4"/>
        <v>88.208479723825491</v>
      </c>
      <c r="K13" s="166">
        <f t="shared" si="5"/>
        <v>87.911147769700236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35.246262093227791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3.1662269129287099E-3</v>
      </c>
      <c r="I14" s="170">
        <v>8</v>
      </c>
      <c r="J14" s="165">
        <f t="shared" si="4"/>
        <v>86.804126569622213</v>
      </c>
      <c r="K14" s="166">
        <f t="shared" si="5"/>
        <v>86.529285007924202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33.395833333333336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3.0000000000001046E-3</v>
      </c>
      <c r="I15" s="170">
        <v>9</v>
      </c>
      <c r="J15" s="165">
        <f t="shared" si="4"/>
        <v>86.928172059430906</v>
      </c>
      <c r="K15" s="166">
        <f t="shared" si="5"/>
        <v>86.667387543252602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31.881463802704857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2.8639618138424465E-3</v>
      </c>
      <c r="I16" s="170">
        <v>10</v>
      </c>
      <c r="J16" s="165">
        <f t="shared" si="4"/>
        <v>85.718588067801434</v>
      </c>
      <c r="K16" s="166">
        <f t="shared" si="5"/>
        <v>85.47309330483877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30.638379204892967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2.7522935779818228E-3</v>
      </c>
      <c r="I17" s="170">
        <v>11</v>
      </c>
      <c r="J17" s="165">
        <f t="shared" si="4"/>
        <v>81.385265560680025</v>
      </c>
      <c r="K17" s="166">
        <f t="shared" si="5"/>
        <v>81.161269416935014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29.619364375461938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2.6607538802661487E-3</v>
      </c>
      <c r="I18" s="170">
        <v>12</v>
      </c>
      <c r="J18" s="165">
        <f t="shared" si="4"/>
        <v>83.500612372550876</v>
      </c>
      <c r="K18" s="166">
        <f t="shared" si="5"/>
        <v>83.278437794176014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28.789511494252878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2.5862068965517115E-3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28.122807017543863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2.5263157894736096E-3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96.091595731926631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27.59986225895317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2.4793388429751391E-3</v>
      </c>
      <c r="I21" s="170">
        <v>15</v>
      </c>
      <c r="J21" s="165">
        <f t="shared" si="6"/>
        <v>96.630250585206795</v>
      </c>
      <c r="K21" s="166">
        <f t="shared" si="7"/>
        <v>96.390671451524454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27.206381534283778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2.4439918533603932E-3</v>
      </c>
      <c r="I22" s="170">
        <v>16</v>
      </c>
      <c r="J22" s="165">
        <f t="shared" si="6"/>
        <v>97.114670434126211</v>
      </c>
      <c r="K22" s="166">
        <f t="shared" si="7"/>
        <v>96.877322970743421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26.93212365591398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4.0322580645161832E-4</v>
      </c>
      <c r="I23" s="170">
        <v>17</v>
      </c>
      <c r="J23" s="165">
        <f t="shared" si="6"/>
        <v>96.454610133233743</v>
      </c>
      <c r="K23" s="166">
        <f t="shared" si="7"/>
        <v>96.415717145276787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26.770207080828325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-1.3169195533925227E-3</v>
      </c>
      <c r="I24" s="170">
        <v>18</v>
      </c>
      <c r="J24" s="165">
        <f t="shared" si="6"/>
        <v>96.516242734918521</v>
      </c>
      <c r="K24" s="166">
        <f t="shared" si="7"/>
        <v>96.643346862196125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26.716666666666669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0</v>
      </c>
      <c r="I25" s="170">
        <v>19</v>
      </c>
      <c r="J25" s="165">
        <f t="shared" si="6"/>
        <v>98.283261802575112</v>
      </c>
      <c r="K25" s="166">
        <f t="shared" si="7"/>
        <v>98.283261802575112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1.8831018518518518E-2</v>
      </c>
      <c r="C26" s="5">
        <f t="shared" si="2"/>
        <v>27.116666666666667</v>
      </c>
      <c r="D26" s="5">
        <f t="shared" si="0"/>
        <v>26.716666666666669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0</v>
      </c>
      <c r="I26" s="170">
        <v>20</v>
      </c>
      <c r="J26" s="165">
        <f t="shared" si="6"/>
        <v>98.524892440073756</v>
      </c>
      <c r="K26" s="166">
        <f t="shared" si="7"/>
        <v>98.524892440073756</v>
      </c>
      <c r="L26" s="198">
        <v>1.8831018518518518E-2</v>
      </c>
      <c r="M26" s="215" t="s">
        <v>871</v>
      </c>
      <c r="N26" s="216" t="s">
        <v>872</v>
      </c>
      <c r="O26" s="215" t="s">
        <v>413</v>
      </c>
      <c r="P26" s="217">
        <v>31566</v>
      </c>
      <c r="Q26" s="216"/>
      <c r="R26" s="215" t="s">
        <v>873</v>
      </c>
      <c r="S26" s="217">
        <v>39173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26.716666666666669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0</v>
      </c>
      <c r="I27" s="170">
        <v>21</v>
      </c>
      <c r="J27" s="165">
        <f t="shared" si="6"/>
        <v>98.343558282208591</v>
      </c>
      <c r="K27" s="166">
        <f t="shared" si="7"/>
        <v>98.343558282208591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26.716666666666669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0</v>
      </c>
      <c r="I28" s="170">
        <v>22</v>
      </c>
      <c r="J28" s="165">
        <f t="shared" si="6"/>
        <v>99.937655860349125</v>
      </c>
      <c r="K28" s="166">
        <f t="shared" si="7"/>
        <v>99.937655860349125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1.8877314814814816E-2</v>
      </c>
      <c r="C29" s="5">
        <f t="shared" si="2"/>
        <v>27.183333333333334</v>
      </c>
      <c r="D29" s="5">
        <f t="shared" si="0"/>
        <v>26.716666666666669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0</v>
      </c>
      <c r="I29" s="170">
        <v>23</v>
      </c>
      <c r="J29" s="165">
        <f t="shared" si="6"/>
        <v>98.283261802575112</v>
      </c>
      <c r="K29" s="166">
        <f t="shared" si="7"/>
        <v>98.283261802575112</v>
      </c>
      <c r="L29" s="198">
        <v>1.8877314814814816E-2</v>
      </c>
      <c r="M29" s="215" t="s">
        <v>731</v>
      </c>
      <c r="N29" s="216" t="s">
        <v>877</v>
      </c>
      <c r="O29" s="215" t="s">
        <v>413</v>
      </c>
      <c r="P29" s="217">
        <v>31742</v>
      </c>
      <c r="Q29" s="216"/>
      <c r="R29" s="215" t="s">
        <v>876</v>
      </c>
      <c r="S29" s="217">
        <v>40447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26.716666666666669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0</v>
      </c>
      <c r="I30" s="170">
        <v>24</v>
      </c>
      <c r="J30" s="165">
        <f t="shared" si="6"/>
        <v>98.042813455657509</v>
      </c>
      <c r="K30" s="166">
        <f t="shared" si="7"/>
        <v>98.042813455657509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26.716666666666669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0</v>
      </c>
      <c r="I31" s="170">
        <v>25</v>
      </c>
      <c r="J31" s="165">
        <f t="shared" si="6"/>
        <v>97.506082725060821</v>
      </c>
      <c r="K31" s="166">
        <f t="shared" si="7"/>
        <v>97.506082725060821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878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26.716666666666669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0</v>
      </c>
      <c r="I32" s="170">
        <v>26</v>
      </c>
      <c r="J32" s="165">
        <f t="shared" si="6"/>
        <v>97.269417475728176</v>
      </c>
      <c r="K32" s="166">
        <f t="shared" si="7"/>
        <v>97.269417475728176</v>
      </c>
      <c r="L32" s="198">
        <v>1.9074074074074073E-2</v>
      </c>
      <c r="M32" s="215" t="s">
        <v>879</v>
      </c>
      <c r="N32" s="216" t="s">
        <v>880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26.716666666666669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0</v>
      </c>
      <c r="I33" s="170">
        <v>27</v>
      </c>
      <c r="J33" s="165">
        <f t="shared" si="6"/>
        <v>96.624472573839654</v>
      </c>
      <c r="K33" s="166">
        <f t="shared" si="7"/>
        <v>96.624472573839654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881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26.716666666666669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0</v>
      </c>
      <c r="I34" s="170">
        <v>28</v>
      </c>
      <c r="J34" s="165">
        <f t="shared" si="6"/>
        <v>97.506082725060821</v>
      </c>
      <c r="K34" s="166">
        <f t="shared" si="7"/>
        <v>97.506082725060821</v>
      </c>
      <c r="L34" s="198">
        <v>1.9027777777777779E-2</v>
      </c>
      <c r="M34" s="215" t="s">
        <v>882</v>
      </c>
      <c r="N34" s="216" t="s">
        <v>883</v>
      </c>
      <c r="O34" s="215" t="s">
        <v>405</v>
      </c>
      <c r="P34" s="217">
        <v>29520</v>
      </c>
      <c r="Q34" s="216"/>
      <c r="R34" s="215" t="s">
        <v>884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26.716666666666669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0</v>
      </c>
      <c r="I35" s="170">
        <v>29</v>
      </c>
      <c r="J35" s="165">
        <f t="shared" si="6"/>
        <v>97.803538743136059</v>
      </c>
      <c r="K35" s="166">
        <f t="shared" si="7"/>
        <v>97.803538743136059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26.716666666666669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3.5283018867045125E-6</v>
      </c>
      <c r="I36" s="170">
        <v>30</v>
      </c>
      <c r="J36" s="165">
        <f t="shared" si="6"/>
        <v>98.707244820682277</v>
      </c>
      <c r="K36" s="166">
        <f t="shared" si="7"/>
        <v>98.706896551724142</v>
      </c>
      <c r="L36" s="198">
        <v>1.8796296296296297E-2</v>
      </c>
      <c r="M36" s="215" t="s">
        <v>885</v>
      </c>
      <c r="N36" s="216" t="s">
        <v>886</v>
      </c>
      <c r="O36" s="215" t="s">
        <v>413</v>
      </c>
      <c r="P36" s="217">
        <v>29087</v>
      </c>
      <c r="Q36" s="216"/>
      <c r="R36" s="215" t="s">
        <v>887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26.725695617888928</v>
      </c>
      <c r="E37" s="5">
        <f t="shared" si="8"/>
        <v>0.99966216216216219</v>
      </c>
      <c r="F37" s="39">
        <v>26.728077538562236</v>
      </c>
      <c r="G37" s="5">
        <v>27.616666666666667</v>
      </c>
      <c r="H37" s="283">
        <f t="shared" si="3"/>
        <v>8.9116797490259423E-5</v>
      </c>
      <c r="I37" s="170">
        <v>31</v>
      </c>
      <c r="J37" s="165">
        <f t="shared" si="6"/>
        <v>97.310961912241154</v>
      </c>
      <c r="K37" s="166">
        <f t="shared" si="7"/>
        <v>97.302289870954837</v>
      </c>
      <c r="L37" s="198">
        <v>1.9074074074074073E-2</v>
      </c>
      <c r="M37" s="215" t="s">
        <v>447</v>
      </c>
      <c r="N37" s="216" t="s">
        <v>888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26.75281912494362</v>
      </c>
      <c r="E38" s="5">
        <f t="shared" si="8"/>
        <v>0.99864864864864866</v>
      </c>
      <c r="F38" s="39">
        <v>26.758302079829257</v>
      </c>
      <c r="G38" s="5">
        <v>27.15</v>
      </c>
      <c r="H38" s="283">
        <f t="shared" si="3"/>
        <v>2.0490668164514162E-4</v>
      </c>
      <c r="I38" s="170">
        <v>32</v>
      </c>
      <c r="J38" s="165">
        <f t="shared" si="6"/>
        <v>98.557282061986214</v>
      </c>
      <c r="K38" s="166">
        <f t="shared" si="7"/>
        <v>98.537087016366925</v>
      </c>
      <c r="L38" s="198">
        <v>1.8854166666666665E-2</v>
      </c>
      <c r="M38" s="215" t="s">
        <v>763</v>
      </c>
      <c r="N38" s="216" t="s">
        <v>889</v>
      </c>
      <c r="O38" s="215" t="s">
        <v>413</v>
      </c>
      <c r="P38" s="217">
        <v>28071</v>
      </c>
      <c r="Q38" s="216"/>
      <c r="R38" s="215" t="s">
        <v>890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26.798147520614485</v>
      </c>
      <c r="E39" s="5">
        <f t="shared" si="8"/>
        <v>0.99695945945945941</v>
      </c>
      <c r="F39" s="39">
        <v>26.807563020018339</v>
      </c>
      <c r="G39" s="5">
        <v>27.6</v>
      </c>
      <c r="H39" s="283">
        <f t="shared" si="3"/>
        <v>3.5122548800213765E-4</v>
      </c>
      <c r="I39" s="170">
        <v>33</v>
      </c>
      <c r="J39" s="165">
        <f t="shared" si="6"/>
        <v>96.894806096451831</v>
      </c>
      <c r="K39" s="166">
        <f t="shared" si="7"/>
        <v>96.860774170895724</v>
      </c>
      <c r="L39" s="198">
        <v>1.9212962962962963E-2</v>
      </c>
      <c r="M39" s="215" t="s">
        <v>459</v>
      </c>
      <c r="N39" s="216" t="s">
        <v>891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26.861865942028984</v>
      </c>
      <c r="E40" s="5">
        <f t="shared" si="8"/>
        <v>0.99459459459459465</v>
      </c>
      <c r="F40" s="39">
        <v>26.876070670194284</v>
      </c>
      <c r="G40" s="5">
        <v>27.983333333333334</v>
      </c>
      <c r="H40" s="283">
        <f t="shared" si="3"/>
        <v>5.2852696882707128E-4</v>
      </c>
      <c r="I40" s="170">
        <v>34</v>
      </c>
      <c r="J40" s="165">
        <f t="shared" si="6"/>
        <v>96.850705117817242</v>
      </c>
      <c r="K40" s="166">
        <f t="shared" si="7"/>
        <v>96.799516908212553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26.944236229415107</v>
      </c>
      <c r="E41" s="5">
        <f t="shared" si="8"/>
        <v>0.99155405405405406</v>
      </c>
      <c r="F41" s="39">
        <v>26.964119443340024</v>
      </c>
      <c r="G41" s="5">
        <v>27.85</v>
      </c>
      <c r="H41" s="283">
        <f t="shared" si="3"/>
        <v>7.3739526212594428E-4</v>
      </c>
      <c r="I41" s="170">
        <v>35</v>
      </c>
      <c r="J41" s="165">
        <f t="shared" si="6"/>
        <v>96.819100335152683</v>
      </c>
      <c r="K41" s="166">
        <f t="shared" si="7"/>
        <v>96.747706389282257</v>
      </c>
      <c r="L41" s="198">
        <v>1.9340277777777779E-2</v>
      </c>
      <c r="M41" s="215" t="s">
        <v>459</v>
      </c>
      <c r="N41" s="216" t="s">
        <v>891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27.045599635202919</v>
      </c>
      <c r="E42" s="5">
        <f t="shared" si="8"/>
        <v>0.98783783783783785</v>
      </c>
      <c r="F42" s="39">
        <v>27.072091042015586</v>
      </c>
      <c r="G42" s="5">
        <v>27.650000000000002</v>
      </c>
      <c r="H42" s="283">
        <f t="shared" si="3"/>
        <v>9.7855044782291776E-4</v>
      </c>
      <c r="I42" s="170">
        <v>36</v>
      </c>
      <c r="J42" s="165">
        <f t="shared" si="6"/>
        <v>97.90991335267843</v>
      </c>
      <c r="K42" s="166">
        <f t="shared" si="7"/>
        <v>97.814103563120852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878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27.166380396198331</v>
      </c>
      <c r="E43" s="5">
        <f t="shared" si="8"/>
        <v>0.98344594594594592</v>
      </c>
      <c r="F43" s="39">
        <v>27.200458643037543</v>
      </c>
      <c r="G43" s="5">
        <v>28.033333333333339</v>
      </c>
      <c r="H43" s="283">
        <f t="shared" si="3"/>
        <v>1.2528555965336378E-3</v>
      </c>
      <c r="I43" s="170">
        <v>37</v>
      </c>
      <c r="J43" s="165">
        <f t="shared" si="6"/>
        <v>97.028984457922249</v>
      </c>
      <c r="K43" s="166">
        <f t="shared" si="7"/>
        <v>96.907421151718168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878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27.307090239410684</v>
      </c>
      <c r="E44" s="5">
        <f t="shared" si="8"/>
        <v>0.97837837837837838</v>
      </c>
      <c r="F44" s="39">
        <v>27.349792165852126</v>
      </c>
      <c r="G44" s="5">
        <v>27.93333333333333</v>
      </c>
      <c r="H44" s="283">
        <f t="shared" si="3"/>
        <v>1.561325445637493E-3</v>
      </c>
      <c r="I44" s="170">
        <v>38</v>
      </c>
      <c r="J44" s="165">
        <f t="shared" si="6"/>
        <v>97.214901063455429</v>
      </c>
      <c r="K44" s="166">
        <f t="shared" si="7"/>
        <v>97.063116964729929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27.468333912238048</v>
      </c>
      <c r="E45" s="5">
        <f t="shared" si="8"/>
        <v>0.97263513513513511</v>
      </c>
      <c r="F45" s="39">
        <v>27.520764735902276</v>
      </c>
      <c r="G45" s="5">
        <v>27.650000000000002</v>
      </c>
      <c r="H45" s="283">
        <f t="shared" si="3"/>
        <v>1.9051368727348241E-3</v>
      </c>
      <c r="I45" s="170">
        <v>39</v>
      </c>
      <c r="J45" s="165">
        <f t="shared" si="6"/>
        <v>99.532603023154692</v>
      </c>
      <c r="K45" s="166">
        <f t="shared" si="7"/>
        <v>99.342979791096013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878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27.650815850815853</v>
      </c>
      <c r="E46" s="5">
        <f t="shared" si="8"/>
        <v>0.96621621621621623</v>
      </c>
      <c r="F46" s="39">
        <v>27.714160482757652</v>
      </c>
      <c r="G46" s="5">
        <v>28</v>
      </c>
      <c r="H46" s="283">
        <f t="shared" si="3"/>
        <v>2.2856413774903629E-3</v>
      </c>
      <c r="I46" s="170">
        <v>40</v>
      </c>
      <c r="J46" s="165">
        <f t="shared" si="6"/>
        <v>99.691224758121038</v>
      </c>
      <c r="K46" s="166">
        <f t="shared" si="7"/>
        <v>99.463366369841197</v>
      </c>
      <c r="L46" s="198">
        <v>1.9305555555555555E-2</v>
      </c>
      <c r="M46" s="215" t="s">
        <v>462</v>
      </c>
      <c r="N46" s="216" t="s">
        <v>892</v>
      </c>
      <c r="O46" s="215" t="s">
        <v>373</v>
      </c>
      <c r="P46" s="217">
        <v>27375</v>
      </c>
      <c r="Q46" s="216"/>
      <c r="R46" s="215" t="s">
        <v>878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27.855348127274866</v>
      </c>
      <c r="E47" s="5">
        <f t="shared" si="8"/>
        <v>0.95912162162162162</v>
      </c>
      <c r="F47" s="39">
        <v>27.928308398214821</v>
      </c>
      <c r="G47" s="5">
        <v>28.933333333333334</v>
      </c>
      <c r="H47" s="283">
        <f t="shared" si="3"/>
        <v>2.6124128214159463E-3</v>
      </c>
      <c r="I47" s="170">
        <v>41</v>
      </c>
      <c r="J47" s="165">
        <f t="shared" si="6"/>
        <v>97.31117908785653</v>
      </c>
      <c r="K47" s="166">
        <f t="shared" si="7"/>
        <v>97.056962115940308</v>
      </c>
      <c r="L47" s="198">
        <v>1.9930555555555556E-2</v>
      </c>
      <c r="M47" s="215" t="s">
        <v>893</v>
      </c>
      <c r="N47" s="216" t="s">
        <v>894</v>
      </c>
      <c r="O47" s="215" t="s">
        <v>409</v>
      </c>
      <c r="P47" s="217">
        <v>26663</v>
      </c>
      <c r="Q47" s="216"/>
      <c r="R47" s="215" t="s">
        <v>895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28.074784360085818</v>
      </c>
      <c r="E48" s="5">
        <f t="shared" si="8"/>
        <v>0.95162500000000005</v>
      </c>
      <c r="F48" s="39">
        <v>28.148407253193081</v>
      </c>
      <c r="G48" s="5">
        <v>29.083333333333332</v>
      </c>
      <c r="H48" s="283">
        <f t="shared" si="3"/>
        <v>2.6155260738211579E-3</v>
      </c>
      <c r="I48" s="170">
        <v>42</v>
      </c>
      <c r="J48" s="165">
        <f t="shared" si="6"/>
        <v>99.758088316100725</v>
      </c>
      <c r="K48" s="166">
        <f t="shared" si="7"/>
        <v>99.497168435035405</v>
      </c>
      <c r="L48" s="198">
        <v>1.9594907407407405E-2</v>
      </c>
      <c r="M48" s="215" t="s">
        <v>462</v>
      </c>
      <c r="N48" s="216" t="s">
        <v>892</v>
      </c>
      <c r="O48" s="215" t="s">
        <v>373</v>
      </c>
      <c r="P48" s="217">
        <v>27375</v>
      </c>
      <c r="Q48" s="216"/>
      <c r="R48" s="215" t="s">
        <v>878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28.297806611059624</v>
      </c>
      <c r="E49" s="5">
        <f t="shared" si="8"/>
        <v>0.94412499999999999</v>
      </c>
      <c r="F49" s="39">
        <v>28.3720027979078</v>
      </c>
      <c r="G49" s="5">
        <v>29.000000000000004</v>
      </c>
      <c r="H49" s="283">
        <f t="shared" si="3"/>
        <v>2.6151198199391122E-3</v>
      </c>
      <c r="I49" s="170">
        <v>43</v>
      </c>
      <c r="J49" s="165">
        <f t="shared" si="6"/>
        <v>97.834492406578605</v>
      </c>
      <c r="K49" s="166">
        <f t="shared" si="7"/>
        <v>97.578643486412489</v>
      </c>
      <c r="L49" s="198">
        <v>2.013888888888889E-2</v>
      </c>
      <c r="M49" s="215" t="s">
        <v>781</v>
      </c>
      <c r="N49" s="216" t="s">
        <v>896</v>
      </c>
      <c r="O49" s="215" t="s">
        <v>413</v>
      </c>
      <c r="P49" s="217">
        <v>20622</v>
      </c>
      <c r="Q49" s="216"/>
      <c r="R49" s="215" t="s">
        <v>897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28.524400551625963</v>
      </c>
      <c r="E50" s="5">
        <f t="shared" si="8"/>
        <v>0.93662500000000004</v>
      </c>
      <c r="F50" s="39">
        <v>28.599179026935683</v>
      </c>
      <c r="G50" s="5">
        <v>29.433333333333337</v>
      </c>
      <c r="H50" s="283">
        <f t="shared" si="3"/>
        <v>2.6147070599226566E-3</v>
      </c>
      <c r="I50" s="170">
        <v>44</v>
      </c>
      <c r="J50" s="165">
        <f t="shared" si="6"/>
        <v>98.391670964228268</v>
      </c>
      <c r="K50" s="166">
        <f t="shared" si="7"/>
        <v>98.134405567520517</v>
      </c>
      <c r="L50" s="198">
        <v>2.0185185185185184E-2</v>
      </c>
      <c r="M50" s="215" t="s">
        <v>559</v>
      </c>
      <c r="N50" s="216" t="s">
        <v>898</v>
      </c>
      <c r="O50" s="215" t="s">
        <v>373</v>
      </c>
      <c r="P50" s="217">
        <v>26375</v>
      </c>
      <c r="Q50" s="216"/>
      <c r="R50" s="215" t="s">
        <v>899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28.754652675007851</v>
      </c>
      <c r="E51" s="5">
        <f t="shared" si="8"/>
        <v>0.92912499999999998</v>
      </c>
      <c r="F51" s="39">
        <v>28.830022646765141</v>
      </c>
      <c r="G51" s="5">
        <v>30.033333333333331</v>
      </c>
      <c r="H51" s="283">
        <f t="shared" si="3"/>
        <v>2.6142876362168534E-3</v>
      </c>
      <c r="I51" s="170">
        <v>45</v>
      </c>
      <c r="J51" s="165">
        <f t="shared" si="6"/>
        <v>98.958887803541671</v>
      </c>
      <c r="K51" s="166">
        <f t="shared" si="7"/>
        <v>98.700180806663113</v>
      </c>
      <c r="L51" s="198">
        <v>2.0231481481481482E-2</v>
      </c>
      <c r="M51" s="218" t="s">
        <v>559</v>
      </c>
      <c r="N51" s="219" t="s">
        <v>898</v>
      </c>
      <c r="O51" s="218" t="s">
        <v>373</v>
      </c>
      <c r="P51" s="220">
        <v>26375</v>
      </c>
      <c r="Q51" s="208" t="s">
        <v>900</v>
      </c>
      <c r="R51" s="208" t="s">
        <v>467</v>
      </c>
      <c r="S51" s="204">
        <v>43155</v>
      </c>
      <c r="T51" s="208" t="s">
        <v>901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28.988652289886524</v>
      </c>
      <c r="E52" s="5">
        <f t="shared" si="8"/>
        <v>0.92162500000000003</v>
      </c>
      <c r="F52" s="39">
        <v>29.064623186135432</v>
      </c>
      <c r="G52" s="5">
        <v>29.983333333333331</v>
      </c>
      <c r="H52" s="283">
        <f t="shared" si="3"/>
        <v>2.6138613861385932E-3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96.628840966288408</v>
      </c>
      <c r="L52" s="198">
        <v>2.0833333333333332E-2</v>
      </c>
      <c r="M52" s="215" t="s">
        <v>813</v>
      </c>
      <c r="N52" s="216" t="s">
        <v>902</v>
      </c>
      <c r="O52" s="215" t="s">
        <v>398</v>
      </c>
      <c r="P52" s="217">
        <v>22915</v>
      </c>
      <c r="Q52" s="216"/>
      <c r="R52" s="215" t="s">
        <v>903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29.226491635899542</v>
      </c>
      <c r="E53" s="5">
        <f t="shared" si="8"/>
        <v>0.91412499999999997</v>
      </c>
      <c r="F53" s="39">
        <v>29.303073111807223</v>
      </c>
      <c r="G53" s="5">
        <v>30.483333333333334</v>
      </c>
      <c r="H53" s="283">
        <f t="shared" si="3"/>
        <v>2.61342814166556E-3</v>
      </c>
      <c r="I53" s="170">
        <v>47</v>
      </c>
      <c r="J53" s="165">
        <f t="shared" si="10"/>
        <v>97.785560996019655</v>
      </c>
      <c r="K53" s="166">
        <f t="shared" si="11"/>
        <v>97.5300054590641</v>
      </c>
      <c r="L53" s="198">
        <v>2.0810185185185185E-2</v>
      </c>
      <c r="M53" s="218" t="s">
        <v>559</v>
      </c>
      <c r="N53" s="219" t="s">
        <v>898</v>
      </c>
      <c r="O53" s="218" t="s">
        <v>373</v>
      </c>
      <c r="P53" s="220">
        <v>26375</v>
      </c>
      <c r="Q53" s="208" t="s">
        <v>904</v>
      </c>
      <c r="R53" s="208" t="s">
        <v>905</v>
      </c>
      <c r="S53" s="204">
        <v>43561</v>
      </c>
      <c r="T53" s="209" t="s">
        <v>906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29.468266004871548</v>
      </c>
      <c r="E54" s="5">
        <f t="shared" si="8"/>
        <v>0.90662500000000001</v>
      </c>
      <c r="F54" s="39">
        <v>29.545467950079036</v>
      </c>
      <c r="G54" s="5">
        <v>30.85</v>
      </c>
      <c r="H54" s="283">
        <f t="shared" si="3"/>
        <v>2.6129877292155527E-3</v>
      </c>
      <c r="I54" s="170">
        <v>48</v>
      </c>
      <c r="J54" s="165">
        <f t="shared" si="10"/>
        <v>95.771370988910974</v>
      </c>
      <c r="K54" s="166">
        <f t="shared" si="11"/>
        <v>95.5211215717068</v>
      </c>
      <c r="L54" s="198">
        <v>2.1423611111111112E-2</v>
      </c>
      <c r="M54" s="215" t="s">
        <v>907</v>
      </c>
      <c r="N54" s="216" t="s">
        <v>908</v>
      </c>
      <c r="O54" s="215" t="s">
        <v>617</v>
      </c>
      <c r="P54" s="217">
        <v>14817</v>
      </c>
      <c r="Q54" s="216"/>
      <c r="R54" s="215" t="s">
        <v>909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29.714073868112521</v>
      </c>
      <c r="E55" s="5">
        <f t="shared" si="8"/>
        <v>0.89912499999999995</v>
      </c>
      <c r="F55" s="39">
        <v>29.791906414385164</v>
      </c>
      <c r="G55" s="5">
        <v>30.983333333333334</v>
      </c>
      <c r="H55" s="283">
        <f t="shared" si="3"/>
        <v>2.6125399694146567E-3</v>
      </c>
      <c r="I55" s="170">
        <v>49</v>
      </c>
      <c r="J55" s="165">
        <f t="shared" si="10"/>
        <v>96.154619949602463</v>
      </c>
      <c r="K55" s="166">
        <f t="shared" si="11"/>
        <v>95.903412161740249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29.964017010140662</v>
      </c>
      <c r="E56" s="5">
        <f t="shared" si="8"/>
        <v>0.891625</v>
      </c>
      <c r="F56" s="39">
        <v>30.042490539332988</v>
      </c>
      <c r="G56" s="5">
        <v>30.583333333333332</v>
      </c>
      <c r="H56" s="283">
        <f t="shared" si="3"/>
        <v>2.6120846768541077E-3</v>
      </c>
      <c r="I56" s="170">
        <v>50</v>
      </c>
      <c r="J56" s="165">
        <f t="shared" si="10"/>
        <v>98.231576695366712</v>
      </c>
      <c r="K56" s="166">
        <f t="shared" si="11"/>
        <v>97.974987499097537</v>
      </c>
      <c r="L56" s="198">
        <v>2.1238425925925924E-2</v>
      </c>
      <c r="M56" s="215" t="s">
        <v>910</v>
      </c>
      <c r="N56" s="216" t="s">
        <v>655</v>
      </c>
      <c r="O56" s="215" t="s">
        <v>911</v>
      </c>
      <c r="P56" s="217">
        <v>14005</v>
      </c>
      <c r="Q56" s="216"/>
      <c r="R56" s="215" t="s">
        <v>912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30.218200669211555</v>
      </c>
      <c r="E57" s="5">
        <f t="shared" si="8"/>
        <v>0.88412500000000005</v>
      </c>
      <c r="F57" s="39">
        <v>30.297325821562175</v>
      </c>
      <c r="G57" s="5">
        <v>31.45</v>
      </c>
      <c r="H57" s="283">
        <f t="shared" si="3"/>
        <v>2.6116216598333643E-3</v>
      </c>
      <c r="I57" s="170">
        <v>51</v>
      </c>
      <c r="J57" s="165">
        <f t="shared" si="10"/>
        <v>96.334899273647622</v>
      </c>
      <c r="K57" s="166">
        <f t="shared" si="11"/>
        <v>96.083308964106692</v>
      </c>
      <c r="L57" s="198">
        <v>2.1840277777777778E-2</v>
      </c>
      <c r="M57" s="215" t="s">
        <v>813</v>
      </c>
      <c r="N57" s="216" t="s">
        <v>902</v>
      </c>
      <c r="O57" s="215" t="s">
        <v>398</v>
      </c>
      <c r="P57" s="217">
        <v>22915</v>
      </c>
      <c r="Q57" s="216"/>
      <c r="R57" s="215" t="s">
        <v>913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30.476733685061081</v>
      </c>
      <c r="E58" s="5">
        <f t="shared" si="8"/>
        <v>0.87662499999999999</v>
      </c>
      <c r="F58" s="39">
        <v>30.556521367834183</v>
      </c>
      <c r="G58" s="5">
        <v>31.783333333333335</v>
      </c>
      <c r="H58" s="283">
        <f t="shared" si="3"/>
        <v>2.6111507200911772E-3</v>
      </c>
      <c r="I58" s="170">
        <v>52</v>
      </c>
      <c r="J58" s="165">
        <f t="shared" si="10"/>
        <v>96.140077717359773</v>
      </c>
      <c r="K58" s="166">
        <f t="shared" si="11"/>
        <v>95.889041484198472</v>
      </c>
      <c r="L58" s="198">
        <v>2.207175925925926E-2</v>
      </c>
      <c r="M58" s="215" t="s">
        <v>914</v>
      </c>
      <c r="N58" s="216" t="s">
        <v>915</v>
      </c>
      <c r="O58" s="215" t="s">
        <v>916</v>
      </c>
      <c r="P58" s="217">
        <v>21237</v>
      </c>
      <c r="Q58" s="216"/>
      <c r="R58" s="215" t="s">
        <v>917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30.739728654297906</v>
      </c>
      <c r="E59" s="5">
        <f t="shared" si="8"/>
        <v>0.86912500000000004</v>
      </c>
      <c r="F59" s="39">
        <v>30.820190050788909</v>
      </c>
      <c r="G59" s="5">
        <v>31.750000000000004</v>
      </c>
      <c r="H59" s="283">
        <f t="shared" si="3"/>
        <v>2.6106716525242089E-3</v>
      </c>
      <c r="I59" s="170">
        <v>53</v>
      </c>
      <c r="J59" s="165">
        <f t="shared" si="10"/>
        <v>97.071464726894192</v>
      </c>
      <c r="K59" s="166">
        <f t="shared" si="11"/>
        <v>96.818043005662688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918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31.007302093911701</v>
      </c>
      <c r="E60" s="5">
        <f t="shared" si="8"/>
        <v>0.86162499999999997</v>
      </c>
      <c r="F60" s="39">
        <v>31.088448672835487</v>
      </c>
      <c r="G60" s="5">
        <v>32.06666666666667</v>
      </c>
      <c r="H60" s="283">
        <f t="shared" si="3"/>
        <v>2.610184244886112E-3</v>
      </c>
      <c r="I60" s="170">
        <v>54</v>
      </c>
      <c r="J60" s="165">
        <f t="shared" si="10"/>
        <v>96.949424135661587</v>
      </c>
      <c r="K60" s="166">
        <f t="shared" si="11"/>
        <v>96.696368276231908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919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31.279574613395777</v>
      </c>
      <c r="E61" s="5">
        <f t="shared" si="8"/>
        <v>0.85412500000000002</v>
      </c>
      <c r="F61" s="39">
        <v>31.361418138677337</v>
      </c>
      <c r="G61" s="5">
        <v>32.033333333333331</v>
      </c>
      <c r="H61" s="283">
        <f t="shared" si="3"/>
        <v>2.6096882774769648E-3</v>
      </c>
      <c r="I61" s="170">
        <v>55</v>
      </c>
      <c r="J61" s="165">
        <f t="shared" si="10"/>
        <v>97.902449964653499</v>
      </c>
      <c r="K61" s="166">
        <f t="shared" si="11"/>
        <v>97.646955088644475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920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31.556671096018508</v>
      </c>
      <c r="E62" s="5">
        <f t="shared" si="8"/>
        <v>0.84662499999999996</v>
      </c>
      <c r="F62" s="39">
        <v>31.639223637006719</v>
      </c>
      <c r="G62" s="5">
        <v>33.366666666666667</v>
      </c>
      <c r="H62" s="283">
        <f t="shared" si="3"/>
        <v>2.6091835228110052E-3</v>
      </c>
      <c r="I62" s="170">
        <v>56</v>
      </c>
      <c r="J62" s="165">
        <f t="shared" si="10"/>
        <v>95.924882173845532</v>
      </c>
      <c r="K62" s="166">
        <f t="shared" si="11"/>
        <v>95.674596551849945</v>
      </c>
      <c r="L62" s="198">
        <v>2.2905092592592591E-2</v>
      </c>
      <c r="M62" s="208" t="s">
        <v>488</v>
      </c>
      <c r="N62" s="208" t="s">
        <v>921</v>
      </c>
      <c r="O62" s="218"/>
      <c r="P62" s="220"/>
      <c r="Q62" s="208" t="s">
        <v>922</v>
      </c>
      <c r="R62" s="208" t="s">
        <v>923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31.838720889815782</v>
      </c>
      <c r="E63" s="5">
        <f t="shared" si="8"/>
        <v>0.83912500000000001</v>
      </c>
      <c r="F63" s="39">
        <v>31.921994831942548</v>
      </c>
      <c r="G63" s="5">
        <v>33.950000000000003</v>
      </c>
      <c r="H63" s="283">
        <f t="shared" si="3"/>
        <v>2.6086697452703841E-3</v>
      </c>
      <c r="I63" s="170">
        <v>57</v>
      </c>
      <c r="J63" s="165">
        <f t="shared" si="10"/>
        <v>95.574834826175305</v>
      </c>
      <c r="K63" s="166">
        <f t="shared" si="11"/>
        <v>95.325511646155036</v>
      </c>
      <c r="L63" s="198">
        <v>2.3194444444444445E-2</v>
      </c>
      <c r="M63" s="215" t="s">
        <v>924</v>
      </c>
      <c r="N63" s="216" t="s">
        <v>925</v>
      </c>
      <c r="O63" s="215" t="s">
        <v>509</v>
      </c>
      <c r="P63" s="217">
        <v>20713</v>
      </c>
      <c r="Q63" s="216"/>
      <c r="R63" s="215" t="s">
        <v>926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32.125858008918286</v>
      </c>
      <c r="E64" s="5">
        <f t="shared" si="8"/>
        <v>0.83162500000000006</v>
      </c>
      <c r="F64" s="39">
        <v>32.209866064826429</v>
      </c>
      <c r="G64" s="5">
        <v>32.516666666666666</v>
      </c>
      <c r="H64" s="283">
        <f t="shared" si="3"/>
        <v>2.6081467007365391E-3</v>
      </c>
      <c r="I64" s="170">
        <v>58</v>
      </c>
      <c r="J64" s="165">
        <f t="shared" si="10"/>
        <v>99.056482003566671</v>
      </c>
      <c r="K64" s="166">
        <f t="shared" si="11"/>
        <v>98.798128166842503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920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32.418221345871885</v>
      </c>
      <c r="E65" s="5">
        <f t="shared" si="8"/>
        <v>0.824125</v>
      </c>
      <c r="F65" s="39">
        <v>32.502976567036832</v>
      </c>
      <c r="G65" s="5">
        <v>33.199999999999996</v>
      </c>
      <c r="H65" s="283">
        <f t="shared" si="3"/>
        <v>2.6076141362050631E-3</v>
      </c>
      <c r="I65" s="170">
        <v>59</v>
      </c>
      <c r="J65" s="165">
        <f t="shared" si="10"/>
        <v>97.900531828424207</v>
      </c>
      <c r="K65" s="166">
        <f t="shared" si="11"/>
        <v>97.645245017686406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32.715954895657944</v>
      </c>
      <c r="E66" s="5">
        <f t="shared" ref="E66:E97" si="12">1-IF(A66&lt;I$3,0,IF(A66&lt;I$4,G$3*(A66-I$3)^2,G$2+G$4*(A66-I$4)+(A66&gt;I$5)*G$5*(A66-I$5)^2))</f>
        <v>0.81662500000000005</v>
      </c>
      <c r="F66" s="39">
        <v>32.801470684529662</v>
      </c>
      <c r="G66" s="5">
        <v>32.799999999999997</v>
      </c>
      <c r="H66" s="283">
        <f t="shared" si="3"/>
        <v>2.6070717893771017E-3</v>
      </c>
      <c r="I66" s="170">
        <v>60</v>
      </c>
      <c r="J66" s="165">
        <f t="shared" si="10"/>
        <v>100.00448379429776</v>
      </c>
      <c r="K66" s="166">
        <f t="shared" si="11"/>
        <v>99.743764925786422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33.019207992172618</v>
      </c>
      <c r="E67" s="5">
        <f t="shared" si="12"/>
        <v>0.80912499999999998</v>
      </c>
      <c r="F67" s="39">
        <v>33.105498114865966</v>
      </c>
      <c r="G67" s="5">
        <v>33.449999999999996</v>
      </c>
      <c r="H67" s="283">
        <f t="shared" si="3"/>
        <v>2.6065193882281556E-3</v>
      </c>
      <c r="I67" s="170">
        <v>61</v>
      </c>
      <c r="J67" s="165">
        <f t="shared" si="10"/>
        <v>98.970098998104547</v>
      </c>
      <c r="K67" s="166">
        <f t="shared" si="11"/>
        <v>98.712131516211116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927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33.328135557981184</v>
      </c>
      <c r="E68" s="5">
        <f t="shared" si="12"/>
        <v>0.80162500000000003</v>
      </c>
      <c r="F68" s="39">
        <v>33.41521415754471</v>
      </c>
      <c r="G68" s="5"/>
      <c r="H68" s="283">
        <f t="shared" si="3"/>
        <v>2.6059566505535845E-3</v>
      </c>
      <c r="I68" s="170">
        <v>62</v>
      </c>
      <c r="J68" s="165">
        <f t="shared" si="10"/>
        <v>100.24564247263412</v>
      </c>
      <c r="K68" s="166">
        <f t="shared" si="11"/>
        <v>99.984406673943553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33.642898368224991</v>
      </c>
      <c r="E69" s="5">
        <f t="shared" si="12"/>
        <v>0.79412499999999997</v>
      </c>
      <c r="F69" s="39">
        <v>33.73077997852004</v>
      </c>
      <c r="G69" s="5">
        <v>35.333333333333336</v>
      </c>
      <c r="H69" s="283">
        <f t="shared" si="3"/>
        <v>2.6053832834880488E-3</v>
      </c>
      <c r="I69" s="170">
        <v>63</v>
      </c>
      <c r="J69" s="165">
        <f t="shared" si="10"/>
        <v>95.464471637320855</v>
      </c>
      <c r="K69" s="166">
        <f t="shared" si="11"/>
        <v>95.215750098749965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33.963663329625511</v>
      </c>
      <c r="E70" s="5">
        <f t="shared" si="12"/>
        <v>0.78662500000000002</v>
      </c>
      <c r="F70" s="39">
        <v>34.05236288984964</v>
      </c>
      <c r="G70" s="5">
        <v>36.249999999999993</v>
      </c>
      <c r="H70" s="283">
        <f t="shared" si="3"/>
        <v>2.6047989829970993E-3</v>
      </c>
      <c r="I70" s="170">
        <v>64</v>
      </c>
      <c r="J70" s="165">
        <f t="shared" si="10"/>
        <v>94.546125561822237</v>
      </c>
      <c r="K70" s="166">
        <f t="shared" si="11"/>
        <v>94.29985191011248</v>
      </c>
      <c r="L70" s="198">
        <v>2.5011574074074075E-2</v>
      </c>
      <c r="M70" s="215" t="s">
        <v>928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34.290603775602975</v>
      </c>
      <c r="E71" s="5">
        <f t="shared" si="12"/>
        <v>0.77912500000000007</v>
      </c>
      <c r="F71" s="39">
        <v>34.38013664549382</v>
      </c>
      <c r="G71" s="5">
        <v>35.81666666666667</v>
      </c>
      <c r="H71" s="283">
        <f t="shared" si="3"/>
        <v>2.6042034333386152E-3</v>
      </c>
      <c r="I71" s="170">
        <v>65</v>
      </c>
      <c r="J71" s="165">
        <f t="shared" si="10"/>
        <v>95.9892135286007</v>
      </c>
      <c r="K71" s="166">
        <f t="shared" si="11"/>
        <v>95.739238089166051</v>
      </c>
      <c r="L71" s="198">
        <v>2.4872685185185189E-2</v>
      </c>
      <c r="M71" s="215" t="s">
        <v>763</v>
      </c>
      <c r="N71" s="216" t="s">
        <v>929</v>
      </c>
      <c r="O71" s="215" t="s">
        <v>528</v>
      </c>
      <c r="P71" s="217">
        <v>15053</v>
      </c>
      <c r="Q71" s="216"/>
      <c r="R71" s="215" t="s">
        <v>930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34.623899778605761</v>
      </c>
      <c r="E72" s="5">
        <f t="shared" si="12"/>
        <v>0.77162500000000001</v>
      </c>
      <c r="F72" s="39">
        <v>34.714281754364087</v>
      </c>
      <c r="G72" s="5">
        <v>35.583333333333336</v>
      </c>
      <c r="H72" s="283">
        <f t="shared" si="3"/>
        <v>2.6035963064960743E-3</v>
      </c>
      <c r="I72" s="170">
        <v>66</v>
      </c>
      <c r="J72" s="165">
        <f t="shared" si="10"/>
        <v>97.512027399899111</v>
      </c>
      <c r="K72" s="166">
        <f t="shared" si="11"/>
        <v>97.258145445521791</v>
      </c>
      <c r="L72" s="198">
        <v>2.4722222222222225E-2</v>
      </c>
      <c r="M72" s="215" t="s">
        <v>931</v>
      </c>
      <c r="N72" s="216" t="s">
        <v>932</v>
      </c>
      <c r="O72" s="215" t="s">
        <v>933</v>
      </c>
      <c r="P72" s="217">
        <v>16604</v>
      </c>
      <c r="Q72" s="216"/>
      <c r="R72" s="215" t="s">
        <v>934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34.9637384808332</v>
      </c>
      <c r="E73" s="5">
        <f t="shared" si="12"/>
        <v>0.76412500000000005</v>
      </c>
      <c r="F73" s="39">
        <v>35.05498581180612</v>
      </c>
      <c r="G73" s="5">
        <v>36.333333333333336</v>
      </c>
      <c r="H73" s="283">
        <f t="shared" si="3"/>
        <v>2.6029772615736822E-3</v>
      </c>
      <c r="I73" s="170">
        <v>67</v>
      </c>
      <c r="J73" s="165">
        <f t="shared" si="10"/>
        <v>98.285006948989107</v>
      </c>
      <c r="K73" s="166">
        <f t="shared" si="11"/>
        <v>98.029173310747268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935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35.310314444628013</v>
      </c>
      <c r="E74" s="5">
        <f t="shared" si="12"/>
        <v>0.75662499999999999</v>
      </c>
      <c r="F74" s="39">
        <v>35.40244385079648</v>
      </c>
      <c r="G74" s="5">
        <v>36.81666666666667</v>
      </c>
      <c r="H74" s="283">
        <f t="shared" ref="H74:H106" si="14">((F74-D74)/F74)</f>
        <v>2.6023459441598673E-3</v>
      </c>
      <c r="I74" s="170">
        <v>68</v>
      </c>
      <c r="J74" s="165">
        <f t="shared" si="10"/>
        <v>96.245882693601658</v>
      </c>
      <c r="K74" s="166">
        <f t="shared" si="11"/>
        <v>95.99541761113187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935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35.663830023916795</v>
      </c>
      <c r="E75" s="5">
        <f t="shared" si="12"/>
        <v>0.74912500000000004</v>
      </c>
      <c r="F75" s="39">
        <v>35.758280094094914</v>
      </c>
      <c r="G75" s="5">
        <v>36.18333333333333</v>
      </c>
      <c r="H75" s="283">
        <f t="shared" si="14"/>
        <v>2.6413482396128122E-3</v>
      </c>
      <c r="I75" s="170">
        <v>69</v>
      </c>
      <c r="J75" s="165">
        <f t="shared" si="10"/>
        <v>98.825278933472831</v>
      </c>
      <c r="K75" s="166">
        <f t="shared" si="11"/>
        <v>98.564246956932649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936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36.024495758188664</v>
      </c>
      <c r="E76" s="5">
        <f t="shared" si="12"/>
        <v>0.74162499999999998</v>
      </c>
      <c r="F76" s="39">
        <v>36.145693798666187</v>
      </c>
      <c r="G76" s="5">
        <v>38.483333333333334</v>
      </c>
      <c r="H76" s="283">
        <f t="shared" si="14"/>
        <v>3.3530423057475129E-3</v>
      </c>
      <c r="I76" s="170">
        <v>70</v>
      </c>
      <c r="J76" s="165">
        <f t="shared" si="10"/>
        <v>95.581385100042795</v>
      </c>
      <c r="K76" s="166">
        <f t="shared" si="11"/>
        <v>95.260896672160413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937</v>
      </c>
      <c r="R76" s="208" t="s">
        <v>938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36.40127750998731</v>
      </c>
      <c r="E77" s="5">
        <f t="shared" si="12"/>
        <v>0.73394859999999995</v>
      </c>
      <c r="F77" s="39">
        <v>36.574610448455836</v>
      </c>
      <c r="G77" s="5">
        <v>39.233333333333327</v>
      </c>
      <c r="H77" s="283">
        <f t="shared" si="14"/>
        <v>4.7391602082215564E-3</v>
      </c>
      <c r="I77" s="170">
        <v>71</v>
      </c>
      <c r="J77" s="165">
        <f t="shared" si="10"/>
        <v>93.223306155792287</v>
      </c>
      <c r="K77" s="166">
        <f t="shared" si="11"/>
        <v>92.781505972779897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36.82088438297432</v>
      </c>
      <c r="E78" s="5">
        <f t="shared" si="12"/>
        <v>0.72558460000000002</v>
      </c>
      <c r="F78" s="39">
        <v>37.047704269554941</v>
      </c>
      <c r="G78" s="5">
        <v>38.283333333333331</v>
      </c>
      <c r="H78" s="283">
        <f t="shared" si="14"/>
        <v>6.1223736005422951E-3</v>
      </c>
      <c r="I78" s="170">
        <v>72</v>
      </c>
      <c r="J78" s="165">
        <f t="shared" si="10"/>
        <v>96.772409933534902</v>
      </c>
      <c r="K78" s="166">
        <f t="shared" si="11"/>
        <v>96.179933085696973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37.287710110314862</v>
      </c>
      <c r="E79" s="5">
        <f t="shared" si="12"/>
        <v>0.71650060000000004</v>
      </c>
      <c r="F79" s="39">
        <v>37.568030829127615</v>
      </c>
      <c r="G79" s="5">
        <v>37.549999999999997</v>
      </c>
      <c r="H79" s="283">
        <f t="shared" si="14"/>
        <v>7.4616825163860328E-3</v>
      </c>
      <c r="I79" s="170">
        <v>73</v>
      </c>
      <c r="J79" s="165">
        <f t="shared" si="10"/>
        <v>100.04801818675797</v>
      </c>
      <c r="K79" s="166">
        <f t="shared" si="11"/>
        <v>99.301491638654767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37.805002410746944</v>
      </c>
      <c r="E80" s="5">
        <f t="shared" si="12"/>
        <v>0.70669660000000001</v>
      </c>
      <c r="F80" s="39">
        <v>38.139081214068547</v>
      </c>
      <c r="G80" s="5">
        <v>39.06666666666667</v>
      </c>
      <c r="H80" s="283">
        <f t="shared" si="14"/>
        <v>8.7594874518993303E-3</v>
      </c>
      <c r="I80" s="170">
        <v>74</v>
      </c>
      <c r="J80" s="165">
        <f t="shared" si="10"/>
        <v>97.625634507001394</v>
      </c>
      <c r="K80" s="166">
        <f t="shared" si="11"/>
        <v>96.7704839865536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38.376498395177677</v>
      </c>
      <c r="E81" s="5">
        <f t="shared" si="12"/>
        <v>0.69617259999999992</v>
      </c>
      <c r="F81" s="39">
        <v>38.764847021048475</v>
      </c>
      <c r="G81" s="5">
        <v>40.166666666666664</v>
      </c>
      <c r="H81" s="283">
        <f t="shared" si="14"/>
        <v>1.0018061612881707E-2</v>
      </c>
      <c r="I81" s="170">
        <v>75</v>
      </c>
      <c r="J81" s="165">
        <f t="shared" si="10"/>
        <v>96.509992583523172</v>
      </c>
      <c r="K81" s="166">
        <f t="shared" si="11"/>
        <v>95.54314953156269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39.00649887691457</v>
      </c>
      <c r="E82" s="5">
        <f t="shared" si="12"/>
        <v>0.6849286</v>
      </c>
      <c r="F82" s="39">
        <v>39.449898604162676</v>
      </c>
      <c r="G82" s="5">
        <v>40.216666666666669</v>
      </c>
      <c r="H82" s="283">
        <f t="shared" si="14"/>
        <v>1.1239565700716905E-2</v>
      </c>
      <c r="I82" s="170">
        <v>76</v>
      </c>
      <c r="J82" s="165">
        <f t="shared" si="10"/>
        <v>98.052772007032331</v>
      </c>
      <c r="K82" s="166">
        <f t="shared" si="11"/>
        <v>96.950701433921878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936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39.69995846240154</v>
      </c>
      <c r="E83" s="5">
        <f t="shared" si="12"/>
        <v>0.67296460000000002</v>
      </c>
      <c r="F83" s="39">
        <v>40.199479698861509</v>
      </c>
      <c r="G83" s="5">
        <v>43.933333333333337</v>
      </c>
      <c r="H83" s="283">
        <f t="shared" si="14"/>
        <v>1.2426062232693933E-2</v>
      </c>
      <c r="I83" s="170">
        <v>77</v>
      </c>
      <c r="J83" s="165">
        <f t="shared" si="10"/>
        <v>91.501091879047436</v>
      </c>
      <c r="K83" s="166">
        <f t="shared" si="11"/>
        <v>90.364093616998943</v>
      </c>
      <c r="L83" s="198">
        <v>3.050925925925926E-2</v>
      </c>
      <c r="M83" s="215" t="s">
        <v>813</v>
      </c>
      <c r="N83" s="216" t="s">
        <v>939</v>
      </c>
      <c r="O83" s="215" t="s">
        <v>496</v>
      </c>
      <c r="P83" s="217">
        <v>9774</v>
      </c>
      <c r="Q83" s="216"/>
      <c r="R83" s="215" t="s">
        <v>940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40.462595246122142</v>
      </c>
      <c r="E84" s="5">
        <f t="shared" si="12"/>
        <v>0.66028059999999988</v>
      </c>
      <c r="F84" s="39">
        <v>41.019622426018692</v>
      </c>
      <c r="G84" s="5">
        <v>43.1</v>
      </c>
      <c r="H84" s="283">
        <f t="shared" si="14"/>
        <v>1.3579529672687312E-2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93.880731429517724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941</v>
      </c>
      <c r="R84" s="215" t="s">
        <v>942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41.301025058978283</v>
      </c>
      <c r="E85" s="5">
        <f t="shared" si="12"/>
        <v>0.64687659999999991</v>
      </c>
      <c r="F85" s="39">
        <v>41.917287855769388</v>
      </c>
      <c r="G85" s="5">
        <v>45.833333333333336</v>
      </c>
      <c r="H85" s="283">
        <f t="shared" si="14"/>
        <v>1.4701876679416035E-2</v>
      </c>
      <c r="I85" s="170">
        <v>79</v>
      </c>
      <c r="J85" s="165">
        <f t="shared" si="16"/>
        <v>92.566701190510244</v>
      </c>
      <c r="K85" s="166">
        <f t="shared" si="17"/>
        <v>91.205796964987002</v>
      </c>
      <c r="L85" s="198">
        <v>3.1446759259259258E-2</v>
      </c>
      <c r="M85" s="208" t="s">
        <v>511</v>
      </c>
      <c r="N85" s="219" t="s">
        <v>943</v>
      </c>
      <c r="O85" s="218" t="s">
        <v>373</v>
      </c>
      <c r="P85" s="220"/>
      <c r="Q85" s="219"/>
      <c r="R85" s="208" t="s">
        <v>944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42.222926727865946</v>
      </c>
      <c r="E86" s="5">
        <f t="shared" si="12"/>
        <v>0.6327526</v>
      </c>
      <c r="F86" s="39">
        <v>42.900538887505263</v>
      </c>
      <c r="G86" s="5">
        <v>42.966666666666669</v>
      </c>
      <c r="H86" s="283">
        <f t="shared" si="14"/>
        <v>1.5794956828308528E-2</v>
      </c>
      <c r="I86" s="170">
        <v>80</v>
      </c>
      <c r="J86" s="165">
        <f t="shared" si="16"/>
        <v>99.846095160989748</v>
      </c>
      <c r="K86" s="166">
        <f t="shared" si="17"/>
        <v>98.269030398446731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43.237246846324304</v>
      </c>
      <c r="E87" s="5">
        <f t="shared" si="12"/>
        <v>0.61790860000000003</v>
      </c>
      <c r="F87" s="39">
        <v>43.978754338409466</v>
      </c>
      <c r="G87" s="5">
        <v>48.333333333333336</v>
      </c>
      <c r="H87" s="283">
        <f t="shared" si="14"/>
        <v>1.6860584235273719E-2</v>
      </c>
      <c r="I87" s="170">
        <v>81</v>
      </c>
      <c r="J87" s="165">
        <f t="shared" si="16"/>
        <v>97.083342910396169</v>
      </c>
      <c r="K87" s="166">
        <f t="shared" si="17"/>
        <v>95.44646102941347</v>
      </c>
      <c r="L87" s="198">
        <v>3.1458333333333331E-2</v>
      </c>
      <c r="M87" s="215" t="s">
        <v>813</v>
      </c>
      <c r="N87" s="216" t="s">
        <v>939</v>
      </c>
      <c r="O87" s="215" t="s">
        <v>496</v>
      </c>
      <c r="P87" s="217">
        <v>9774</v>
      </c>
      <c r="Q87" s="216"/>
      <c r="R87" s="215" t="s">
        <v>945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44.354455351084191</v>
      </c>
      <c r="E88" s="5">
        <f t="shared" si="12"/>
        <v>0.60234460000000001</v>
      </c>
      <c r="F88" s="39">
        <v>45.162896057890542</v>
      </c>
      <c r="G88" s="5">
        <v>57.79999999999999</v>
      </c>
      <c r="H88" s="283">
        <f t="shared" si="14"/>
        <v>1.7900550615046446E-2</v>
      </c>
      <c r="I88" s="170">
        <v>82</v>
      </c>
      <c r="J88" s="165">
        <f t="shared" si="16"/>
        <v>101.79465677961805</v>
      </c>
      <c r="K88" s="166">
        <f t="shared" si="17"/>
        <v>99.97247637359321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45.586867069150649</v>
      </c>
      <c r="E89" s="5">
        <f t="shared" si="12"/>
        <v>0.58606059999999993</v>
      </c>
      <c r="F89" s="39">
        <v>46.46584493718531</v>
      </c>
      <c r="G89" s="5">
        <v>62.083333333333343</v>
      </c>
      <c r="H89" s="283">
        <f t="shared" si="14"/>
        <v>1.8916644456221623E-2</v>
      </c>
      <c r="I89" s="170">
        <v>83</v>
      </c>
      <c r="J89" s="165">
        <f t="shared" si="16"/>
        <v>95.838800145449241</v>
      </c>
      <c r="K89" s="166">
        <f t="shared" si="17"/>
        <v>94.025851637986904</v>
      </c>
      <c r="L89" s="198">
        <v>3.366898148148148E-2</v>
      </c>
      <c r="M89" s="208" t="s">
        <v>511</v>
      </c>
      <c r="N89" s="219" t="s">
        <v>943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46.949049825037918</v>
      </c>
      <c r="E90" s="5">
        <f t="shared" si="12"/>
        <v>0.56905659999999991</v>
      </c>
      <c r="F90" s="39">
        <v>47.902827366517712</v>
      </c>
      <c r="G90" s="5">
        <v>61.966666666666669</v>
      </c>
      <c r="H90" s="283">
        <f t="shared" si="14"/>
        <v>1.991067320895655E-2</v>
      </c>
      <c r="I90" s="170">
        <v>84</v>
      </c>
      <c r="J90" s="165">
        <f t="shared" si="16"/>
        <v>97.860730064387553</v>
      </c>
      <c r="K90" s="166">
        <f t="shared" si="17"/>
        <v>95.912257048085621</v>
      </c>
      <c r="L90" s="198">
        <v>3.3993055555555561E-2</v>
      </c>
      <c r="M90" s="208" t="s">
        <v>511</v>
      </c>
      <c r="N90" s="219" t="s">
        <v>943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48.458347405298852</v>
      </c>
      <c r="E91" s="5">
        <f t="shared" si="12"/>
        <v>0.55133259999999995</v>
      </c>
      <c r="F91" s="39">
        <v>49.491961770593299</v>
      </c>
      <c r="G91" s="5">
        <v>56.399999999999991</v>
      </c>
      <c r="H91" s="283">
        <f t="shared" si="14"/>
        <v>2.088448968916385E-2</v>
      </c>
      <c r="I91" s="170">
        <v>85</v>
      </c>
      <c r="J91" s="165">
        <f t="shared" si="16"/>
        <v>93.557583687321937</v>
      </c>
      <c r="K91" s="166">
        <f t="shared" si="17"/>
        <v>91.603681295460973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946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50.135556787416114</v>
      </c>
      <c r="E92" s="5">
        <f t="shared" si="12"/>
        <v>0.53288859999999993</v>
      </c>
      <c r="F92" s="39">
        <v>51.254966503936146</v>
      </c>
      <c r="G92" s="5"/>
      <c r="H92" s="283">
        <f t="shared" si="14"/>
        <v>2.1840024350304986E-2</v>
      </c>
      <c r="I92" s="170">
        <v>86</v>
      </c>
      <c r="J92" s="165">
        <f t="shared" si="16"/>
        <v>87.06959202254157</v>
      </c>
      <c r="K92" s="166">
        <f t="shared" si="17"/>
        <v>85.167990012598153</v>
      </c>
      <c r="L92" s="198">
        <v>4.0879629629629634E-2</v>
      </c>
      <c r="M92" s="215" t="s">
        <v>821</v>
      </c>
      <c r="N92" s="216" t="s">
        <v>947</v>
      </c>
      <c r="O92" s="215" t="s">
        <v>373</v>
      </c>
      <c r="P92" s="217">
        <v>10260</v>
      </c>
      <c r="Q92" s="216"/>
      <c r="R92" s="215" t="s">
        <v>948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52.00581530778684</v>
      </c>
      <c r="E93" s="5">
        <f t="shared" si="12"/>
        <v>0.51372459999999998</v>
      </c>
      <c r="F93" s="39">
        <v>53.218087456805527</v>
      </c>
      <c r="G93" s="5">
        <v>70.583333333333343</v>
      </c>
      <c r="H93" s="283">
        <f t="shared" si="14"/>
        <v>2.2779325732113703E-2</v>
      </c>
      <c r="I93" s="170">
        <v>87</v>
      </c>
      <c r="J93" s="165">
        <f t="shared" si="16"/>
        <v>87.481787600228259</v>
      </c>
      <c r="K93" s="166">
        <f t="shared" si="17"/>
        <v>85.489011464855082</v>
      </c>
      <c r="L93" s="198">
        <v>4.2245370370370371E-2</v>
      </c>
      <c r="M93" s="215" t="s">
        <v>949</v>
      </c>
      <c r="N93" s="216" t="s">
        <v>950</v>
      </c>
      <c r="O93" s="215" t="s">
        <v>500</v>
      </c>
      <c r="P93" s="217">
        <v>9847</v>
      </c>
      <c r="Q93" s="216"/>
      <c r="R93" s="215" t="s">
        <v>951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54.099777674550594</v>
      </c>
      <c r="E94" s="5">
        <f t="shared" si="12"/>
        <v>0.49384059999999996</v>
      </c>
      <c r="F94" s="39">
        <v>55.413329162987715</v>
      </c>
      <c r="G94" s="5"/>
      <c r="H94" s="283">
        <f t="shared" si="14"/>
        <v>2.3704612378974015E-2</v>
      </c>
      <c r="I94" s="170">
        <v>88</v>
      </c>
      <c r="J94" s="165">
        <f t="shared" si="16"/>
        <v>89.184542644293515</v>
      </c>
      <c r="K94" s="166">
        <f t="shared" si="17"/>
        <v>87.070457630714472</v>
      </c>
      <c r="L94" s="198">
        <v>4.3148148148148151E-2</v>
      </c>
      <c r="M94" s="208" t="s">
        <v>705</v>
      </c>
      <c r="N94" s="208" t="s">
        <v>952</v>
      </c>
      <c r="O94" s="218"/>
      <c r="P94" s="220"/>
      <c r="Q94" s="219"/>
      <c r="R94" s="218" t="s">
        <v>953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56.455199506265295</v>
      </c>
      <c r="E95" s="5">
        <f t="shared" si="12"/>
        <v>0.47323660000000001</v>
      </c>
      <c r="F95" s="39">
        <v>57.880111837519159</v>
      </c>
      <c r="G95" s="5">
        <v>74.400000000000006</v>
      </c>
      <c r="H95" s="283">
        <f t="shared" si="14"/>
        <v>2.4618341015889413E-2</v>
      </c>
      <c r="I95" s="170">
        <v>89</v>
      </c>
      <c r="J95" s="165">
        <f t="shared" si="16"/>
        <v>82.626854871547692</v>
      </c>
      <c r="K95" s="166">
        <f t="shared" si="17"/>
        <v>80.59271878124953</v>
      </c>
      <c r="L95" s="198">
        <v>4.8645833333333333E-2</v>
      </c>
      <c r="M95" s="208" t="s">
        <v>954</v>
      </c>
      <c r="N95" s="208" t="s">
        <v>955</v>
      </c>
      <c r="O95" s="218" t="s">
        <v>373</v>
      </c>
      <c r="P95" s="220"/>
      <c r="Q95" s="208" t="s">
        <v>956</v>
      </c>
      <c r="R95" s="208" t="s">
        <v>957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59.119101053315774</v>
      </c>
      <c r="E96" s="5">
        <f t="shared" si="12"/>
        <v>0.4519126</v>
      </c>
      <c r="F96" s="39">
        <v>60.667536676231919</v>
      </c>
      <c r="G96" s="5">
        <v>71.899999999999991</v>
      </c>
      <c r="H96" s="283">
        <f t="shared" si="14"/>
        <v>2.552329808905501E-2</v>
      </c>
      <c r="I96" s="170">
        <v>90</v>
      </c>
      <c r="J96" s="165">
        <f t="shared" si="16"/>
        <v>84.377658798653584</v>
      </c>
      <c r="K96" s="166">
        <f t="shared" si="17"/>
        <v>82.22406266107896</v>
      </c>
      <c r="L96" s="198">
        <v>4.9930555555555554E-2</v>
      </c>
      <c r="M96" s="215" t="s">
        <v>958</v>
      </c>
      <c r="N96" s="216" t="s">
        <v>959</v>
      </c>
      <c r="O96" s="215" t="s">
        <v>492</v>
      </c>
      <c r="P96" s="217">
        <v>6987</v>
      </c>
      <c r="Q96" s="216"/>
      <c r="R96" s="215" t="s">
        <v>960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62.150775066303218</v>
      </c>
      <c r="E97" s="5">
        <f t="shared" si="12"/>
        <v>0.42986859999999993</v>
      </c>
      <c r="F97" s="39">
        <v>63.837536774284075</v>
      </c>
      <c r="G97" s="5"/>
      <c r="H97" s="283">
        <f t="shared" si="14"/>
        <v>2.642272545610409E-2</v>
      </c>
      <c r="I97" s="170">
        <v>91</v>
      </c>
      <c r="J97" s="165">
        <f t="shared" si="16"/>
        <v>84.74009306320896</v>
      </c>
      <c r="K97" s="166">
        <f t="shared" si="17"/>
        <v>82.50102884907507</v>
      </c>
      <c r="L97" s="198">
        <v>5.2314814814814814E-2</v>
      </c>
      <c r="M97" s="208" t="s">
        <v>437</v>
      </c>
      <c r="N97" s="208" t="s">
        <v>961</v>
      </c>
      <c r="O97" s="218" t="s">
        <v>373</v>
      </c>
      <c r="P97" s="220"/>
      <c r="Q97" s="208" t="s">
        <v>956</v>
      </c>
      <c r="R97" s="208" t="s">
        <v>957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65.62604958692846</v>
      </c>
      <c r="E98" s="5">
        <f t="shared" ref="E98:E106" si="18">1-IF(A98&lt;I$3,0,IF(A98&lt;I$4,G$3*(A98-I$3)^2,G$2+G$4*(A98-I$4)+(A98&gt;I$5)*G$5*(A98-I$5)^2))</f>
        <v>0.40710459999999993</v>
      </c>
      <c r="F98" s="39">
        <v>67.469345641627584</v>
      </c>
      <c r="G98" s="5">
        <v>92.433333333333323</v>
      </c>
      <c r="H98" s="283">
        <f t="shared" si="14"/>
        <v>2.732049699266444E-2</v>
      </c>
      <c r="I98" s="170">
        <v>92</v>
      </c>
      <c r="J98" s="165">
        <f t="shared" si="16"/>
        <v>82.818345713945476</v>
      </c>
      <c r="K98" s="166">
        <f t="shared" si="17"/>
        <v>80.555707348930184</v>
      </c>
      <c r="L98" s="198">
        <v>5.6574074074074075E-2</v>
      </c>
      <c r="M98" s="208" t="s">
        <v>962</v>
      </c>
      <c r="N98" s="208" t="s">
        <v>963</v>
      </c>
      <c r="O98" s="218" t="s">
        <v>373</v>
      </c>
      <c r="P98" s="220"/>
      <c r="Q98" s="208" t="s">
        <v>964</v>
      </c>
      <c r="R98" s="208" t="s">
        <v>965</v>
      </c>
      <c r="S98" s="220">
        <v>41095</v>
      </c>
      <c r="T98" s="209" t="s">
        <v>966</v>
      </c>
      <c r="U98" s="153" t="s">
        <v>967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69.643461969108728</v>
      </c>
      <c r="E99" s="5">
        <f t="shared" si="18"/>
        <v>0.38362059999999998</v>
      </c>
      <c r="F99" s="39">
        <v>71.665974148925201</v>
      </c>
      <c r="G99" s="5"/>
      <c r="H99" s="283">
        <f t="shared" si="14"/>
        <v>2.8221372887691443E-2</v>
      </c>
      <c r="I99" s="170">
        <v>93</v>
      </c>
      <c r="J99" s="165">
        <f t="shared" si="16"/>
        <v>71.416018085625524</v>
      </c>
      <c r="K99" s="166">
        <f t="shared" si="17"/>
        <v>69.400560009076955</v>
      </c>
      <c r="L99" s="198">
        <v>6.9687499999999999E-2</v>
      </c>
      <c r="M99" s="208" t="s">
        <v>437</v>
      </c>
      <c r="N99" s="208" t="s">
        <v>961</v>
      </c>
      <c r="O99" s="218" t="s">
        <v>373</v>
      </c>
      <c r="P99" s="220"/>
      <c r="Q99" s="208" t="s">
        <v>956</v>
      </c>
      <c r="R99" s="208" t="s">
        <v>957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74.333424406848991</v>
      </c>
      <c r="E100" s="5">
        <f t="shared" si="18"/>
        <v>0.35941659999999986</v>
      </c>
      <c r="F100" s="39">
        <v>76.563834225113339</v>
      </c>
      <c r="G100" s="5"/>
      <c r="H100" s="283">
        <f t="shared" si="14"/>
        <v>2.9131375679364323E-2</v>
      </c>
      <c r="I100" s="170">
        <v>94</v>
      </c>
      <c r="J100" s="165">
        <f t="shared" si="16"/>
        <v>71.244262616420599</v>
      </c>
      <c r="K100" s="166">
        <f t="shared" si="17"/>
        <v>69.168819237142358</v>
      </c>
      <c r="L100" s="198">
        <v>7.4629629629629629E-2</v>
      </c>
      <c r="M100" s="208" t="s">
        <v>437</v>
      </c>
      <c r="N100" s="208" t="s">
        <v>961</v>
      </c>
      <c r="O100" s="218" t="s">
        <v>373</v>
      </c>
      <c r="P100" s="220"/>
      <c r="Q100" s="208" t="s">
        <v>956</v>
      </c>
      <c r="R100" s="208" t="s">
        <v>957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79.872220391921005</v>
      </c>
      <c r="E101" s="5">
        <f t="shared" si="18"/>
        <v>0.33449259999999992</v>
      </c>
      <c r="F101" s="39">
        <v>82.347449936295021</v>
      </c>
      <c r="G101" s="5"/>
      <c r="H101" s="283">
        <f t="shared" si="14"/>
        <v>3.0058363025071012E-2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86.504088626811566</v>
      </c>
      <c r="E102" s="5">
        <f t="shared" si="18"/>
        <v>0.30884859999999992</v>
      </c>
      <c r="F102" s="39">
        <v>89.272696511035903</v>
      </c>
      <c r="G102" s="5"/>
      <c r="H102" s="283">
        <f t="shared" si="14"/>
        <v>3.1012929959857119E-2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94.577427111660853</v>
      </c>
      <c r="E103" s="5">
        <f t="shared" si="18"/>
        <v>0.28248459999999997</v>
      </c>
      <c r="F103" s="39">
        <v>97.704951526031877</v>
      </c>
      <c r="G103" s="5"/>
      <c r="H103" s="283">
        <f t="shared" si="14"/>
        <v>3.2009886556647507E-2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104.6069064311778</v>
      </c>
      <c r="E104" s="5">
        <f t="shared" si="18"/>
        <v>0.25540059999999998</v>
      </c>
      <c r="F104" s="39">
        <v>108.18465872700601</v>
      </c>
      <c r="G104" s="5"/>
      <c r="H104" s="283">
        <f t="shared" si="14"/>
        <v>3.3070791532987427E-2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117.38605351163716</v>
      </c>
      <c r="E105" s="5">
        <f t="shared" si="18"/>
        <v>0.22759659999999993</v>
      </c>
      <c r="F105" s="1">
        <v>121.54641002858723</v>
      </c>
      <c r="G105" s="5"/>
      <c r="H105" s="283">
        <f t="shared" si="14"/>
        <v>3.422854295714349E-2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134.20564490877538</v>
      </c>
      <c r="E106" s="5">
        <f t="shared" si="18"/>
        <v>0.19907259999999993</v>
      </c>
      <c r="F106" s="1">
        <v>139.15053761760734</v>
      </c>
      <c r="G106" s="5"/>
      <c r="H106" s="283">
        <f t="shared" si="14"/>
        <v>3.5536281738420376E-2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0B42-B581-47C7-9122-02037801FE39}">
  <dimension ref="A1:I106"/>
  <sheetViews>
    <sheetView topLeftCell="A73" workbookViewId="0">
      <selection activeCell="E45" sqref="E45"/>
    </sheetView>
  </sheetViews>
  <sheetFormatPr defaultRowHeight="15"/>
  <cols>
    <col min="6" max="6" width="11.77734375" customWidth="1"/>
    <col min="7" max="7" width="10.6640625" customWidth="1"/>
  </cols>
  <sheetData>
    <row r="1" spans="1:9" ht="47.25">
      <c r="A1" s="31" t="s">
        <v>1279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15.75">
      <c r="E2" s="32"/>
      <c r="F2" s="33">
        <f>(+H$3-H$4)*F$4/2</f>
        <v>1.8000000000000002E-2</v>
      </c>
      <c r="G2" s="34">
        <f>(+I$4-I$3)*G$4/2</f>
        <v>4.1030129817420949E-2</v>
      </c>
      <c r="H2" s="32"/>
      <c r="I2" s="32"/>
    </row>
    <row r="3" spans="1:9" ht="15.75">
      <c r="E3" s="32"/>
      <c r="F3" s="33">
        <f>F4/(2*(+H3-H4))</f>
        <v>2E-3</v>
      </c>
      <c r="G3" s="34">
        <f>G4/(2*(+I4-I3))</f>
        <v>3.4683239376953964E-4</v>
      </c>
      <c r="H3" s="26">
        <v>19</v>
      </c>
      <c r="I3" s="152">
        <f>Parameters!Z$21</f>
        <v>30.207478630057491</v>
      </c>
    </row>
    <row r="4" spans="1:9" ht="15.75">
      <c r="D4" s="35">
        <f>Parameters!F21</f>
        <v>2.1053240740740744E-2</v>
      </c>
      <c r="E4" s="36">
        <f>D4*1440</f>
        <v>30.31666666666667</v>
      </c>
      <c r="F4" s="33">
        <v>1.2E-2</v>
      </c>
      <c r="G4" s="243">
        <f>Parameters!AC$21</f>
        <v>7.5446877049354594E-3</v>
      </c>
      <c r="H4" s="26">
        <v>16</v>
      </c>
      <c r="I4" s="152">
        <f>Parameters!AA$21</f>
        <v>41.084040105380197</v>
      </c>
    </row>
    <row r="5" spans="1:9" ht="15.75">
      <c r="E5" s="37">
        <f>E4*60</f>
        <v>1819.0000000000002</v>
      </c>
      <c r="F5" s="33">
        <v>2E-3</v>
      </c>
      <c r="G5" s="243">
        <f>Parameters!AD$21</f>
        <v>3.569676200222367E-4</v>
      </c>
      <c r="H5" s="26">
        <v>16</v>
      </c>
      <c r="I5" s="152">
        <f>Parameters!AB$21</f>
        <v>70.252120316140577</v>
      </c>
    </row>
    <row r="6" spans="1:9" ht="31.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</row>
    <row r="7" spans="1:9">
      <c r="A7" s="1">
        <v>1</v>
      </c>
      <c r="D7" s="1"/>
    </row>
    <row r="8" spans="1:9">
      <c r="A8" s="1">
        <v>2</v>
      </c>
      <c r="D8" s="1"/>
    </row>
    <row r="9" spans="1:9">
      <c r="A9" s="1">
        <v>3</v>
      </c>
      <c r="D9" s="29">
        <f t="shared" ref="D9:D72" si="0">E$4/E9</f>
        <v>62.124316939890718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D10" s="29">
        <f t="shared" si="0"/>
        <v>55.121212121212132</v>
      </c>
      <c r="E10" s="5">
        <f t="shared" si="1"/>
        <v>0.54999999999999993</v>
      </c>
    </row>
    <row r="11" spans="1:9">
      <c r="A11" s="1">
        <v>5</v>
      </c>
      <c r="D11" s="29">
        <f t="shared" si="0"/>
        <v>49.862938596491233</v>
      </c>
      <c r="E11" s="5">
        <f t="shared" si="1"/>
        <v>0.60799999999999998</v>
      </c>
    </row>
    <row r="12" spans="1:9">
      <c r="A12" s="1">
        <v>6</v>
      </c>
      <c r="D12" s="29">
        <f t="shared" si="0"/>
        <v>45.79556898288017</v>
      </c>
      <c r="E12" s="5">
        <f t="shared" si="1"/>
        <v>0.66199999999999992</v>
      </c>
    </row>
    <row r="13" spans="1:9">
      <c r="A13" s="1">
        <v>7</v>
      </c>
      <c r="D13" s="29">
        <f t="shared" si="0"/>
        <v>42.579588014981283</v>
      </c>
      <c r="E13" s="5">
        <f t="shared" si="1"/>
        <v>0.71199999999999997</v>
      </c>
    </row>
    <row r="14" spans="1:9">
      <c r="A14" s="1">
        <v>8</v>
      </c>
      <c r="D14" s="29">
        <f t="shared" si="0"/>
        <v>39.995602462620937</v>
      </c>
      <c r="E14" s="5">
        <f t="shared" si="1"/>
        <v>0.75800000000000001</v>
      </c>
    </row>
    <row r="15" spans="1:9">
      <c r="A15" s="1">
        <v>9</v>
      </c>
      <c r="D15" s="29">
        <f t="shared" si="0"/>
        <v>37.895833333333336</v>
      </c>
      <c r="E15" s="5">
        <f t="shared" si="1"/>
        <v>0.8</v>
      </c>
    </row>
    <row r="16" spans="1:9">
      <c r="A16" s="1">
        <v>10</v>
      </c>
      <c r="D16" s="29">
        <f t="shared" si="0"/>
        <v>36.177406523468584</v>
      </c>
      <c r="E16" s="5">
        <f t="shared" si="1"/>
        <v>0.83799999999999997</v>
      </c>
    </row>
    <row r="17" spans="1:5">
      <c r="A17" s="1">
        <v>11</v>
      </c>
      <c r="D17" s="29">
        <f t="shared" si="0"/>
        <v>34.766819571865447</v>
      </c>
      <c r="E17" s="5">
        <f t="shared" si="1"/>
        <v>0.872</v>
      </c>
    </row>
    <row r="18" spans="1:5">
      <c r="A18" s="1">
        <v>12</v>
      </c>
      <c r="D18" s="29">
        <f t="shared" si="0"/>
        <v>33.610495195861056</v>
      </c>
      <c r="E18" s="5">
        <f t="shared" si="1"/>
        <v>0.90200000000000002</v>
      </c>
    </row>
    <row r="19" spans="1:5">
      <c r="A19" s="1">
        <v>13</v>
      </c>
      <c r="D19" s="29">
        <f t="shared" si="0"/>
        <v>32.668821839080465</v>
      </c>
      <c r="E19" s="5">
        <f t="shared" si="1"/>
        <v>0.92799999999999994</v>
      </c>
    </row>
    <row r="20" spans="1:5">
      <c r="A20" s="1">
        <v>14</v>
      </c>
      <c r="D20" s="29">
        <f t="shared" si="0"/>
        <v>31.912280701754391</v>
      </c>
      <c r="E20" s="5">
        <f t="shared" si="1"/>
        <v>0.95</v>
      </c>
    </row>
    <row r="21" spans="1:5">
      <c r="A21" s="1">
        <v>15</v>
      </c>
      <c r="D21" s="29">
        <f t="shared" si="0"/>
        <v>31.318870523415981</v>
      </c>
      <c r="E21" s="5">
        <f t="shared" si="1"/>
        <v>0.96799999999999997</v>
      </c>
    </row>
    <row r="22" spans="1:5">
      <c r="A22" s="1">
        <v>16</v>
      </c>
      <c r="D22" s="29">
        <f t="shared" si="0"/>
        <v>30.872369314324512</v>
      </c>
      <c r="E22" s="5">
        <f t="shared" si="1"/>
        <v>0.98199999999999998</v>
      </c>
    </row>
    <row r="23" spans="1:5">
      <c r="A23" s="1">
        <v>17</v>
      </c>
      <c r="D23" s="29">
        <f t="shared" si="0"/>
        <v>30.561155913978499</v>
      </c>
      <c r="E23" s="5">
        <f t="shared" si="1"/>
        <v>0.99199999999999999</v>
      </c>
    </row>
    <row r="24" spans="1:5">
      <c r="A24" s="1">
        <v>18</v>
      </c>
      <c r="D24" s="29">
        <f t="shared" si="0"/>
        <v>30.377421509686041</v>
      </c>
      <c r="E24" s="5">
        <f t="shared" si="1"/>
        <v>0.998</v>
      </c>
    </row>
    <row r="25" spans="1:5">
      <c r="A25" s="1">
        <v>19</v>
      </c>
      <c r="D25" s="29">
        <f t="shared" si="0"/>
        <v>30.31666666666667</v>
      </c>
      <c r="E25" s="5">
        <f t="shared" si="1"/>
        <v>1</v>
      </c>
    </row>
    <row r="26" spans="1:5">
      <c r="A26" s="1">
        <v>20</v>
      </c>
      <c r="D26" s="29">
        <f t="shared" si="0"/>
        <v>30.31666666666667</v>
      </c>
      <c r="E26" s="5">
        <f t="shared" si="1"/>
        <v>1</v>
      </c>
    </row>
    <row r="27" spans="1:5">
      <c r="A27" s="1">
        <v>21</v>
      </c>
      <c r="D27" s="29">
        <f t="shared" si="0"/>
        <v>30.31666666666667</v>
      </c>
      <c r="E27" s="5">
        <f t="shared" si="1"/>
        <v>1</v>
      </c>
    </row>
    <row r="28" spans="1:5">
      <c r="A28" s="1">
        <v>22</v>
      </c>
      <c r="D28" s="29">
        <f t="shared" si="0"/>
        <v>30.31666666666667</v>
      </c>
      <c r="E28" s="5">
        <f t="shared" si="1"/>
        <v>1</v>
      </c>
    </row>
    <row r="29" spans="1:5">
      <c r="A29" s="1">
        <v>23</v>
      </c>
      <c r="D29" s="29">
        <f t="shared" si="0"/>
        <v>30.31666666666667</v>
      </c>
      <c r="E29" s="5">
        <f t="shared" si="1"/>
        <v>1</v>
      </c>
    </row>
    <row r="30" spans="1:5">
      <c r="A30" s="1">
        <v>24</v>
      </c>
      <c r="D30" s="29">
        <f t="shared" si="0"/>
        <v>30.31666666666667</v>
      </c>
      <c r="E30" s="5">
        <f t="shared" si="1"/>
        <v>1</v>
      </c>
    </row>
    <row r="31" spans="1:5">
      <c r="A31" s="1">
        <v>25</v>
      </c>
      <c r="D31" s="29">
        <f t="shared" si="0"/>
        <v>30.31666666666667</v>
      </c>
      <c r="E31" s="5">
        <f t="shared" si="1"/>
        <v>1</v>
      </c>
    </row>
    <row r="32" spans="1:5">
      <c r="A32" s="1">
        <v>26</v>
      </c>
      <c r="D32" s="29">
        <f t="shared" si="0"/>
        <v>30.31666666666667</v>
      </c>
      <c r="E32" s="5">
        <f t="shared" si="1"/>
        <v>1</v>
      </c>
    </row>
    <row r="33" spans="1:5">
      <c r="A33" s="1">
        <v>27</v>
      </c>
      <c r="D33" s="29">
        <f t="shared" si="0"/>
        <v>30.31666666666667</v>
      </c>
      <c r="E33" s="5">
        <f t="shared" si="1"/>
        <v>1</v>
      </c>
    </row>
    <row r="34" spans="1:5">
      <c r="A34" s="1">
        <v>28</v>
      </c>
      <c r="D34" s="29">
        <f t="shared" si="0"/>
        <v>30.31666666666667</v>
      </c>
      <c r="E34" s="5">
        <f t="shared" ref="E34:E97" si="2">1-IF(A34&lt;I$3,0,IF(A34&lt;I$4,G$3*(A34-I$3)^2,G$2+G$4*(A34-I$4)+(A34&gt;I$5)*G$5*(A34-I$5)^2))</f>
        <v>1</v>
      </c>
    </row>
    <row r="35" spans="1:5">
      <c r="A35" s="1">
        <v>29</v>
      </c>
      <c r="D35" s="29">
        <f t="shared" si="0"/>
        <v>30.31666666666667</v>
      </c>
      <c r="E35" s="5">
        <f t="shared" si="2"/>
        <v>1</v>
      </c>
    </row>
    <row r="36" spans="1:5">
      <c r="A36" s="1">
        <v>30</v>
      </c>
      <c r="D36" s="29">
        <f t="shared" si="0"/>
        <v>30.31666666666667</v>
      </c>
      <c r="E36" s="5">
        <f t="shared" si="2"/>
        <v>1</v>
      </c>
    </row>
    <row r="37" spans="1:5">
      <c r="A37" s="1">
        <v>31</v>
      </c>
      <c r="D37" s="29">
        <f t="shared" si="0"/>
        <v>30.323272348975429</v>
      </c>
      <c r="E37" s="5">
        <f t="shared" si="2"/>
        <v>0.99978215799954773</v>
      </c>
    </row>
    <row r="38" spans="1:5">
      <c r="A38" s="1">
        <v>32</v>
      </c>
      <c r="D38" s="29">
        <f t="shared" si="0"/>
        <v>30.350489815880948</v>
      </c>
      <c r="E38" s="5">
        <f t="shared" si="2"/>
        <v>0.99888558143807682</v>
      </c>
    </row>
    <row r="39" spans="1:5">
      <c r="A39" s="1">
        <v>33</v>
      </c>
      <c r="D39" s="29">
        <f t="shared" si="0"/>
        <v>30.398885313110092</v>
      </c>
      <c r="E39" s="5">
        <f t="shared" si="2"/>
        <v>0.99729534008906684</v>
      </c>
    </row>
    <row r="40" spans="1:5">
      <c r="A40" s="1">
        <v>34</v>
      </c>
      <c r="D40" s="29">
        <f t="shared" si="0"/>
        <v>30.468661597423804</v>
      </c>
      <c r="E40" s="5">
        <f t="shared" si="2"/>
        <v>0.99501143395251779</v>
      </c>
    </row>
    <row r="41" spans="1:5">
      <c r="A41" s="1">
        <v>35</v>
      </c>
      <c r="D41" s="29">
        <f t="shared" si="0"/>
        <v>30.560112710384217</v>
      </c>
      <c r="E41" s="5">
        <f t="shared" si="2"/>
        <v>0.99203386302842966</v>
      </c>
    </row>
    <row r="42" spans="1:5">
      <c r="A42" s="1">
        <v>36</v>
      </c>
      <c r="D42" s="29">
        <f t="shared" si="0"/>
        <v>30.673627096736823</v>
      </c>
      <c r="E42" s="5">
        <f t="shared" si="2"/>
        <v>0.98836262731680247</v>
      </c>
    </row>
    <row r="43" spans="1:5">
      <c r="A43" s="1">
        <v>37</v>
      </c>
      <c r="D43" s="29">
        <f t="shared" si="0"/>
        <v>30.809691771051462</v>
      </c>
      <c r="E43" s="5">
        <f t="shared" si="2"/>
        <v>0.9839977268176362</v>
      </c>
    </row>
    <row r="44" spans="1:5">
      <c r="A44" s="1">
        <v>38</v>
      </c>
      <c r="D44" s="29">
        <f t="shared" si="0"/>
        <v>30.968897616942229</v>
      </c>
      <c r="E44" s="5">
        <f t="shared" si="2"/>
        <v>0.97893916153093086</v>
      </c>
    </row>
    <row r="45" spans="1:5">
      <c r="A45" s="1">
        <v>39</v>
      </c>
      <c r="D45" s="29">
        <f t="shared" si="0"/>
        <v>31.151945928094264</v>
      </c>
      <c r="E45" s="5">
        <f t="shared" si="2"/>
        <v>0.97318693145668633</v>
      </c>
    </row>
    <row r="46" spans="1:5">
      <c r="A46" s="1">
        <v>40</v>
      </c>
      <c r="D46" s="29">
        <f t="shared" si="0"/>
        <v>31.359656328906183</v>
      </c>
      <c r="E46" s="5">
        <f t="shared" si="2"/>
        <v>0.96674103659490285</v>
      </c>
    </row>
    <row r="47" spans="1:5">
      <c r="A47" s="1">
        <v>41</v>
      </c>
      <c r="D47" s="29">
        <f t="shared" si="0"/>
        <v>31.59297624589416</v>
      </c>
      <c r="E47" s="5">
        <f t="shared" si="2"/>
        <v>0.95960147694558029</v>
      </c>
    </row>
    <row r="48" spans="1:5">
      <c r="A48" s="1">
        <v>42</v>
      </c>
      <c r="D48" s="29">
        <f t="shared" si="0"/>
        <v>31.843256627607765</v>
      </c>
      <c r="E48" s="5">
        <f t="shared" si="2"/>
        <v>0.95205923882742705</v>
      </c>
    </row>
    <row r="49" spans="1:5">
      <c r="A49" s="1">
        <v>43</v>
      </c>
      <c r="D49" s="29">
        <f t="shared" si="0"/>
        <v>32.097617374594563</v>
      </c>
      <c r="E49" s="5">
        <f t="shared" si="2"/>
        <v>0.94451455112249161</v>
      </c>
    </row>
    <row r="50" spans="1:5">
      <c r="A50" s="1">
        <v>44</v>
      </c>
      <c r="D50" s="29">
        <f t="shared" si="0"/>
        <v>32.356074459095161</v>
      </c>
      <c r="E50" s="5">
        <f t="shared" si="2"/>
        <v>0.93696986341755617</v>
      </c>
    </row>
    <row r="51" spans="1:5">
      <c r="A51" s="1">
        <v>45</v>
      </c>
      <c r="D51" s="29">
        <f t="shared" si="0"/>
        <v>32.618727638211318</v>
      </c>
      <c r="E51" s="5">
        <f t="shared" si="2"/>
        <v>0.92942517571262062</v>
      </c>
    </row>
    <row r="52" spans="1:5">
      <c r="A52" s="1">
        <v>46</v>
      </c>
      <c r="D52" s="29">
        <f t="shared" si="0"/>
        <v>32.885679934700967</v>
      </c>
      <c r="E52" s="5">
        <f t="shared" si="2"/>
        <v>0.92188048800768518</v>
      </c>
    </row>
    <row r="53" spans="1:5">
      <c r="A53" s="1">
        <v>47</v>
      </c>
      <c r="D53" s="29">
        <f t="shared" si="0"/>
        <v>33.157037771711863</v>
      </c>
      <c r="E53" s="5">
        <f t="shared" si="2"/>
        <v>0.91433580030274975</v>
      </c>
    </row>
    <row r="54" spans="1:5">
      <c r="A54" s="1">
        <v>48</v>
      </c>
      <c r="D54" s="29">
        <f t="shared" si="0"/>
        <v>33.432911114241264</v>
      </c>
      <c r="E54" s="5">
        <f t="shared" si="2"/>
        <v>0.90679111259781431</v>
      </c>
    </row>
    <row r="55" spans="1:5">
      <c r="A55" s="1">
        <v>49</v>
      </c>
      <c r="D55" s="29">
        <f t="shared" si="0"/>
        <v>33.713413617716732</v>
      </c>
      <c r="E55" s="5">
        <f t="shared" si="2"/>
        <v>0.89924642489287887</v>
      </c>
    </row>
    <row r="56" spans="1:5">
      <c r="A56" s="1">
        <v>50</v>
      </c>
      <c r="D56" s="29">
        <f t="shared" si="0"/>
        <v>33.998662784119766</v>
      </c>
      <c r="E56" s="5">
        <f t="shared" si="2"/>
        <v>0.89170173718794332</v>
      </c>
    </row>
    <row r="57" spans="1:5">
      <c r="A57" s="1">
        <v>51</v>
      </c>
      <c r="D57" s="29">
        <f t="shared" si="0"/>
        <v>34.288780126102822</v>
      </c>
      <c r="E57" s="5">
        <f t="shared" si="2"/>
        <v>0.88415704948300788</v>
      </c>
    </row>
    <row r="58" spans="1:5">
      <c r="A58" s="1">
        <v>52</v>
      </c>
      <c r="D58" s="29">
        <f t="shared" si="0"/>
        <v>34.583891339581392</v>
      </c>
      <c r="E58" s="5">
        <f t="shared" si="2"/>
        <v>0.87661236177807245</v>
      </c>
    </row>
    <row r="59" spans="1:5">
      <c r="A59" s="1">
        <v>53</v>
      </c>
      <c r="D59" s="29">
        <f t="shared" si="0"/>
        <v>34.884126485315974</v>
      </c>
      <c r="E59" s="5">
        <f t="shared" si="2"/>
        <v>0.86906767407313701</v>
      </c>
    </row>
    <row r="60" spans="1:5">
      <c r="A60" s="1">
        <v>54</v>
      </c>
      <c r="D60" s="29">
        <f t="shared" si="0"/>
        <v>35.18962018003522</v>
      </c>
      <c r="E60" s="5">
        <f t="shared" si="2"/>
        <v>0.86152298636820146</v>
      </c>
    </row>
    <row r="61" spans="1:5">
      <c r="A61" s="1">
        <v>55</v>
      </c>
      <c r="D61" s="29">
        <f t="shared" si="0"/>
        <v>35.500511797690187</v>
      </c>
      <c r="E61" s="5">
        <f t="shared" si="2"/>
        <v>0.85397829866326602</v>
      </c>
    </row>
    <row r="62" spans="1:5">
      <c r="A62" s="1">
        <v>56</v>
      </c>
      <c r="D62" s="29">
        <f t="shared" si="0"/>
        <v>35.816945681471928</v>
      </c>
      <c r="E62" s="5">
        <f t="shared" si="2"/>
        <v>0.84643361095833058</v>
      </c>
    </row>
    <row r="63" spans="1:5">
      <c r="A63" s="1">
        <v>57</v>
      </c>
      <c r="D63" s="29">
        <f t="shared" si="0"/>
        <v>36.139071367269928</v>
      </c>
      <c r="E63" s="5">
        <f t="shared" si="2"/>
        <v>0.83888892325339515</v>
      </c>
    </row>
    <row r="64" spans="1:5">
      <c r="A64" s="1">
        <v>58</v>
      </c>
      <c r="D64" s="29">
        <f t="shared" si="0"/>
        <v>36.467043819298233</v>
      </c>
      <c r="E64" s="5">
        <f t="shared" si="2"/>
        <v>0.83134423554845971</v>
      </c>
    </row>
    <row r="65" spans="1:5">
      <c r="A65" s="1">
        <v>59</v>
      </c>
      <c r="D65" s="29">
        <f t="shared" si="0"/>
        <v>36.801023678669388</v>
      </c>
      <c r="E65" s="5">
        <f t="shared" si="2"/>
        <v>0.82379954784352427</v>
      </c>
    </row>
    <row r="66" spans="1:5">
      <c r="A66" s="1">
        <v>60</v>
      </c>
      <c r="D66" s="29">
        <f t="shared" si="0"/>
        <v>37.141177525753804</v>
      </c>
      <c r="E66" s="5">
        <f t="shared" si="2"/>
        <v>0.81625486013858883</v>
      </c>
    </row>
    <row r="67" spans="1:5">
      <c r="A67" s="1">
        <v>61</v>
      </c>
      <c r="D67" s="29">
        <f t="shared" si="0"/>
        <v>37.487678157224927</v>
      </c>
      <c r="E67" s="5">
        <f t="shared" si="2"/>
        <v>0.8087101724336534</v>
      </c>
    </row>
    <row r="68" spans="1:5">
      <c r="A68" s="1">
        <v>62</v>
      </c>
      <c r="D68" s="29">
        <f t="shared" si="0"/>
        <v>37.840704878758196</v>
      </c>
      <c r="E68" s="5">
        <f t="shared" si="2"/>
        <v>0.80116548472871785</v>
      </c>
    </row>
    <row r="69" spans="1:5">
      <c r="A69" s="1">
        <v>63</v>
      </c>
      <c r="D69" s="29">
        <f t="shared" si="0"/>
        <v>38.200443814425611</v>
      </c>
      <c r="E69" s="5">
        <f t="shared" si="2"/>
        <v>0.79362079702378241</v>
      </c>
    </row>
    <row r="70" spans="1:5">
      <c r="A70" s="1">
        <v>64</v>
      </c>
      <c r="D70" s="29">
        <f t="shared" si="0"/>
        <v>38.567088233907484</v>
      </c>
      <c r="E70" s="5">
        <f t="shared" si="2"/>
        <v>0.78607610931884686</v>
      </c>
    </row>
    <row r="71" spans="1:5">
      <c r="A71" s="1">
        <v>65</v>
      </c>
      <c r="D71" s="29">
        <f t="shared" si="0"/>
        <v>38.940838898730128</v>
      </c>
      <c r="E71" s="5">
        <f t="shared" si="2"/>
        <v>0.77853142161391142</v>
      </c>
    </row>
    <row r="72" spans="1:5">
      <c r="A72" s="1">
        <v>66</v>
      </c>
      <c r="D72" s="29">
        <f t="shared" si="0"/>
        <v>39.321904428832767</v>
      </c>
      <c r="E72" s="5">
        <f t="shared" si="2"/>
        <v>0.77098673390897599</v>
      </c>
    </row>
    <row r="73" spans="1:5">
      <c r="A73" s="1">
        <v>67</v>
      </c>
      <c r="D73" s="29">
        <f t="shared" ref="D73:D104" si="3">E$4/E73</f>
        <v>39.710501690869826</v>
      </c>
      <c r="E73" s="5">
        <f t="shared" si="2"/>
        <v>0.76344204620404055</v>
      </c>
    </row>
    <row r="74" spans="1:5">
      <c r="A74" s="1">
        <v>68</v>
      </c>
      <c r="D74" s="29">
        <f t="shared" si="3"/>
        <v>40.106856209767479</v>
      </c>
      <c r="E74" s="5">
        <f t="shared" si="2"/>
        <v>0.75589735849910511</v>
      </c>
    </row>
    <row r="75" spans="1:5">
      <c r="A75" s="1">
        <v>69</v>
      </c>
      <c r="D75" s="29">
        <f t="shared" si="3"/>
        <v>40.511202605175313</v>
      </c>
      <c r="E75" s="5">
        <f t="shared" si="2"/>
        <v>0.74835267079416967</v>
      </c>
    </row>
    <row r="76" spans="1:5">
      <c r="A76" s="1">
        <v>70</v>
      </c>
      <c r="D76" s="29">
        <f t="shared" si="3"/>
        <v>40.923785054587981</v>
      </c>
      <c r="E76" s="5">
        <f t="shared" si="2"/>
        <v>0.74080798308923423</v>
      </c>
    </row>
    <row r="77" spans="1:5">
      <c r="A77" s="1">
        <v>71</v>
      </c>
      <c r="D77" s="29">
        <f t="shared" si="3"/>
        <v>41.356118659645354</v>
      </c>
      <c r="E77" s="5">
        <f t="shared" si="2"/>
        <v>0.73306363481951209</v>
      </c>
    </row>
    <row r="78" spans="1:5">
      <c r="A78" s="1">
        <v>72</v>
      </c>
      <c r="D78" s="29">
        <f t="shared" si="3"/>
        <v>41.837556534496237</v>
      </c>
      <c r="E78" s="5">
        <f t="shared" si="2"/>
        <v>0.72462804183293372</v>
      </c>
    </row>
    <row r="79" spans="1:5">
      <c r="A79" s="1">
        <v>73</v>
      </c>
      <c r="D79" s="29">
        <f t="shared" si="3"/>
        <v>42.372574563920843</v>
      </c>
      <c r="E79" s="5">
        <f t="shared" si="2"/>
        <v>0.7154785136063111</v>
      </c>
    </row>
    <row r="80" spans="1:5">
      <c r="A80" s="1">
        <v>74</v>
      </c>
      <c r="D80" s="29">
        <f t="shared" si="3"/>
        <v>42.964881007947454</v>
      </c>
      <c r="E80" s="5">
        <f t="shared" si="2"/>
        <v>0.70561505013964376</v>
      </c>
    </row>
    <row r="81" spans="1:5">
      <c r="A81" s="1">
        <v>75</v>
      </c>
      <c r="D81" s="29">
        <f t="shared" si="3"/>
        <v>43.618740084316258</v>
      </c>
      <c r="E81" s="5">
        <f t="shared" si="2"/>
        <v>0.69503765143293217</v>
      </c>
    </row>
    <row r="82" spans="1:5">
      <c r="A82" s="1">
        <v>76</v>
      </c>
      <c r="D82" s="29">
        <f t="shared" si="3"/>
        <v>44.33905659357297</v>
      </c>
      <c r="E82" s="5">
        <f t="shared" si="2"/>
        <v>0.68374631748617598</v>
      </c>
    </row>
    <row r="83" spans="1:5">
      <c r="A83" s="1">
        <v>77</v>
      </c>
      <c r="D83" s="29">
        <f t="shared" si="3"/>
        <v>45.131478481802432</v>
      </c>
      <c r="E83" s="5">
        <f t="shared" si="2"/>
        <v>0.67174104829937542</v>
      </c>
    </row>
    <row r="84" spans="1:5">
      <c r="A84" s="1">
        <v>78</v>
      </c>
      <c r="D84" s="29">
        <f t="shared" si="3"/>
        <v>46.002521689600627</v>
      </c>
      <c r="E84" s="5">
        <f t="shared" si="2"/>
        <v>0.65902184387253027</v>
      </c>
    </row>
    <row r="85" spans="1:5">
      <c r="A85" s="1">
        <v>79</v>
      </c>
      <c r="D85" s="29">
        <f t="shared" si="3"/>
        <v>46.959722915179505</v>
      </c>
      <c r="E85" s="5">
        <f t="shared" si="2"/>
        <v>0.64558870420564074</v>
      </c>
    </row>
    <row r="86" spans="1:5">
      <c r="A86" s="1">
        <v>80</v>
      </c>
      <c r="D86" s="29">
        <f t="shared" si="3"/>
        <v>48.011827633754599</v>
      </c>
      <c r="E86" s="5">
        <f t="shared" si="2"/>
        <v>0.63144162929870662</v>
      </c>
    </row>
    <row r="87" spans="1:5">
      <c r="A87" s="1">
        <v>81</v>
      </c>
      <c r="D87" s="29">
        <f t="shared" si="3"/>
        <v>49.1690230360717</v>
      </c>
      <c r="E87" s="5">
        <f t="shared" si="2"/>
        <v>0.61658061915172813</v>
      </c>
    </row>
    <row r="88" spans="1:5">
      <c r="A88" s="1">
        <v>82</v>
      </c>
      <c r="D88" s="29">
        <f t="shared" si="3"/>
        <v>50.443228724885053</v>
      </c>
      <c r="E88" s="5">
        <f t="shared" si="2"/>
        <v>0.60100567376470515</v>
      </c>
    </row>
    <row r="89" spans="1:5">
      <c r="A89" s="1">
        <v>83</v>
      </c>
      <c r="D89" s="29">
        <f t="shared" si="3"/>
        <v>51.848462405167091</v>
      </c>
      <c r="E89" s="5">
        <f t="shared" si="2"/>
        <v>0.58471679313763769</v>
      </c>
    </row>
    <row r="90" spans="1:5">
      <c r="A90" s="1">
        <v>84</v>
      </c>
      <c r="D90" s="29">
        <f t="shared" si="3"/>
        <v>53.401303967226866</v>
      </c>
      <c r="E90" s="5">
        <f t="shared" si="2"/>
        <v>0.56771397727052575</v>
      </c>
    </row>
    <row r="91" spans="1:5">
      <c r="A91" s="1">
        <v>85</v>
      </c>
      <c r="D91" s="29">
        <f t="shared" si="3"/>
        <v>55.12149011759108</v>
      </c>
      <c r="E91" s="5">
        <f t="shared" si="2"/>
        <v>0.54999722616336932</v>
      </c>
    </row>
    <row r="92" spans="1:5">
      <c r="A92" s="1">
        <v>86</v>
      </c>
      <c r="D92" s="29">
        <f t="shared" si="3"/>
        <v>57.032684331769786</v>
      </c>
      <c r="E92" s="5">
        <f t="shared" si="2"/>
        <v>0.53156653981616842</v>
      </c>
    </row>
    <row r="93" spans="1:5">
      <c r="A93" s="1">
        <v>87</v>
      </c>
      <c r="D93" s="29">
        <f t="shared" si="3"/>
        <v>59.163485378318221</v>
      </c>
      <c r="E93" s="5">
        <f t="shared" si="2"/>
        <v>0.51242191822892313</v>
      </c>
    </row>
    <row r="94" spans="1:5">
      <c r="A94" s="1">
        <v>88</v>
      </c>
      <c r="D94" s="29">
        <f t="shared" si="3"/>
        <v>61.548765178956621</v>
      </c>
      <c r="E94" s="5">
        <f t="shared" si="2"/>
        <v>0.49256336140163326</v>
      </c>
    </row>
    <row r="95" spans="1:5">
      <c r="A95" s="1">
        <v>89</v>
      </c>
      <c r="D95" s="29">
        <f t="shared" si="3"/>
        <v>64.231468522739917</v>
      </c>
      <c r="E95" s="5">
        <f t="shared" si="2"/>
        <v>0.4719908693342989</v>
      </c>
    </row>
    <row r="96" spans="1:5">
      <c r="A96" s="1">
        <v>90</v>
      </c>
      <c r="D96" s="29">
        <f t="shared" si="3"/>
        <v>67.26507182916977</v>
      </c>
      <c r="E96" s="5">
        <f t="shared" si="2"/>
        <v>0.45070444202692017</v>
      </c>
    </row>
    <row r="97" spans="1:5">
      <c r="A97" s="1">
        <v>91</v>
      </c>
      <c r="D97" s="29">
        <f t="shared" si="3"/>
        <v>70.717000648734398</v>
      </c>
      <c r="E97" s="5">
        <f t="shared" si="2"/>
        <v>0.42870407947949696</v>
      </c>
    </row>
    <row r="98" spans="1:5">
      <c r="A98" s="1">
        <v>92</v>
      </c>
      <c r="D98" s="29">
        <f t="shared" si="3"/>
        <v>74.673472175375863</v>
      </c>
      <c r="E98" s="5">
        <f t="shared" ref="E98:E106" si="4">1-IF(A98&lt;I$3,0,IF(A98&lt;I$4,G$3*(A98-I$3)^2,G$2+G$4*(A98-I$4)+(A98&gt;I$5)*G$5*(A98-I$5)^2))</f>
        <v>0.40598978169202926</v>
      </c>
    </row>
    <row r="99" spans="1:5">
      <c r="A99" s="1">
        <v>93</v>
      </c>
      <c r="D99" s="29">
        <f t="shared" si="3"/>
        <v>79.246507581587949</v>
      </c>
      <c r="E99" s="5">
        <f t="shared" si="4"/>
        <v>0.38256154866451697</v>
      </c>
    </row>
    <row r="100" spans="1:5">
      <c r="A100" s="1">
        <v>94</v>
      </c>
      <c r="D100" s="29">
        <f t="shared" si="3"/>
        <v>84.584339811898687</v>
      </c>
      <c r="E100" s="5">
        <f t="shared" si="4"/>
        <v>0.35841938039696031</v>
      </c>
    </row>
    <row r="101" spans="1:5">
      <c r="A101" s="1">
        <v>95</v>
      </c>
      <c r="D101" s="29">
        <f t="shared" si="3"/>
        <v>90.887303150947631</v>
      </c>
      <c r="E101" s="5">
        <f t="shared" si="4"/>
        <v>0.33356327688935916</v>
      </c>
    </row>
    <row r="102" spans="1:5">
      <c r="A102" s="1">
        <v>96</v>
      </c>
      <c r="D102" s="29">
        <f t="shared" si="3"/>
        <v>98.432896934956077</v>
      </c>
      <c r="E102" s="5">
        <f t="shared" si="4"/>
        <v>0.30799323814171353</v>
      </c>
    </row>
    <row r="103" spans="1:5">
      <c r="A103" s="1">
        <v>97</v>
      </c>
      <c r="D103" s="29">
        <f t="shared" si="3"/>
        <v>107.61686080047102</v>
      </c>
      <c r="E103" s="5">
        <f t="shared" si="4"/>
        <v>0.28170926415402353</v>
      </c>
    </row>
    <row r="104" spans="1:5">
      <c r="A104" s="1">
        <v>98</v>
      </c>
      <c r="D104" s="29">
        <f t="shared" si="3"/>
        <v>119.02361665595956</v>
      </c>
      <c r="E104" s="5">
        <f t="shared" si="4"/>
        <v>0.25471135492628894</v>
      </c>
    </row>
    <row r="105" spans="1:5">
      <c r="A105" s="1">
        <v>99</v>
      </c>
      <c r="D105" s="29">
        <f>E$4/E105</f>
        <v>133.55388566887609</v>
      </c>
      <c r="E105" s="5">
        <f t="shared" si="4"/>
        <v>0.22699951045850986</v>
      </c>
    </row>
    <row r="106" spans="1:5">
      <c r="A106" s="1">
        <v>100</v>
      </c>
      <c r="D106" s="29">
        <f>E$4/E106</f>
        <v>152.67209087555452</v>
      </c>
      <c r="E106" s="5">
        <f t="shared" si="4"/>
        <v>0.19857373075068629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2020-04-21T04:42:30Z</dcterms:modified>
</cp:coreProperties>
</file>