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Tom B 2020-01\"/>
    </mc:Choice>
  </mc:AlternateContent>
  <xr:revisionPtr revIDLastSave="0" documentId="13_ncr:1_{376D4DE9-D19C-473F-A379-5926E8B03C5A}" xr6:coauthVersionLast="45" xr6:coauthVersionMax="45" xr10:uidLastSave="{00000000-0000-0000-0000-000000000000}"/>
  <bookViews>
    <workbookView xWindow="-120" yWindow="-120" windowWidth="29040" windowHeight="15990" tabRatio="599" activeTab="7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100K" sheetId="16" r:id="rId17"/>
    <sheet name="Age Factors" sheetId="17" r:id="rId18"/>
    <sheet name="AgeStanSec" sheetId="18" r:id="rId19"/>
    <sheet name="Age Stan HMS" sheetId="19" r:id="rId20"/>
    <sheet name="Perf" sheetId="20" r:id="rId21"/>
    <sheet name="Pace" sheetId="21" r:id="rId22"/>
    <sheet name="Marathon2" sheetId="22" r:id="rId23"/>
    <sheet name="USATF factors" sheetId="23" r:id="rId24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Parameters!$N$1:$X$28</definedName>
    <definedName name="PROPOSED">'5K'!$D$7:$D$105</definedName>
    <definedName name="RECORDS">'10K'!$C$7:$C$111</definedName>
    <definedName name="WAVA">'5K'!$F$7:$F$105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9" l="1"/>
  <c r="C3" i="19"/>
  <c r="L3" i="19"/>
  <c r="M3" i="19"/>
  <c r="M4" i="19" s="1"/>
  <c r="N3" i="19"/>
  <c r="O3" i="19"/>
  <c r="P3" i="19"/>
  <c r="Q3" i="19"/>
  <c r="Q4" i="19" s="1"/>
  <c r="R3" i="19"/>
  <c r="S3" i="19"/>
  <c r="T3" i="19"/>
  <c r="U3" i="19"/>
  <c r="U4" i="19" s="1"/>
  <c r="V3" i="19"/>
  <c r="B4" i="19"/>
  <c r="C4" i="19"/>
  <c r="L4" i="19"/>
  <c r="N4" i="19"/>
  <c r="O4" i="19"/>
  <c r="P4" i="19"/>
  <c r="R4" i="19"/>
  <c r="S4" i="19"/>
  <c r="T4" i="19"/>
  <c r="V4" i="19"/>
  <c r="B5" i="19"/>
  <c r="C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M28" i="19"/>
  <c r="N28" i="19"/>
  <c r="O28" i="19"/>
  <c r="P28" i="19"/>
  <c r="Q28" i="19"/>
  <c r="R28" i="19"/>
  <c r="S28" i="19"/>
  <c r="T28" i="19"/>
  <c r="U28" i="19"/>
  <c r="V28" i="19"/>
  <c r="B29" i="19"/>
  <c r="M29" i="19"/>
  <c r="N29" i="19"/>
  <c r="O29" i="19"/>
  <c r="P29" i="19"/>
  <c r="Q29" i="19"/>
  <c r="R29" i="19"/>
  <c r="S29" i="19"/>
  <c r="T29" i="19"/>
  <c r="U29" i="19"/>
  <c r="V29" i="19"/>
  <c r="B30" i="19"/>
  <c r="M30" i="19"/>
  <c r="N30" i="19"/>
  <c r="O30" i="19"/>
  <c r="P30" i="19"/>
  <c r="Q30" i="19"/>
  <c r="R30" i="19"/>
  <c r="S30" i="19"/>
  <c r="T30" i="19"/>
  <c r="U30" i="19"/>
  <c r="V30" i="19"/>
  <c r="B31" i="19"/>
  <c r="M31" i="19"/>
  <c r="N31" i="19"/>
  <c r="O31" i="19"/>
  <c r="P31" i="19"/>
  <c r="Q31" i="19"/>
  <c r="R31" i="19"/>
  <c r="S31" i="19"/>
  <c r="T31" i="19"/>
  <c r="U31" i="19"/>
  <c r="V31" i="19"/>
  <c r="B32" i="19"/>
  <c r="M32" i="19"/>
  <c r="N32" i="19"/>
  <c r="O32" i="19"/>
  <c r="P32" i="19"/>
  <c r="Q32" i="19"/>
  <c r="R32" i="19"/>
  <c r="S32" i="19"/>
  <c r="T32" i="19"/>
  <c r="U32" i="19"/>
  <c r="V32" i="19"/>
  <c r="B33" i="19"/>
  <c r="M33" i="19"/>
  <c r="N33" i="19"/>
  <c r="O33" i="19"/>
  <c r="P33" i="19"/>
  <c r="Q33" i="19"/>
  <c r="R33" i="19"/>
  <c r="S33" i="19"/>
  <c r="T33" i="19"/>
  <c r="U33" i="19"/>
  <c r="V33" i="19"/>
  <c r="B34" i="19"/>
  <c r="M34" i="19"/>
  <c r="N34" i="19"/>
  <c r="O34" i="19"/>
  <c r="P34" i="19"/>
  <c r="Q34" i="19"/>
  <c r="R34" i="19"/>
  <c r="S34" i="19"/>
  <c r="T34" i="19"/>
  <c r="U34" i="19"/>
  <c r="V34" i="19"/>
  <c r="B35" i="19"/>
  <c r="M35" i="19"/>
  <c r="N35" i="19"/>
  <c r="O35" i="19"/>
  <c r="P35" i="19"/>
  <c r="Q35" i="19"/>
  <c r="R35" i="19"/>
  <c r="S35" i="19"/>
  <c r="T35" i="19"/>
  <c r="U35" i="19"/>
  <c r="V35" i="19"/>
  <c r="B36" i="19"/>
  <c r="M36" i="19"/>
  <c r="N36" i="19"/>
  <c r="O36" i="19"/>
  <c r="P36" i="19"/>
  <c r="Q36" i="19"/>
  <c r="R36" i="19"/>
  <c r="S36" i="19"/>
  <c r="T36" i="19"/>
  <c r="U36" i="19"/>
  <c r="V36" i="19"/>
  <c r="B37" i="19"/>
  <c r="M37" i="19"/>
  <c r="N37" i="19"/>
  <c r="O37" i="19"/>
  <c r="P37" i="19"/>
  <c r="Q37" i="19"/>
  <c r="R37" i="19"/>
  <c r="S37" i="19"/>
  <c r="T37" i="19"/>
  <c r="U37" i="19"/>
  <c r="V37" i="19"/>
  <c r="B38" i="19"/>
  <c r="M38" i="19"/>
  <c r="N38" i="19"/>
  <c r="O38" i="19"/>
  <c r="P38" i="19"/>
  <c r="Q38" i="19"/>
  <c r="R38" i="19"/>
  <c r="S38" i="19"/>
  <c r="T38" i="19"/>
  <c r="U38" i="19"/>
  <c r="V38" i="19"/>
  <c r="B39" i="19"/>
  <c r="M39" i="19"/>
  <c r="N39" i="19"/>
  <c r="O39" i="19"/>
  <c r="P39" i="19"/>
  <c r="Q39" i="19"/>
  <c r="R39" i="19"/>
  <c r="S39" i="19"/>
  <c r="T39" i="19"/>
  <c r="U39" i="19"/>
  <c r="V39" i="19"/>
  <c r="B40" i="19"/>
  <c r="M40" i="19"/>
  <c r="N40" i="19"/>
  <c r="O40" i="19"/>
  <c r="P40" i="19"/>
  <c r="Q40" i="19"/>
  <c r="R40" i="19"/>
  <c r="S40" i="19"/>
  <c r="T40" i="19"/>
  <c r="U40" i="19"/>
  <c r="V40" i="19"/>
  <c r="B41" i="19"/>
  <c r="M41" i="19"/>
  <c r="N41" i="19"/>
  <c r="O41" i="19"/>
  <c r="P41" i="19"/>
  <c r="Q41" i="19"/>
  <c r="R41" i="19"/>
  <c r="S41" i="19"/>
  <c r="T41" i="19"/>
  <c r="U41" i="19"/>
  <c r="V41" i="19"/>
  <c r="B42" i="19"/>
  <c r="M42" i="19"/>
  <c r="N42" i="19"/>
  <c r="O42" i="19"/>
  <c r="P42" i="19"/>
  <c r="Q42" i="19"/>
  <c r="R42" i="19"/>
  <c r="S42" i="19"/>
  <c r="T42" i="19"/>
  <c r="U42" i="19"/>
  <c r="V42" i="19"/>
  <c r="B43" i="19"/>
  <c r="M43" i="19"/>
  <c r="N43" i="19"/>
  <c r="O43" i="19"/>
  <c r="P43" i="19"/>
  <c r="Q43" i="19"/>
  <c r="R43" i="19"/>
  <c r="S43" i="19"/>
  <c r="T43" i="19"/>
  <c r="U43" i="19"/>
  <c r="V43" i="19"/>
  <c r="B44" i="19"/>
  <c r="M44" i="19"/>
  <c r="N44" i="19"/>
  <c r="O44" i="19"/>
  <c r="P44" i="19"/>
  <c r="Q44" i="19"/>
  <c r="R44" i="19"/>
  <c r="S44" i="19"/>
  <c r="T44" i="19"/>
  <c r="U44" i="19"/>
  <c r="V44" i="19"/>
  <c r="B45" i="19"/>
  <c r="M45" i="19"/>
  <c r="N45" i="19"/>
  <c r="O45" i="19"/>
  <c r="P45" i="19"/>
  <c r="Q45" i="19"/>
  <c r="R45" i="19"/>
  <c r="S45" i="19"/>
  <c r="T45" i="19"/>
  <c r="U45" i="19"/>
  <c r="V45" i="19"/>
  <c r="B46" i="19"/>
  <c r="M46" i="19"/>
  <c r="N46" i="19"/>
  <c r="O46" i="19"/>
  <c r="P46" i="19"/>
  <c r="Q46" i="19"/>
  <c r="R46" i="19"/>
  <c r="S46" i="19"/>
  <c r="T46" i="19"/>
  <c r="U46" i="19"/>
  <c r="V46" i="19"/>
  <c r="B47" i="19"/>
  <c r="M47" i="19"/>
  <c r="N47" i="19"/>
  <c r="O47" i="19"/>
  <c r="P47" i="19"/>
  <c r="Q47" i="19"/>
  <c r="R47" i="19"/>
  <c r="S47" i="19"/>
  <c r="T47" i="19"/>
  <c r="U47" i="19"/>
  <c r="V47" i="19"/>
  <c r="B48" i="19"/>
  <c r="M48" i="19"/>
  <c r="N48" i="19"/>
  <c r="O48" i="19"/>
  <c r="P48" i="19"/>
  <c r="Q48" i="19"/>
  <c r="R48" i="19"/>
  <c r="S48" i="19"/>
  <c r="T48" i="19"/>
  <c r="U48" i="19"/>
  <c r="V48" i="19"/>
  <c r="B49" i="19"/>
  <c r="M49" i="19"/>
  <c r="N49" i="19"/>
  <c r="O49" i="19"/>
  <c r="P49" i="19"/>
  <c r="Q49" i="19"/>
  <c r="R49" i="19"/>
  <c r="S49" i="19"/>
  <c r="T49" i="19"/>
  <c r="U49" i="19"/>
  <c r="V49" i="19"/>
  <c r="B50" i="19"/>
  <c r="M50" i="19"/>
  <c r="N50" i="19"/>
  <c r="O50" i="19"/>
  <c r="P50" i="19"/>
  <c r="Q50" i="19"/>
  <c r="R50" i="19"/>
  <c r="S50" i="19"/>
  <c r="T50" i="19"/>
  <c r="U50" i="19"/>
  <c r="V50" i="19"/>
  <c r="B51" i="19"/>
  <c r="M51" i="19"/>
  <c r="N51" i="19"/>
  <c r="O51" i="19"/>
  <c r="P51" i="19"/>
  <c r="Q51" i="19"/>
  <c r="R51" i="19"/>
  <c r="S51" i="19"/>
  <c r="T51" i="19"/>
  <c r="U51" i="19"/>
  <c r="V51" i="19"/>
  <c r="B52" i="19"/>
  <c r="M52" i="19"/>
  <c r="N52" i="19"/>
  <c r="O52" i="19"/>
  <c r="P52" i="19"/>
  <c r="Q52" i="19"/>
  <c r="R52" i="19"/>
  <c r="S52" i="19"/>
  <c r="T52" i="19"/>
  <c r="U52" i="19"/>
  <c r="V52" i="19"/>
  <c r="B53" i="19"/>
  <c r="M53" i="19"/>
  <c r="N53" i="19"/>
  <c r="O53" i="19"/>
  <c r="P53" i="19"/>
  <c r="Q53" i="19"/>
  <c r="R53" i="19"/>
  <c r="S53" i="19"/>
  <c r="T53" i="19"/>
  <c r="U53" i="19"/>
  <c r="V53" i="19"/>
  <c r="B54" i="19"/>
  <c r="M54" i="19"/>
  <c r="N54" i="19"/>
  <c r="O54" i="19"/>
  <c r="P54" i="19"/>
  <c r="Q54" i="19"/>
  <c r="R54" i="19"/>
  <c r="S54" i="19"/>
  <c r="T54" i="19"/>
  <c r="U54" i="19"/>
  <c r="V54" i="19"/>
  <c r="B55" i="19"/>
  <c r="M55" i="19"/>
  <c r="N55" i="19"/>
  <c r="O55" i="19"/>
  <c r="P55" i="19"/>
  <c r="Q55" i="19"/>
  <c r="R55" i="19"/>
  <c r="S55" i="19"/>
  <c r="T55" i="19"/>
  <c r="U55" i="19"/>
  <c r="V55" i="19"/>
  <c r="B56" i="19"/>
  <c r="M56" i="19"/>
  <c r="N56" i="19"/>
  <c r="O56" i="19"/>
  <c r="P56" i="19"/>
  <c r="Q56" i="19"/>
  <c r="R56" i="19"/>
  <c r="S56" i="19"/>
  <c r="T56" i="19"/>
  <c r="U56" i="19"/>
  <c r="V56" i="19"/>
  <c r="B57" i="19"/>
  <c r="M57" i="19"/>
  <c r="N57" i="19"/>
  <c r="O57" i="19"/>
  <c r="P57" i="19"/>
  <c r="Q57" i="19"/>
  <c r="R57" i="19"/>
  <c r="S57" i="19"/>
  <c r="T57" i="19"/>
  <c r="U57" i="19"/>
  <c r="V57" i="19"/>
  <c r="B58" i="19"/>
  <c r="M58" i="19"/>
  <c r="N58" i="19"/>
  <c r="O58" i="19"/>
  <c r="P58" i="19"/>
  <c r="Q58" i="19"/>
  <c r="R58" i="19"/>
  <c r="S58" i="19"/>
  <c r="T58" i="19"/>
  <c r="U58" i="19"/>
  <c r="V58" i="19"/>
  <c r="B59" i="19"/>
  <c r="M59" i="19"/>
  <c r="N59" i="19"/>
  <c r="O59" i="19"/>
  <c r="P59" i="19"/>
  <c r="Q59" i="19"/>
  <c r="R59" i="19"/>
  <c r="S59" i="19"/>
  <c r="T59" i="19"/>
  <c r="U59" i="19"/>
  <c r="V59" i="19"/>
  <c r="B60" i="19"/>
  <c r="M60" i="19"/>
  <c r="N60" i="19"/>
  <c r="O60" i="19"/>
  <c r="P60" i="19"/>
  <c r="Q60" i="19"/>
  <c r="R60" i="19"/>
  <c r="S60" i="19"/>
  <c r="T60" i="19"/>
  <c r="U60" i="19"/>
  <c r="V60" i="19"/>
  <c r="B61" i="19"/>
  <c r="M61" i="19"/>
  <c r="N61" i="19"/>
  <c r="O61" i="19"/>
  <c r="P61" i="19"/>
  <c r="Q61" i="19"/>
  <c r="R61" i="19"/>
  <c r="S61" i="19"/>
  <c r="T61" i="19"/>
  <c r="U61" i="19"/>
  <c r="V61" i="19"/>
  <c r="B62" i="19"/>
  <c r="M62" i="19"/>
  <c r="N62" i="19"/>
  <c r="O62" i="19"/>
  <c r="P62" i="19"/>
  <c r="Q62" i="19"/>
  <c r="R62" i="19"/>
  <c r="S62" i="19"/>
  <c r="T62" i="19"/>
  <c r="U62" i="19"/>
  <c r="V62" i="19"/>
  <c r="B63" i="19"/>
  <c r="M63" i="19"/>
  <c r="N63" i="19"/>
  <c r="O63" i="19"/>
  <c r="P63" i="19"/>
  <c r="Q63" i="19"/>
  <c r="R63" i="19"/>
  <c r="S63" i="19"/>
  <c r="T63" i="19"/>
  <c r="U63" i="19"/>
  <c r="V63" i="19"/>
  <c r="B64" i="19"/>
  <c r="M64" i="19"/>
  <c r="N64" i="19"/>
  <c r="O64" i="19"/>
  <c r="P64" i="19"/>
  <c r="Q64" i="19"/>
  <c r="R64" i="19"/>
  <c r="S64" i="19"/>
  <c r="T64" i="19"/>
  <c r="U64" i="19"/>
  <c r="V64" i="19"/>
  <c r="B65" i="19"/>
  <c r="M65" i="19"/>
  <c r="N65" i="19"/>
  <c r="O65" i="19"/>
  <c r="P65" i="19"/>
  <c r="Q65" i="19"/>
  <c r="R65" i="19"/>
  <c r="S65" i="19"/>
  <c r="T65" i="19"/>
  <c r="U65" i="19"/>
  <c r="V65" i="19"/>
  <c r="B66" i="19"/>
  <c r="M66" i="19"/>
  <c r="N66" i="19"/>
  <c r="O66" i="19"/>
  <c r="P66" i="19"/>
  <c r="Q66" i="19"/>
  <c r="R66" i="19"/>
  <c r="S66" i="19"/>
  <c r="T66" i="19"/>
  <c r="U66" i="19"/>
  <c r="V66" i="19"/>
  <c r="B67" i="19"/>
  <c r="M67" i="19"/>
  <c r="N67" i="19"/>
  <c r="O67" i="19"/>
  <c r="P67" i="19"/>
  <c r="Q67" i="19"/>
  <c r="R67" i="19"/>
  <c r="S67" i="19"/>
  <c r="T67" i="19"/>
  <c r="U67" i="19"/>
  <c r="V67" i="19"/>
  <c r="B68" i="19"/>
  <c r="M68" i="19"/>
  <c r="N68" i="19"/>
  <c r="O68" i="19"/>
  <c r="P68" i="19"/>
  <c r="Q68" i="19"/>
  <c r="R68" i="19"/>
  <c r="S68" i="19"/>
  <c r="T68" i="19"/>
  <c r="U68" i="19"/>
  <c r="V68" i="19"/>
  <c r="B69" i="19"/>
  <c r="M69" i="19"/>
  <c r="N69" i="19"/>
  <c r="O69" i="19"/>
  <c r="P69" i="19"/>
  <c r="Q69" i="19"/>
  <c r="R69" i="19"/>
  <c r="S69" i="19"/>
  <c r="T69" i="19"/>
  <c r="U69" i="19"/>
  <c r="V69" i="19"/>
  <c r="B70" i="19"/>
  <c r="M70" i="19"/>
  <c r="N70" i="19"/>
  <c r="O70" i="19"/>
  <c r="P70" i="19"/>
  <c r="Q70" i="19"/>
  <c r="R70" i="19"/>
  <c r="S70" i="19"/>
  <c r="T70" i="19"/>
  <c r="U70" i="19"/>
  <c r="V70" i="19"/>
  <c r="B71" i="19"/>
  <c r="M71" i="19"/>
  <c r="N71" i="19"/>
  <c r="O71" i="19"/>
  <c r="P71" i="19"/>
  <c r="Q71" i="19"/>
  <c r="R71" i="19"/>
  <c r="S71" i="19"/>
  <c r="T71" i="19"/>
  <c r="U71" i="19"/>
  <c r="V71" i="19"/>
  <c r="B72" i="19"/>
  <c r="M72" i="19"/>
  <c r="N72" i="19"/>
  <c r="O72" i="19"/>
  <c r="P72" i="19"/>
  <c r="Q72" i="19"/>
  <c r="R72" i="19"/>
  <c r="S72" i="19"/>
  <c r="T72" i="19"/>
  <c r="U72" i="19"/>
  <c r="V72" i="19"/>
  <c r="B73" i="19"/>
  <c r="M73" i="19"/>
  <c r="N73" i="19"/>
  <c r="O73" i="19"/>
  <c r="P73" i="19"/>
  <c r="Q73" i="19"/>
  <c r="R73" i="19"/>
  <c r="S73" i="19"/>
  <c r="T73" i="19"/>
  <c r="U73" i="19"/>
  <c r="V73" i="19"/>
  <c r="B74" i="19"/>
  <c r="M74" i="19"/>
  <c r="N74" i="19"/>
  <c r="O74" i="19"/>
  <c r="P74" i="19"/>
  <c r="Q74" i="19"/>
  <c r="R74" i="19"/>
  <c r="S74" i="19"/>
  <c r="T74" i="19"/>
  <c r="U74" i="19"/>
  <c r="V74" i="19"/>
  <c r="B75" i="19"/>
  <c r="M75" i="19"/>
  <c r="N75" i="19"/>
  <c r="O75" i="19"/>
  <c r="P75" i="19"/>
  <c r="Q75" i="19"/>
  <c r="R75" i="19"/>
  <c r="S75" i="19"/>
  <c r="T75" i="19"/>
  <c r="U75" i="19"/>
  <c r="V75" i="19"/>
  <c r="B76" i="19"/>
  <c r="M76" i="19"/>
  <c r="N76" i="19"/>
  <c r="O76" i="19"/>
  <c r="P76" i="19"/>
  <c r="Q76" i="19"/>
  <c r="R76" i="19"/>
  <c r="S76" i="19"/>
  <c r="T76" i="19"/>
  <c r="U76" i="19"/>
  <c r="V76" i="19"/>
  <c r="B77" i="19"/>
  <c r="M77" i="19"/>
  <c r="N77" i="19"/>
  <c r="O77" i="19"/>
  <c r="P77" i="19"/>
  <c r="Q77" i="19"/>
  <c r="R77" i="19"/>
  <c r="S77" i="19"/>
  <c r="T77" i="19"/>
  <c r="U77" i="19"/>
  <c r="V77" i="19"/>
  <c r="B78" i="19"/>
  <c r="M78" i="19"/>
  <c r="N78" i="19"/>
  <c r="O78" i="19"/>
  <c r="P78" i="19"/>
  <c r="Q78" i="19"/>
  <c r="R78" i="19"/>
  <c r="S78" i="19"/>
  <c r="T78" i="19"/>
  <c r="U78" i="19"/>
  <c r="V78" i="19"/>
  <c r="B79" i="19"/>
  <c r="M79" i="19"/>
  <c r="N79" i="19"/>
  <c r="O79" i="19"/>
  <c r="P79" i="19"/>
  <c r="Q79" i="19"/>
  <c r="R79" i="19"/>
  <c r="S79" i="19"/>
  <c r="T79" i="19"/>
  <c r="U79" i="19"/>
  <c r="V79" i="19"/>
  <c r="B80" i="19"/>
  <c r="M80" i="19"/>
  <c r="N80" i="19"/>
  <c r="O80" i="19"/>
  <c r="P80" i="19"/>
  <c r="Q80" i="19"/>
  <c r="R80" i="19"/>
  <c r="S80" i="19"/>
  <c r="T80" i="19"/>
  <c r="U80" i="19"/>
  <c r="V80" i="19"/>
  <c r="B81" i="19"/>
  <c r="M81" i="19"/>
  <c r="N81" i="19"/>
  <c r="O81" i="19"/>
  <c r="P81" i="19"/>
  <c r="Q81" i="19"/>
  <c r="R81" i="19"/>
  <c r="S81" i="19"/>
  <c r="T81" i="19"/>
  <c r="U81" i="19"/>
  <c r="V81" i="19"/>
  <c r="B82" i="19"/>
  <c r="M82" i="19"/>
  <c r="N82" i="19"/>
  <c r="O82" i="19"/>
  <c r="P82" i="19"/>
  <c r="Q82" i="19"/>
  <c r="R82" i="19"/>
  <c r="S82" i="19"/>
  <c r="T82" i="19"/>
  <c r="U82" i="19"/>
  <c r="V82" i="19"/>
  <c r="B83" i="19"/>
  <c r="M83" i="19"/>
  <c r="N83" i="19"/>
  <c r="O83" i="19"/>
  <c r="P83" i="19"/>
  <c r="Q83" i="19"/>
  <c r="R83" i="19"/>
  <c r="S83" i="19"/>
  <c r="T83" i="19"/>
  <c r="U83" i="19"/>
  <c r="V83" i="19"/>
  <c r="B84" i="19"/>
  <c r="M84" i="19"/>
  <c r="N84" i="19"/>
  <c r="O84" i="19"/>
  <c r="P84" i="19"/>
  <c r="Q84" i="19"/>
  <c r="R84" i="19"/>
  <c r="S84" i="19"/>
  <c r="T84" i="19"/>
  <c r="U84" i="19"/>
  <c r="V84" i="19"/>
  <c r="B85" i="19"/>
  <c r="M85" i="19"/>
  <c r="N85" i="19"/>
  <c r="O85" i="19"/>
  <c r="P85" i="19"/>
  <c r="Q85" i="19"/>
  <c r="R85" i="19"/>
  <c r="S85" i="19"/>
  <c r="T85" i="19"/>
  <c r="U85" i="19"/>
  <c r="V85" i="19"/>
  <c r="B86" i="19"/>
  <c r="M86" i="19"/>
  <c r="N86" i="19"/>
  <c r="O86" i="19"/>
  <c r="P86" i="19"/>
  <c r="Q86" i="19"/>
  <c r="R86" i="19"/>
  <c r="S86" i="19"/>
  <c r="T86" i="19"/>
  <c r="U86" i="19"/>
  <c r="V86" i="19"/>
  <c r="B87" i="19"/>
  <c r="M87" i="19"/>
  <c r="N87" i="19"/>
  <c r="O87" i="19"/>
  <c r="P87" i="19"/>
  <c r="Q87" i="19"/>
  <c r="R87" i="19"/>
  <c r="S87" i="19"/>
  <c r="T87" i="19"/>
  <c r="U87" i="19"/>
  <c r="V87" i="19"/>
  <c r="B88" i="19"/>
  <c r="M88" i="19"/>
  <c r="N88" i="19"/>
  <c r="O88" i="19"/>
  <c r="P88" i="19"/>
  <c r="Q88" i="19"/>
  <c r="R88" i="19"/>
  <c r="S88" i="19"/>
  <c r="T88" i="19"/>
  <c r="U88" i="19"/>
  <c r="V88" i="19"/>
  <c r="B89" i="19"/>
  <c r="M89" i="19"/>
  <c r="N89" i="19"/>
  <c r="O89" i="19"/>
  <c r="P89" i="19"/>
  <c r="Q89" i="19"/>
  <c r="R89" i="19"/>
  <c r="S89" i="19"/>
  <c r="T89" i="19"/>
  <c r="U89" i="19"/>
  <c r="V89" i="19"/>
  <c r="B90" i="19"/>
  <c r="M90" i="19"/>
  <c r="N90" i="19"/>
  <c r="O90" i="19"/>
  <c r="P90" i="19"/>
  <c r="Q90" i="19"/>
  <c r="R90" i="19"/>
  <c r="S90" i="19"/>
  <c r="T90" i="19"/>
  <c r="U90" i="19"/>
  <c r="V90" i="19"/>
  <c r="B91" i="19"/>
  <c r="M91" i="19"/>
  <c r="N91" i="19"/>
  <c r="O91" i="19"/>
  <c r="P91" i="19"/>
  <c r="Q91" i="19"/>
  <c r="R91" i="19"/>
  <c r="S91" i="19"/>
  <c r="T91" i="19"/>
  <c r="U91" i="19"/>
  <c r="V91" i="19"/>
  <c r="B92" i="19"/>
  <c r="M92" i="19"/>
  <c r="N92" i="19"/>
  <c r="O92" i="19"/>
  <c r="P92" i="19"/>
  <c r="Q92" i="19"/>
  <c r="R92" i="19"/>
  <c r="S92" i="19"/>
  <c r="T92" i="19"/>
  <c r="U92" i="19"/>
  <c r="V92" i="19"/>
  <c r="B93" i="19"/>
  <c r="M93" i="19"/>
  <c r="N93" i="19"/>
  <c r="O93" i="19"/>
  <c r="P93" i="19"/>
  <c r="Q93" i="19"/>
  <c r="R93" i="19"/>
  <c r="S93" i="19"/>
  <c r="T93" i="19"/>
  <c r="U93" i="19"/>
  <c r="V93" i="19"/>
  <c r="B94" i="19"/>
  <c r="M94" i="19"/>
  <c r="N94" i="19"/>
  <c r="O94" i="19"/>
  <c r="P94" i="19"/>
  <c r="Q94" i="19"/>
  <c r="R94" i="19"/>
  <c r="S94" i="19"/>
  <c r="T94" i="19"/>
  <c r="U94" i="19"/>
  <c r="V94" i="19"/>
  <c r="B95" i="19"/>
  <c r="M95" i="19"/>
  <c r="N95" i="19"/>
  <c r="O95" i="19"/>
  <c r="P95" i="19"/>
  <c r="Q95" i="19"/>
  <c r="R95" i="19"/>
  <c r="S95" i="19"/>
  <c r="T95" i="19"/>
  <c r="U95" i="19"/>
  <c r="V95" i="19"/>
  <c r="B96" i="19"/>
  <c r="M96" i="19"/>
  <c r="N96" i="19"/>
  <c r="O96" i="19"/>
  <c r="P96" i="19"/>
  <c r="Q96" i="19"/>
  <c r="R96" i="19"/>
  <c r="S96" i="19"/>
  <c r="T96" i="19"/>
  <c r="U96" i="19"/>
  <c r="V96" i="19"/>
  <c r="B97" i="19"/>
  <c r="M97" i="19"/>
  <c r="N97" i="19"/>
  <c r="O97" i="19"/>
  <c r="P97" i="19"/>
  <c r="Q97" i="19"/>
  <c r="R97" i="19"/>
  <c r="S97" i="19"/>
  <c r="T97" i="19"/>
  <c r="U97" i="19"/>
  <c r="V97" i="19"/>
  <c r="B98" i="19"/>
  <c r="M98" i="19"/>
  <c r="N98" i="19"/>
  <c r="O98" i="19"/>
  <c r="P98" i="19"/>
  <c r="Q98" i="19"/>
  <c r="R98" i="19"/>
  <c r="S98" i="19"/>
  <c r="T98" i="19"/>
  <c r="U98" i="19"/>
  <c r="V98" i="19"/>
  <c r="B99" i="19"/>
  <c r="M99" i="19"/>
  <c r="N99" i="19"/>
  <c r="O99" i="19"/>
  <c r="P99" i="19"/>
  <c r="Q99" i="19"/>
  <c r="R99" i="19"/>
  <c r="S99" i="19"/>
  <c r="T99" i="19"/>
  <c r="U99" i="19"/>
  <c r="V99" i="19"/>
  <c r="B100" i="19"/>
  <c r="M100" i="19"/>
  <c r="N100" i="19"/>
  <c r="O100" i="19"/>
  <c r="P100" i="19"/>
  <c r="Q100" i="19"/>
  <c r="R100" i="19"/>
  <c r="S100" i="19"/>
  <c r="T100" i="19"/>
  <c r="U100" i="19"/>
  <c r="V100" i="19"/>
  <c r="H106" i="15" l="1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B4" i="18" l="1"/>
  <c r="B3" i="18"/>
  <c r="F2" i="12" l="1"/>
  <c r="G2" i="12"/>
  <c r="F3" i="12"/>
  <c r="G3" i="12"/>
  <c r="B3" i="17" l="1"/>
  <c r="E33" i="25" l="1"/>
  <c r="B28" i="17" s="1"/>
  <c r="B27" i="18" s="1"/>
  <c r="E32" i="25"/>
  <c r="B27" i="17" s="1"/>
  <c r="B26" i="18" s="1"/>
  <c r="E31" i="25"/>
  <c r="B26" i="17" s="1"/>
  <c r="B25" i="18" s="1"/>
  <c r="E30" i="25"/>
  <c r="B25" i="17" s="1"/>
  <c r="B24" i="18" s="1"/>
  <c r="E29" i="25"/>
  <c r="B24" i="17" s="1"/>
  <c r="B23" i="18" s="1"/>
  <c r="E28" i="25"/>
  <c r="B23" i="17" s="1"/>
  <c r="B22" i="18" s="1"/>
  <c r="E27" i="25"/>
  <c r="B22" i="17" s="1"/>
  <c r="B21" i="18" s="1"/>
  <c r="E26" i="25"/>
  <c r="B21" i="17" s="1"/>
  <c r="B20" i="18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B28" i="18" s="1"/>
  <c r="F3" i="25"/>
  <c r="E25" i="25" s="1"/>
  <c r="B20" i="17" s="1"/>
  <c r="B19" i="18" s="1"/>
  <c r="G2" i="25"/>
  <c r="F2" i="25"/>
  <c r="E22" i="25" l="1"/>
  <c r="B17" i="17" s="1"/>
  <c r="B16" i="18" s="1"/>
  <c r="E18" i="25"/>
  <c r="B13" i="17" s="1"/>
  <c r="B12" i="18" s="1"/>
  <c r="E14" i="25"/>
  <c r="E10" i="25"/>
  <c r="D10" i="25" s="1"/>
  <c r="E21" i="25"/>
  <c r="B16" i="17" s="1"/>
  <c r="B15" i="18" s="1"/>
  <c r="E17" i="25"/>
  <c r="B12" i="17" s="1"/>
  <c r="B11" i="18" s="1"/>
  <c r="E13" i="25"/>
  <c r="E9" i="25"/>
  <c r="D9" i="25" s="1"/>
  <c r="E15" i="25"/>
  <c r="B10" i="17" s="1"/>
  <c r="B9" i="18" s="1"/>
  <c r="E11" i="25"/>
  <c r="E20" i="25"/>
  <c r="E12" i="25"/>
  <c r="E19" i="25"/>
  <c r="B14" i="17" s="1"/>
  <c r="B13" i="18" s="1"/>
  <c r="E16" i="25"/>
  <c r="B11" i="17" s="1"/>
  <c r="B10" i="18" s="1"/>
  <c r="E5" i="25"/>
  <c r="B4" i="17" s="1"/>
  <c r="B5" i="17" s="1"/>
  <c r="D33" i="25"/>
  <c r="D29" i="25"/>
  <c r="D25" i="25"/>
  <c r="D17" i="25"/>
  <c r="D32" i="25"/>
  <c r="D28" i="25"/>
  <c r="D27" i="25"/>
  <c r="D19" i="25"/>
  <c r="D31" i="25"/>
  <c r="D34" i="25"/>
  <c r="D26" i="25"/>
  <c r="D15" i="25"/>
  <c r="D30" i="25"/>
  <c r="D22" i="25"/>
  <c r="E105" i="25"/>
  <c r="E101" i="25"/>
  <c r="B96" i="17" s="1"/>
  <c r="B95" i="18" s="1"/>
  <c r="E97" i="25"/>
  <c r="E93" i="25"/>
  <c r="E89" i="25"/>
  <c r="B84" i="17" s="1"/>
  <c r="B83" i="18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B94" i="18" s="1"/>
  <c r="E96" i="25"/>
  <c r="B91" i="17" s="1"/>
  <c r="B90" i="18" s="1"/>
  <c r="E92" i="25"/>
  <c r="E88" i="25"/>
  <c r="E84" i="25"/>
  <c r="E80" i="25"/>
  <c r="B75" i="17" s="1"/>
  <c r="B74" i="18" s="1"/>
  <c r="E76" i="25"/>
  <c r="E44" i="25"/>
  <c r="E99" i="25"/>
  <c r="B94" i="17" s="1"/>
  <c r="B93" i="18" s="1"/>
  <c r="E91" i="25"/>
  <c r="E83" i="25"/>
  <c r="E75" i="25"/>
  <c r="E70" i="25"/>
  <c r="E64" i="25"/>
  <c r="E59" i="25"/>
  <c r="E54" i="25"/>
  <c r="E48" i="25"/>
  <c r="B43" i="17" s="1"/>
  <c r="B42" i="18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B41" i="18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B36" i="18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6" i="25" l="1"/>
  <c r="D21" i="25"/>
  <c r="D99" i="25"/>
  <c r="D48" i="25"/>
  <c r="G48" i="25" s="1"/>
  <c r="D36" i="25"/>
  <c r="B31" i="17"/>
  <c r="B30" i="18" s="1"/>
  <c r="D39" i="25"/>
  <c r="B34" i="17"/>
  <c r="B33" i="18" s="1"/>
  <c r="D55" i="25"/>
  <c r="G55" i="25" s="1"/>
  <c r="B50" i="17"/>
  <c r="B49" i="18" s="1"/>
  <c r="D46" i="25"/>
  <c r="G46" i="25" s="1"/>
  <c r="B41" i="17"/>
  <c r="B40" i="18" s="1"/>
  <c r="D95" i="25"/>
  <c r="B90" i="17"/>
  <c r="B89" i="18" s="1"/>
  <c r="D63" i="25"/>
  <c r="G63" i="25" s="1"/>
  <c r="B58" i="17"/>
  <c r="B57" i="18" s="1"/>
  <c r="D90" i="25"/>
  <c r="B85" i="17"/>
  <c r="B84" i="18" s="1"/>
  <c r="D60" i="25"/>
  <c r="G60" i="25" s="1"/>
  <c r="B55" i="17"/>
  <c r="B54" i="18" s="1"/>
  <c r="D45" i="25"/>
  <c r="B40" i="17"/>
  <c r="B39" i="18" s="1"/>
  <c r="D87" i="25"/>
  <c r="G87" i="25" s="1"/>
  <c r="B82" i="17"/>
  <c r="B81" i="18" s="1"/>
  <c r="D59" i="25"/>
  <c r="G59" i="25" s="1"/>
  <c r="B54" i="17"/>
  <c r="B53" i="18" s="1"/>
  <c r="D83" i="25"/>
  <c r="G83" i="25" s="1"/>
  <c r="B78" i="17"/>
  <c r="B77" i="18" s="1"/>
  <c r="D76" i="25"/>
  <c r="G76" i="25" s="1"/>
  <c r="B71" i="17"/>
  <c r="B70" i="18" s="1"/>
  <c r="D92" i="25"/>
  <c r="B87" i="17"/>
  <c r="B86" i="18" s="1"/>
  <c r="D49" i="25"/>
  <c r="G49" i="25" s="1"/>
  <c r="B44" i="17"/>
  <c r="B43" i="18" s="1"/>
  <c r="D65" i="25"/>
  <c r="G65" i="25" s="1"/>
  <c r="B60" i="17"/>
  <c r="B59" i="18" s="1"/>
  <c r="D81" i="25"/>
  <c r="G81" i="25" s="1"/>
  <c r="B76" i="17"/>
  <c r="B75" i="18" s="1"/>
  <c r="D97" i="25"/>
  <c r="B92" i="17"/>
  <c r="B91" i="18" s="1"/>
  <c r="D12" i="25"/>
  <c r="B7" i="17"/>
  <c r="B6" i="18" s="1"/>
  <c r="D37" i="25"/>
  <c r="B32" i="17"/>
  <c r="B31" i="18" s="1"/>
  <c r="D38" i="25"/>
  <c r="B33" i="17"/>
  <c r="B32" i="18" s="1"/>
  <c r="D43" i="25"/>
  <c r="B38" i="17"/>
  <c r="B37" i="18" s="1"/>
  <c r="D66" i="25"/>
  <c r="G66" i="25" s="1"/>
  <c r="B61" i="17"/>
  <c r="B60" i="18" s="1"/>
  <c r="D56" i="25"/>
  <c r="G56" i="25" s="1"/>
  <c r="B51" i="17"/>
  <c r="B50" i="18" s="1"/>
  <c r="D68" i="25"/>
  <c r="G68" i="25" s="1"/>
  <c r="B63" i="17"/>
  <c r="B62" i="18" s="1"/>
  <c r="D98" i="25"/>
  <c r="B93" i="17"/>
  <c r="B92" i="18" s="1"/>
  <c r="D71" i="25"/>
  <c r="G71" i="25" s="1"/>
  <c r="B66" i="17"/>
  <c r="B65" i="18" s="1"/>
  <c r="D51" i="25"/>
  <c r="G51" i="25" s="1"/>
  <c r="B46" i="17"/>
  <c r="B45" i="18" s="1"/>
  <c r="D103" i="25"/>
  <c r="B98" i="17"/>
  <c r="B97" i="18" s="1"/>
  <c r="D64" i="25"/>
  <c r="G64" i="25" s="1"/>
  <c r="B59" i="17"/>
  <c r="B58" i="18" s="1"/>
  <c r="D91" i="25"/>
  <c r="B86" i="17"/>
  <c r="B85" i="18" s="1"/>
  <c r="D53" i="25"/>
  <c r="G53" i="25" s="1"/>
  <c r="B48" i="17"/>
  <c r="B47" i="18" s="1"/>
  <c r="D69" i="25"/>
  <c r="G69" i="25" s="1"/>
  <c r="B64" i="17"/>
  <c r="B63" i="18" s="1"/>
  <c r="D85" i="25"/>
  <c r="G85" i="25" s="1"/>
  <c r="B80" i="17"/>
  <c r="B79" i="18" s="1"/>
  <c r="D80" i="25"/>
  <c r="G80" i="25" s="1"/>
  <c r="D20" i="25"/>
  <c r="B15" i="17"/>
  <c r="B14" i="18" s="1"/>
  <c r="D13" i="25"/>
  <c r="B8" i="17"/>
  <c r="B7" i="18" s="1"/>
  <c r="D14" i="25"/>
  <c r="B9" i="17"/>
  <c r="B8" i="18" s="1"/>
  <c r="D40" i="25"/>
  <c r="B35" i="17"/>
  <c r="B34" i="18" s="1"/>
  <c r="D24" i="25"/>
  <c r="B19" i="17"/>
  <c r="B18" i="18" s="1"/>
  <c r="D78" i="25"/>
  <c r="G78" i="25" s="1"/>
  <c r="B73" i="17"/>
  <c r="B72" i="18" s="1"/>
  <c r="D67" i="25"/>
  <c r="G67" i="25" s="1"/>
  <c r="B62" i="17"/>
  <c r="B61" i="18" s="1"/>
  <c r="D52" i="25"/>
  <c r="G52" i="25" s="1"/>
  <c r="B47" i="17"/>
  <c r="B46" i="18" s="1"/>
  <c r="D74" i="25"/>
  <c r="G74" i="25" s="1"/>
  <c r="B69" i="17"/>
  <c r="B68" i="18" s="1"/>
  <c r="D106" i="25"/>
  <c r="B101" i="17"/>
  <c r="B100" i="18" s="1"/>
  <c r="D86" i="25"/>
  <c r="G86" i="25" s="1"/>
  <c r="B81" i="17"/>
  <c r="B80" i="18" s="1"/>
  <c r="D62" i="25"/>
  <c r="G62" i="25" s="1"/>
  <c r="B57" i="17"/>
  <c r="B56" i="18" s="1"/>
  <c r="D70" i="25"/>
  <c r="G70" i="25" s="1"/>
  <c r="B65" i="17"/>
  <c r="B64" i="18" s="1"/>
  <c r="D84" i="25"/>
  <c r="G84" i="25" s="1"/>
  <c r="B79" i="17"/>
  <c r="B78" i="18" s="1"/>
  <c r="D57" i="25"/>
  <c r="G57" i="25" s="1"/>
  <c r="B52" i="17"/>
  <c r="B51" i="18" s="1"/>
  <c r="D73" i="25"/>
  <c r="G73" i="25" s="1"/>
  <c r="B68" i="17"/>
  <c r="B67" i="18" s="1"/>
  <c r="D105" i="25"/>
  <c r="B100" i="17"/>
  <c r="B99" i="18" s="1"/>
  <c r="D101" i="25"/>
  <c r="D42" i="25"/>
  <c r="D96" i="25"/>
  <c r="D11" i="25"/>
  <c r="B6" i="17"/>
  <c r="B5" i="18" s="1"/>
  <c r="D41" i="25"/>
  <c r="B36" i="17"/>
  <c r="B35" i="18" s="1"/>
  <c r="D35" i="25"/>
  <c r="B30" i="17"/>
  <c r="B29" i="18" s="1"/>
  <c r="D23" i="25"/>
  <c r="B18" i="17"/>
  <c r="B17" i="18" s="1"/>
  <c r="D94" i="25"/>
  <c r="B89" i="17"/>
  <c r="B88" i="18" s="1"/>
  <c r="D79" i="25"/>
  <c r="G79" i="25" s="1"/>
  <c r="B74" i="17"/>
  <c r="B73" i="18" s="1"/>
  <c r="D58" i="25"/>
  <c r="G58" i="25" s="1"/>
  <c r="B53" i="17"/>
  <c r="B52" i="18" s="1"/>
  <c r="D82" i="25"/>
  <c r="G82" i="25" s="1"/>
  <c r="B77" i="17"/>
  <c r="B76" i="18" s="1"/>
  <c r="D50" i="25"/>
  <c r="G50" i="25" s="1"/>
  <c r="B45" i="17"/>
  <c r="B44" i="18" s="1"/>
  <c r="D102" i="25"/>
  <c r="B97" i="17"/>
  <c r="B96" i="18" s="1"/>
  <c r="D72" i="25"/>
  <c r="G72" i="25" s="1"/>
  <c r="B67" i="17"/>
  <c r="B66" i="18" s="1"/>
  <c r="D54" i="25"/>
  <c r="G54" i="25" s="1"/>
  <c r="B49" i="17"/>
  <c r="B48" i="18" s="1"/>
  <c r="D75" i="25"/>
  <c r="G75" i="25" s="1"/>
  <c r="B70" i="17"/>
  <c r="B69" i="18" s="1"/>
  <c r="D44" i="25"/>
  <c r="B39" i="17"/>
  <c r="B38" i="18" s="1"/>
  <c r="D88" i="25"/>
  <c r="G88" i="25" s="1"/>
  <c r="B83" i="17"/>
  <c r="B82" i="18" s="1"/>
  <c r="D104" i="25"/>
  <c r="B99" i="17"/>
  <c r="B98" i="18" s="1"/>
  <c r="D61" i="25"/>
  <c r="G61" i="25" s="1"/>
  <c r="B56" i="17"/>
  <c r="B55" i="18" s="1"/>
  <c r="D77" i="25"/>
  <c r="G77" i="25" s="1"/>
  <c r="B72" i="17"/>
  <c r="B71" i="18" s="1"/>
  <c r="D93" i="25"/>
  <c r="B88" i="17"/>
  <c r="B87" i="18" s="1"/>
  <c r="D18" i="25"/>
  <c r="D89" i="25"/>
  <c r="G89" i="25" s="1"/>
  <c r="D47" i="25"/>
  <c r="G47" i="25" s="1"/>
  <c r="D100" i="25"/>
  <c r="C104" i="5"/>
  <c r="F3" i="4" l="1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8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8" i="1" l="1"/>
  <c r="AH27" i="1"/>
  <c r="AH26" i="1"/>
  <c r="AH25" i="1"/>
  <c r="AH24" i="1"/>
  <c r="AH23" i="1"/>
  <c r="AH22" i="1"/>
  <c r="AH21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6" i="1"/>
  <c r="G35" i="1"/>
  <c r="G34" i="1"/>
  <c r="G33" i="1"/>
  <c r="G32" i="1"/>
  <c r="R3" i="18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6" i="1"/>
  <c r="D35" i="1"/>
  <c r="D34" i="1"/>
  <c r="D33" i="1"/>
  <c r="C33" i="1" s="1"/>
  <c r="D32" i="1"/>
  <c r="D31" i="1"/>
  <c r="D30" i="1"/>
  <c r="C30" i="1" s="1"/>
  <c r="D29" i="1"/>
  <c r="D28" i="1"/>
  <c r="D27" i="1"/>
  <c r="D26" i="1"/>
  <c r="C26" i="1" s="1"/>
  <c r="D25" i="1"/>
  <c r="C25" i="1" s="1"/>
  <c r="D24" i="1"/>
  <c r="D23" i="1"/>
  <c r="D22" i="1"/>
  <c r="C22" i="1" s="1"/>
  <c r="D21" i="1"/>
  <c r="C21" i="1" s="1"/>
  <c r="D20" i="1"/>
  <c r="C20" i="1" s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F3" i="8"/>
  <c r="E31" i="8"/>
  <c r="D4" i="8"/>
  <c r="E4" i="8" s="1"/>
  <c r="G28" i="8" s="1"/>
  <c r="N26" i="8"/>
  <c r="E27" i="8"/>
  <c r="I22" i="17" s="1"/>
  <c r="N27" i="8"/>
  <c r="E28" i="8"/>
  <c r="E29" i="8"/>
  <c r="I24" i="17" s="1"/>
  <c r="N29" i="8"/>
  <c r="E30" i="8"/>
  <c r="N31" i="8"/>
  <c r="E32" i="8"/>
  <c r="I27" i="17" s="1"/>
  <c r="N32" i="8"/>
  <c r="N33" i="8"/>
  <c r="N35" i="8"/>
  <c r="N36" i="8"/>
  <c r="N37" i="8"/>
  <c r="N39" i="8"/>
  <c r="N40" i="8"/>
  <c r="N46" i="8"/>
  <c r="N47" i="8"/>
  <c r="N48" i="8"/>
  <c r="N49" i="8"/>
  <c r="F2" i="9"/>
  <c r="F3" i="9"/>
  <c r="E25" i="9" s="1"/>
  <c r="E4" i="9"/>
  <c r="E12" i="9"/>
  <c r="E26" i="9"/>
  <c r="J21" i="17" s="1"/>
  <c r="E29" i="9"/>
  <c r="E30" i="9"/>
  <c r="J25" i="17" s="1"/>
  <c r="E33" i="9"/>
  <c r="J28" i="17" s="1"/>
  <c r="F2" i="11"/>
  <c r="E12" i="11" s="1"/>
  <c r="L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L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G2" i="13"/>
  <c r="E58" i="13" s="1"/>
  <c r="N53" i="17" s="1"/>
  <c r="F3" i="13"/>
  <c r="E24" i="13" s="1"/>
  <c r="N19" i="17" s="1"/>
  <c r="D4" i="13"/>
  <c r="E4" i="13" s="1"/>
  <c r="E16" i="13"/>
  <c r="E17" i="13"/>
  <c r="N12" i="17" s="1"/>
  <c r="E25" i="13"/>
  <c r="N20" i="17" s="1"/>
  <c r="E26" i="13"/>
  <c r="N21" i="17" s="1"/>
  <c r="E27" i="13"/>
  <c r="N22" i="17" s="1"/>
  <c r="E28" i="13"/>
  <c r="N23" i="17" s="1"/>
  <c r="E29" i="13"/>
  <c r="N24" i="17" s="1"/>
  <c r="E31" i="13"/>
  <c r="N26" i="17" s="1"/>
  <c r="E32" i="13"/>
  <c r="N27" i="17" s="1"/>
  <c r="E33" i="13"/>
  <c r="N28" i="17" s="1"/>
  <c r="F2" i="14"/>
  <c r="E9" i="14" s="1"/>
  <c r="G2" i="14"/>
  <c r="E58" i="14" s="1"/>
  <c r="O53" i="17" s="1"/>
  <c r="F3" i="14"/>
  <c r="E23" i="14" s="1"/>
  <c r="O18" i="17" s="1"/>
  <c r="E37" i="14"/>
  <c r="D4" i="14"/>
  <c r="E4" i="14" s="1"/>
  <c r="E30" i="14"/>
  <c r="O25" i="17" s="1"/>
  <c r="E34" i="14"/>
  <c r="E36" i="14"/>
  <c r="O31" i="17" s="1"/>
  <c r="E39" i="14"/>
  <c r="O34" i="17" s="1"/>
  <c r="E41" i="14"/>
  <c r="O36" i="17" s="1"/>
  <c r="E42" i="14"/>
  <c r="O37" i="17" s="1"/>
  <c r="E43" i="14"/>
  <c r="E44" i="14"/>
  <c r="O39" i="17" s="1"/>
  <c r="E45" i="14"/>
  <c r="O40" i="17" s="1"/>
  <c r="E46" i="14"/>
  <c r="O41" i="17" s="1"/>
  <c r="H48" i="14"/>
  <c r="H51" i="14"/>
  <c r="H52" i="14"/>
  <c r="E74" i="14"/>
  <c r="O69" i="17" s="1"/>
  <c r="C95" i="14"/>
  <c r="E10" i="4"/>
  <c r="E27" i="4"/>
  <c r="E22" i="17" s="1"/>
  <c r="D4" i="4"/>
  <c r="E4" i="4" s="1"/>
  <c r="E21" i="4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2" i="6"/>
  <c r="G17" i="17" s="1"/>
  <c r="E26" i="6"/>
  <c r="E28" i="6"/>
  <c r="G23" i="17" s="1"/>
  <c r="E30" i="6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I3" i="17"/>
  <c r="J3" i="17"/>
  <c r="L3" i="17"/>
  <c r="M3" i="17"/>
  <c r="N3" i="17"/>
  <c r="O3" i="17"/>
  <c r="P3" i="17"/>
  <c r="Q3" i="17"/>
  <c r="R3" i="17"/>
  <c r="S3" i="17"/>
  <c r="T3" i="17"/>
  <c r="V3" i="17"/>
  <c r="J7" i="17"/>
  <c r="N11" i="17"/>
  <c r="E16" i="17"/>
  <c r="G21" i="17"/>
  <c r="I23" i="17"/>
  <c r="J24" i="17"/>
  <c r="G25" i="17"/>
  <c r="I25" i="17"/>
  <c r="I26" i="17"/>
  <c r="F27" i="17"/>
  <c r="O29" i="17"/>
  <c r="O38" i="17"/>
  <c r="E18" i="12"/>
  <c r="M13" i="17" s="1"/>
  <c r="E48" i="12"/>
  <c r="M43" i="17" s="1"/>
  <c r="E23" i="12"/>
  <c r="E37" i="12"/>
  <c r="D4" i="12"/>
  <c r="E4" i="12" s="1"/>
  <c r="E26" i="12"/>
  <c r="M21" i="17" s="1"/>
  <c r="E27" i="12"/>
  <c r="M22" i="17" s="1"/>
  <c r="E28" i="12"/>
  <c r="M23" i="17" s="1"/>
  <c r="E29" i="12"/>
  <c r="M24" i="17" s="1"/>
  <c r="E30" i="12"/>
  <c r="M25" i="17" s="1"/>
  <c r="E31" i="12"/>
  <c r="M26" i="17" s="1"/>
  <c r="E32" i="12"/>
  <c r="M27" i="17" s="1"/>
  <c r="E33" i="12"/>
  <c r="M28" i="17" s="1"/>
  <c r="E34" i="12"/>
  <c r="M29" i="17" s="1"/>
  <c r="E35" i="12"/>
  <c r="M30" i="17" s="1"/>
  <c r="E36" i="12"/>
  <c r="M31" i="17" s="1"/>
  <c r="E38" i="12"/>
  <c r="M33" i="17" s="1"/>
  <c r="E39" i="12"/>
  <c r="M34" i="17" s="1"/>
  <c r="E40" i="12"/>
  <c r="M35" i="17" s="1"/>
  <c r="E41" i="12"/>
  <c r="M36" i="17" s="1"/>
  <c r="E42" i="12"/>
  <c r="M37" i="17" s="1"/>
  <c r="E43" i="12"/>
  <c r="M38" i="17" s="1"/>
  <c r="E44" i="12"/>
  <c r="M39" i="17" s="1"/>
  <c r="E45" i="12"/>
  <c r="M40" i="17" s="1"/>
  <c r="F2" i="15"/>
  <c r="E20" i="15" s="1"/>
  <c r="G2" i="15"/>
  <c r="F3" i="15"/>
  <c r="E37" i="15"/>
  <c r="E26" i="15"/>
  <c r="T21" i="17" s="1"/>
  <c r="E27" i="15"/>
  <c r="S22" i="17" s="1"/>
  <c r="S21" i="18" s="1"/>
  <c r="E28" i="15"/>
  <c r="U23" i="17" s="1"/>
  <c r="E29" i="15"/>
  <c r="S24" i="17" s="1"/>
  <c r="E30" i="15"/>
  <c r="Q25" i="17" s="1"/>
  <c r="E31" i="15"/>
  <c r="Q26" i="17" s="1"/>
  <c r="E32" i="15"/>
  <c r="Q27" i="17" s="1"/>
  <c r="E33" i="15"/>
  <c r="U28" i="17" s="1"/>
  <c r="E34" i="15"/>
  <c r="E35" i="15"/>
  <c r="Q30" i="17" s="1"/>
  <c r="E36" i="15"/>
  <c r="E38" i="15"/>
  <c r="T33" i="17" s="1"/>
  <c r="E40" i="15"/>
  <c r="P35" i="17" s="1"/>
  <c r="E41" i="15"/>
  <c r="T36" i="17" s="1"/>
  <c r="E42" i="15"/>
  <c r="E43" i="15"/>
  <c r="R38" i="17" s="1"/>
  <c r="E44" i="15"/>
  <c r="U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H20" i="1"/>
  <c r="L20" i="1" s="1"/>
  <c r="K20" i="1"/>
  <c r="N20" i="1"/>
  <c r="O20" i="1"/>
  <c r="P20" i="1"/>
  <c r="Q20" i="1"/>
  <c r="R20" i="1"/>
  <c r="S20" i="1"/>
  <c r="T20" i="1"/>
  <c r="AI20" i="1"/>
  <c r="H21" i="1"/>
  <c r="L21" i="1" s="1"/>
  <c r="K21" i="1"/>
  <c r="N21" i="1"/>
  <c r="O21" i="1"/>
  <c r="R21" i="1"/>
  <c r="S21" i="1"/>
  <c r="T21" i="1"/>
  <c r="Y21" i="1"/>
  <c r="AI21" i="1"/>
  <c r="H22" i="1"/>
  <c r="L22" i="1" s="1"/>
  <c r="K22" i="1"/>
  <c r="N22" i="1"/>
  <c r="O22" i="1"/>
  <c r="R22" i="1"/>
  <c r="S22" i="1"/>
  <c r="T22" i="1"/>
  <c r="Y22" i="1"/>
  <c r="AI22" i="1"/>
  <c r="B23" i="1"/>
  <c r="N23" i="1"/>
  <c r="O23" i="1"/>
  <c r="R23" i="1"/>
  <c r="S23" i="1"/>
  <c r="T23" i="1"/>
  <c r="C24" i="1"/>
  <c r="H24" i="1"/>
  <c r="AE24" i="1" s="1"/>
  <c r="K24" i="1"/>
  <c r="N24" i="1"/>
  <c r="O24" i="1"/>
  <c r="R24" i="1"/>
  <c r="S24" i="1"/>
  <c r="T24" i="1"/>
  <c r="Y24" i="1"/>
  <c r="AI24" i="1"/>
  <c r="H25" i="1"/>
  <c r="AE25" i="1" s="1"/>
  <c r="J25" i="1"/>
  <c r="K25" i="1"/>
  <c r="N25" i="1"/>
  <c r="O25" i="1"/>
  <c r="P25" i="1"/>
  <c r="Q25" i="1"/>
  <c r="R25" i="1"/>
  <c r="S25" i="1"/>
  <c r="T25" i="1"/>
  <c r="U25" i="1"/>
  <c r="V25" i="1"/>
  <c r="W25" i="1"/>
  <c r="Y25" i="1"/>
  <c r="AI25" i="1"/>
  <c r="H26" i="1"/>
  <c r="L26" i="1" s="1"/>
  <c r="K26" i="1"/>
  <c r="N26" i="1"/>
  <c r="O26" i="1"/>
  <c r="P26" i="1"/>
  <c r="Q26" i="1"/>
  <c r="R26" i="1"/>
  <c r="S26" i="1"/>
  <c r="T26" i="1"/>
  <c r="U26" i="1"/>
  <c r="V26" i="1"/>
  <c r="W26" i="1"/>
  <c r="AI26" i="1"/>
  <c r="C27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E28" i="1"/>
  <c r="AI28" i="1"/>
  <c r="B29" i="1"/>
  <c r="K29" i="1" s="1"/>
  <c r="N29" i="1"/>
  <c r="O29" i="1"/>
  <c r="P29" i="1"/>
  <c r="Q29" i="1"/>
  <c r="AE29" i="1"/>
  <c r="AG29" i="1"/>
  <c r="H30" i="1"/>
  <c r="L30" i="1" s="1"/>
  <c r="K30" i="1"/>
  <c r="Q30" i="1"/>
  <c r="Y30" i="1"/>
  <c r="AE30" i="1"/>
  <c r="AG30" i="1"/>
  <c r="AK30" i="1"/>
  <c r="B31" i="1"/>
  <c r="N31" i="1"/>
  <c r="O31" i="1"/>
  <c r="P31" i="1"/>
  <c r="Q31" i="1"/>
  <c r="AE31" i="1"/>
  <c r="AG31" i="1"/>
  <c r="C32" i="1"/>
  <c r="H32" i="1"/>
  <c r="L32" i="1" s="1"/>
  <c r="K32" i="1"/>
  <c r="N32" i="1"/>
  <c r="O32" i="1"/>
  <c r="P32" i="1"/>
  <c r="Q32" i="1"/>
  <c r="AE32" i="1"/>
  <c r="AG32" i="1"/>
  <c r="AK32" i="1"/>
  <c r="H33" i="1"/>
  <c r="L33" i="1" s="1"/>
  <c r="K33" i="1"/>
  <c r="N33" i="1"/>
  <c r="O33" i="1"/>
  <c r="P33" i="1"/>
  <c r="Q33" i="1"/>
  <c r="Y33" i="1"/>
  <c r="AE33" i="1"/>
  <c r="AG33" i="1"/>
  <c r="AK33" i="1"/>
  <c r="C34" i="1"/>
  <c r="H34" i="1"/>
  <c r="L34" i="1" s="1"/>
  <c r="K34" i="1"/>
  <c r="N34" i="1"/>
  <c r="O34" i="1"/>
  <c r="P34" i="1"/>
  <c r="Q34" i="1"/>
  <c r="S34" i="1"/>
  <c r="T34" i="1"/>
  <c r="Y34" i="1"/>
  <c r="AE34" i="1"/>
  <c r="AG34" i="1"/>
  <c r="AK34" i="1"/>
  <c r="B35" i="1"/>
  <c r="N35" i="1"/>
  <c r="O35" i="1"/>
  <c r="P35" i="1"/>
  <c r="Q35" i="1"/>
  <c r="S35" i="1"/>
  <c r="T35" i="1"/>
  <c r="AE35" i="1"/>
  <c r="AG35" i="1"/>
  <c r="C36" i="1"/>
  <c r="H36" i="1"/>
  <c r="L36" i="1" s="1"/>
  <c r="K36" i="1"/>
  <c r="N36" i="1"/>
  <c r="O36" i="1"/>
  <c r="P36" i="1"/>
  <c r="Q36" i="1"/>
  <c r="S36" i="1"/>
  <c r="T36" i="1"/>
  <c r="Y36" i="1"/>
  <c r="AE36" i="1"/>
  <c r="AG36" i="1"/>
  <c r="AK36" i="1"/>
  <c r="H40" i="1"/>
  <c r="K40" i="1" s="1"/>
  <c r="H41" i="1"/>
  <c r="K41" i="1" s="1"/>
  <c r="H42" i="1"/>
  <c r="K42" i="1" s="1"/>
  <c r="H43" i="1"/>
  <c r="K43" i="1" s="1"/>
  <c r="C44" i="1"/>
  <c r="L44" i="1" s="1"/>
  <c r="M44" i="1" s="1"/>
  <c r="E44" i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E49" i="1"/>
  <c r="H49" i="1"/>
  <c r="AJ18" i="1" s="1"/>
  <c r="L49" i="1"/>
  <c r="M49" i="1" s="1"/>
  <c r="C50" i="1"/>
  <c r="L50" i="1" s="1"/>
  <c r="M50" i="1" s="1"/>
  <c r="E50" i="1"/>
  <c r="H50" i="1"/>
  <c r="C51" i="1"/>
  <c r="L51" i="1" s="1"/>
  <c r="M51" i="1" s="1"/>
  <c r="E51" i="1"/>
  <c r="H51" i="1"/>
  <c r="C52" i="1"/>
  <c r="L52" i="1" s="1"/>
  <c r="M52" i="1" s="1"/>
  <c r="E52" i="1"/>
  <c r="H52" i="1"/>
  <c r="C53" i="1"/>
  <c r="E53" i="1"/>
  <c r="H53" i="1"/>
  <c r="C54" i="1"/>
  <c r="L54" i="1" s="1"/>
  <c r="M54" i="1" s="1"/>
  <c r="E54" i="1"/>
  <c r="H54" i="1"/>
  <c r="AJ24" i="1" s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C58" i="1"/>
  <c r="L58" i="1" s="1"/>
  <c r="M58" i="1" s="1"/>
  <c r="E58" i="1"/>
  <c r="H58" i="1"/>
  <c r="AJ28" i="1" s="1"/>
  <c r="C75" i="1"/>
  <c r="C76" i="1"/>
  <c r="C77" i="1"/>
  <c r="C78" i="1"/>
  <c r="C79" i="1"/>
  <c r="C80" i="1"/>
  <c r="C81" i="1"/>
  <c r="C82" i="1"/>
  <c r="C83" i="1"/>
  <c r="C84" i="1"/>
  <c r="C85" i="1"/>
  <c r="K49" i="1"/>
  <c r="K58" i="1"/>
  <c r="V4" i="17"/>
  <c r="V5" i="17" s="1"/>
  <c r="T4" i="17"/>
  <c r="T5" i="17" s="1"/>
  <c r="T3" i="18"/>
  <c r="S4" i="17"/>
  <c r="S5" i="17" s="1"/>
  <c r="S3" i="18"/>
  <c r="Q4" i="17"/>
  <c r="Q5" i="17" s="1"/>
  <c r="Q3" i="18"/>
  <c r="Q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P28" i="17"/>
  <c r="E33" i="3"/>
  <c r="D28" i="17" s="1"/>
  <c r="E25" i="3"/>
  <c r="D20" i="17" s="1"/>
  <c r="E17" i="3"/>
  <c r="D12" i="17" s="1"/>
  <c r="E10" i="3"/>
  <c r="E12" i="3"/>
  <c r="D7" i="17" s="1"/>
  <c r="E14" i="3"/>
  <c r="D9" i="17" s="1"/>
  <c r="E16" i="3"/>
  <c r="D11" i="17" s="1"/>
  <c r="E18" i="3"/>
  <c r="D13" i="17" s="1"/>
  <c r="E20" i="3"/>
  <c r="D15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1" i="3"/>
  <c r="D16" i="17" s="1"/>
  <c r="E13" i="3"/>
  <c r="D8" i="17" s="1"/>
  <c r="E27" i="3"/>
  <c r="D22" i="17" s="1"/>
  <c r="E19" i="3"/>
  <c r="D14" i="17" s="1"/>
  <c r="E11" i="3"/>
  <c r="D6" i="17" s="1"/>
  <c r="E30" i="5"/>
  <c r="E28" i="5"/>
  <c r="F23" i="17" s="1"/>
  <c r="E25" i="5"/>
  <c r="F20" i="17" s="1"/>
  <c r="E33" i="6"/>
  <c r="G28" i="17" s="1"/>
  <c r="E31" i="6"/>
  <c r="G26" i="17" s="1"/>
  <c r="E29" i="6"/>
  <c r="E27" i="6"/>
  <c r="E25" i="6"/>
  <c r="E23" i="6"/>
  <c r="G18" i="17" s="1"/>
  <c r="E21" i="6"/>
  <c r="E19" i="6"/>
  <c r="E17" i="6"/>
  <c r="E15" i="6"/>
  <c r="G10" i="17" s="1"/>
  <c r="E13" i="6"/>
  <c r="E11" i="6"/>
  <c r="G6" i="17" s="1"/>
  <c r="E10" i="14"/>
  <c r="E13" i="14"/>
  <c r="O8" i="17" s="1"/>
  <c r="E27" i="14"/>
  <c r="O22" i="17" s="1"/>
  <c r="E31" i="14"/>
  <c r="O26" i="17" s="1"/>
  <c r="E12" i="14"/>
  <c r="O7" i="17" s="1"/>
  <c r="E32" i="14"/>
  <c r="O27" i="17" s="1"/>
  <c r="E33" i="14"/>
  <c r="E11" i="14"/>
  <c r="E14" i="14"/>
  <c r="O9" i="17" s="1"/>
  <c r="E16" i="14"/>
  <c r="E22" i="14"/>
  <c r="O17" i="17" s="1"/>
  <c r="E26" i="14"/>
  <c r="O21" i="17" s="1"/>
  <c r="E17" i="14"/>
  <c r="O12" i="17" s="1"/>
  <c r="E19" i="14"/>
  <c r="E25" i="14"/>
  <c r="O20" i="17" s="1"/>
  <c r="E28" i="14"/>
  <c r="O23" i="17" s="1"/>
  <c r="E29" i="14"/>
  <c r="O24" i="17" s="1"/>
  <c r="E31" i="5"/>
  <c r="F26" i="17" s="1"/>
  <c r="E40" i="13"/>
  <c r="N35" i="17" s="1"/>
  <c r="E45" i="13"/>
  <c r="N40" i="17" s="1"/>
  <c r="E38" i="13"/>
  <c r="E39" i="13"/>
  <c r="N34" i="17" s="1"/>
  <c r="E44" i="13"/>
  <c r="N39" i="17" s="1"/>
  <c r="E43" i="13"/>
  <c r="N38" i="17" s="1"/>
  <c r="E102" i="13"/>
  <c r="E41" i="13"/>
  <c r="N36" i="17" s="1"/>
  <c r="E71" i="13"/>
  <c r="N66" i="17" s="1"/>
  <c r="E106" i="13"/>
  <c r="N101" i="17" s="1"/>
  <c r="E9" i="4"/>
  <c r="E11" i="4"/>
  <c r="E6" i="17" s="1"/>
  <c r="E19" i="4"/>
  <c r="E14" i="17" s="1"/>
  <c r="M55" i="11"/>
  <c r="M64" i="11"/>
  <c r="G79" i="11"/>
  <c r="E10" i="11"/>
  <c r="E13" i="11"/>
  <c r="L8" i="17" s="1"/>
  <c r="E16" i="11"/>
  <c r="L11" i="17" s="1"/>
  <c r="E20" i="11"/>
  <c r="E24" i="11"/>
  <c r="L19" i="17" s="1"/>
  <c r="E28" i="11"/>
  <c r="L23" i="17" s="1"/>
  <c r="E30" i="11"/>
  <c r="L25" i="17" s="1"/>
  <c r="E32" i="11"/>
  <c r="L27" i="17" s="1"/>
  <c r="E11" i="11"/>
  <c r="L6" i="17" s="1"/>
  <c r="E18" i="11"/>
  <c r="E33" i="11"/>
  <c r="L28" i="17" s="1"/>
  <c r="E14" i="11"/>
  <c r="E31" i="11"/>
  <c r="E9" i="11"/>
  <c r="E22" i="11"/>
  <c r="E27" i="11"/>
  <c r="E24" i="4"/>
  <c r="E19" i="17" s="1"/>
  <c r="E35" i="14"/>
  <c r="O30" i="17" s="1"/>
  <c r="E38" i="14"/>
  <c r="O33" i="17" s="1"/>
  <c r="E40" i="14"/>
  <c r="O35" i="17" s="1"/>
  <c r="E106" i="14"/>
  <c r="O101" i="17" s="1"/>
  <c r="E35" i="13"/>
  <c r="N30" i="17" s="1"/>
  <c r="E52" i="13"/>
  <c r="E46" i="13"/>
  <c r="N41" i="17" s="1"/>
  <c r="E36" i="13"/>
  <c r="E19" i="13"/>
  <c r="N14" i="17" s="1"/>
  <c r="E15" i="13"/>
  <c r="N10" i="17" s="1"/>
  <c r="E10" i="13"/>
  <c r="E30" i="13"/>
  <c r="N25" i="17" s="1"/>
  <c r="E34" i="13"/>
  <c r="N29" i="17" s="1"/>
  <c r="E37" i="13"/>
  <c r="N32" i="17" s="1"/>
  <c r="E42" i="13"/>
  <c r="E15" i="11"/>
  <c r="L10" i="17" s="1"/>
  <c r="E25" i="11"/>
  <c r="L20" i="17" s="1"/>
  <c r="E21" i="11"/>
  <c r="E17" i="11"/>
  <c r="E11" i="9"/>
  <c r="J6" i="17" s="1"/>
  <c r="E13" i="9"/>
  <c r="J8" i="17" s="1"/>
  <c r="E14" i="9"/>
  <c r="J9" i="17" s="1"/>
  <c r="E15" i="9"/>
  <c r="E16" i="9"/>
  <c r="J11" i="17" s="1"/>
  <c r="E17" i="9"/>
  <c r="J12" i="17" s="1"/>
  <c r="E18" i="9"/>
  <c r="J13" i="17" s="1"/>
  <c r="E19" i="9"/>
  <c r="E20" i="9"/>
  <c r="J15" i="17" s="1"/>
  <c r="E21" i="9"/>
  <c r="J16" i="17" s="1"/>
  <c r="E23" i="9"/>
  <c r="J18" i="17" s="1"/>
  <c r="E28" i="9"/>
  <c r="J23" i="17" s="1"/>
  <c r="E32" i="9"/>
  <c r="J27" i="17" s="1"/>
  <c r="E9" i="9"/>
  <c r="E27" i="9"/>
  <c r="E31" i="9"/>
  <c r="E23" i="11"/>
  <c r="E19" i="11"/>
  <c r="L14" i="17" s="1"/>
  <c r="E9" i="8"/>
  <c r="E11" i="8"/>
  <c r="E12" i="8"/>
  <c r="E14" i="8"/>
  <c r="I9" i="17" s="1"/>
  <c r="E15" i="8"/>
  <c r="I10" i="17" s="1"/>
  <c r="E16" i="8"/>
  <c r="E17" i="8"/>
  <c r="I12" i="17" s="1"/>
  <c r="E18" i="8"/>
  <c r="I13" i="17" s="1"/>
  <c r="E19" i="8"/>
  <c r="I14" i="17" s="1"/>
  <c r="E20" i="8"/>
  <c r="E21" i="8"/>
  <c r="I16" i="17" s="1"/>
  <c r="E22" i="8"/>
  <c r="I17" i="17" s="1"/>
  <c r="E23" i="8"/>
  <c r="E24" i="8"/>
  <c r="E25" i="8"/>
  <c r="I20" i="17" s="1"/>
  <c r="E26" i="8"/>
  <c r="E33" i="8"/>
  <c r="I28" i="17" s="1"/>
  <c r="E30" i="10"/>
  <c r="K25" i="17" s="1"/>
  <c r="E29" i="10"/>
  <c r="K24" i="17" s="1"/>
  <c r="E31" i="10"/>
  <c r="K26" i="17" s="1"/>
  <c r="E11" i="10"/>
  <c r="K6" i="17" s="1"/>
  <c r="E27" i="10"/>
  <c r="K22" i="17" s="1"/>
  <c r="E33" i="10"/>
  <c r="E32" i="10"/>
  <c r="K27" i="17" s="1"/>
  <c r="E28" i="10"/>
  <c r="K23" i="17" s="1"/>
  <c r="E26" i="10"/>
  <c r="K21" i="17" s="1"/>
  <c r="E25" i="10"/>
  <c r="K20" i="17" s="1"/>
  <c r="E24" i="10"/>
  <c r="K19" i="17" s="1"/>
  <c r="E23" i="10"/>
  <c r="K18" i="17" s="1"/>
  <c r="E21" i="10"/>
  <c r="K16" i="17" s="1"/>
  <c r="E18" i="10"/>
  <c r="K13" i="17" s="1"/>
  <c r="E14" i="10"/>
  <c r="K9" i="17" s="1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I19" i="17"/>
  <c r="I15" i="17"/>
  <c r="I11" i="17"/>
  <c r="I6" i="17"/>
  <c r="T4" i="18"/>
  <c r="I18" i="17"/>
  <c r="J26" i="17"/>
  <c r="Y21" i="11"/>
  <c r="G12" i="17"/>
  <c r="G20" i="17"/>
  <c r="R4" i="18"/>
  <c r="J22" i="17"/>
  <c r="G14" i="17"/>
  <c r="G22" i="17"/>
  <c r="K28" i="17"/>
  <c r="I7" i="17"/>
  <c r="L9" i="17"/>
  <c r="Y13" i="11"/>
  <c r="O6" i="17"/>
  <c r="G8" i="17"/>
  <c r="G16" i="17"/>
  <c r="G24" i="17"/>
  <c r="I31" i="10" l="1"/>
  <c r="G24" i="10"/>
  <c r="I31" i="8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O100" i="17" s="1"/>
  <c r="E53" i="13"/>
  <c r="N48" i="17" s="1"/>
  <c r="E72" i="13"/>
  <c r="N67" i="17" s="1"/>
  <c r="E86" i="13"/>
  <c r="N81" i="17" s="1"/>
  <c r="E61" i="13"/>
  <c r="N56" i="17" s="1"/>
  <c r="E51" i="13"/>
  <c r="N46" i="17" s="1"/>
  <c r="E76" i="13"/>
  <c r="N71" i="17" s="1"/>
  <c r="E83" i="13"/>
  <c r="E59" i="13"/>
  <c r="N54" i="17" s="1"/>
  <c r="E74" i="13"/>
  <c r="N69" i="17" s="1"/>
  <c r="E75" i="13"/>
  <c r="N70" i="17" s="1"/>
  <c r="E66" i="13"/>
  <c r="N61" i="17" s="1"/>
  <c r="E47" i="13"/>
  <c r="N42" i="17" s="1"/>
  <c r="E23" i="13"/>
  <c r="N18" i="17" s="1"/>
  <c r="E56" i="13"/>
  <c r="N51" i="17" s="1"/>
  <c r="E92" i="13"/>
  <c r="N87" i="17" s="1"/>
  <c r="E90" i="13"/>
  <c r="N85" i="17" s="1"/>
  <c r="E82" i="13"/>
  <c r="N77" i="17" s="1"/>
  <c r="E69" i="13"/>
  <c r="N64" i="17" s="1"/>
  <c r="E98" i="13"/>
  <c r="N93" i="17" s="1"/>
  <c r="E101" i="13"/>
  <c r="N96" i="17" s="1"/>
  <c r="E62" i="13"/>
  <c r="N57" i="17" s="1"/>
  <c r="E55" i="13"/>
  <c r="N50" i="17" s="1"/>
  <c r="E60" i="13"/>
  <c r="N55" i="17" s="1"/>
  <c r="E100" i="13"/>
  <c r="N95" i="17" s="1"/>
  <c r="E87" i="13"/>
  <c r="N82" i="17" s="1"/>
  <c r="E79" i="13"/>
  <c r="N74" i="17" s="1"/>
  <c r="E63" i="13"/>
  <c r="N58" i="17" s="1"/>
  <c r="E97" i="13"/>
  <c r="N92" i="17" s="1"/>
  <c r="E24" i="14"/>
  <c r="O19" i="17" s="1"/>
  <c r="E102" i="14"/>
  <c r="O97" i="17" s="1"/>
  <c r="E85" i="14"/>
  <c r="O80" i="17" s="1"/>
  <c r="E15" i="14"/>
  <c r="O10" i="17" s="1"/>
  <c r="E20" i="14"/>
  <c r="O15" i="17" s="1"/>
  <c r="E88" i="14"/>
  <c r="O83" i="17" s="1"/>
  <c r="E98" i="14"/>
  <c r="O93" i="17" s="1"/>
  <c r="E104" i="14"/>
  <c r="O99" i="17" s="1"/>
  <c r="E71" i="14"/>
  <c r="O66" i="17" s="1"/>
  <c r="E91" i="14"/>
  <c r="E21" i="14"/>
  <c r="O16" i="17" s="1"/>
  <c r="E18" i="14"/>
  <c r="D18" i="14" s="1"/>
  <c r="F18" i="14" s="1"/>
  <c r="E59" i="14"/>
  <c r="O54" i="17" s="1"/>
  <c r="E47" i="14"/>
  <c r="O42" i="17" s="1"/>
  <c r="Q24" i="18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N44" i="17" s="1"/>
  <c r="E48" i="13"/>
  <c r="N43" i="17" s="1"/>
  <c r="E68" i="13"/>
  <c r="D68" i="13" s="1"/>
  <c r="H68" i="13" s="1"/>
  <c r="L68" i="13" s="1"/>
  <c r="E96" i="13"/>
  <c r="N91" i="17" s="1"/>
  <c r="E105" i="13"/>
  <c r="N100" i="17" s="1"/>
  <c r="E84" i="13"/>
  <c r="N79" i="17" s="1"/>
  <c r="E77" i="13"/>
  <c r="N72" i="17" s="1"/>
  <c r="E67" i="13"/>
  <c r="N62" i="17" s="1"/>
  <c r="E99" i="13"/>
  <c r="N94" i="17" s="1"/>
  <c r="E103" i="13"/>
  <c r="N98" i="17" s="1"/>
  <c r="E78" i="13"/>
  <c r="N73" i="17" s="1"/>
  <c r="E47" i="12"/>
  <c r="M42" i="17" s="1"/>
  <c r="E46" i="12"/>
  <c r="M41" i="17" s="1"/>
  <c r="E51" i="12"/>
  <c r="M46" i="17" s="1"/>
  <c r="E91" i="12"/>
  <c r="M86" i="17" s="1"/>
  <c r="E89" i="12"/>
  <c r="M84" i="17" s="1"/>
  <c r="E87" i="2"/>
  <c r="C82" i="17" s="1"/>
  <c r="E81" i="2"/>
  <c r="D81" i="2" s="1"/>
  <c r="H81" i="2" s="1"/>
  <c r="E92" i="2"/>
  <c r="C87" i="17" s="1"/>
  <c r="E19" i="7"/>
  <c r="H14" i="17" s="1"/>
  <c r="V24" i="17"/>
  <c r="T24" i="17"/>
  <c r="T23" i="18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D15" i="14"/>
  <c r="F15" i="14" s="1"/>
  <c r="K15" i="14" s="1"/>
  <c r="L17" i="14"/>
  <c r="D20" i="14"/>
  <c r="F20" i="14" s="1"/>
  <c r="K20" i="14" s="1"/>
  <c r="D23" i="14"/>
  <c r="F23" i="14" s="1"/>
  <c r="D12" i="14"/>
  <c r="D11" i="14"/>
  <c r="D106" i="14"/>
  <c r="D21" i="14"/>
  <c r="F21" i="14" s="1"/>
  <c r="K21" i="14" s="1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D20" i="11"/>
  <c r="M105" i="11"/>
  <c r="G36" i="11"/>
  <c r="G80" i="11"/>
  <c r="G65" i="11"/>
  <c r="D15" i="11"/>
  <c r="V15" i="11" s="1"/>
  <c r="M97" i="11"/>
  <c r="G98" i="11"/>
  <c r="G39" i="11"/>
  <c r="M91" i="11"/>
  <c r="M46" i="11"/>
  <c r="G26" i="11"/>
  <c r="D28" i="11"/>
  <c r="D17" i="1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Y14" i="11"/>
  <c r="Y17" i="11"/>
  <c r="D31" i="1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V30" i="17"/>
  <c r="V29" i="18" s="1"/>
  <c r="Q24" i="17"/>
  <c r="Q23" i="18" s="1"/>
  <c r="V28" i="17"/>
  <c r="P24" i="17"/>
  <c r="R28" i="17"/>
  <c r="R27" i="18" s="1"/>
  <c r="E69" i="12"/>
  <c r="M64" i="17" s="1"/>
  <c r="E106" i="12"/>
  <c r="M101" i="17" s="1"/>
  <c r="E67" i="12"/>
  <c r="M62" i="17" s="1"/>
  <c r="E100" i="12"/>
  <c r="M95" i="17" s="1"/>
  <c r="E80" i="12"/>
  <c r="M75" i="17" s="1"/>
  <c r="E61" i="12"/>
  <c r="M56" i="17" s="1"/>
  <c r="E99" i="12"/>
  <c r="M94" i="17" s="1"/>
  <c r="E79" i="12"/>
  <c r="M74" i="17" s="1"/>
  <c r="E59" i="12"/>
  <c r="M54" i="17" s="1"/>
  <c r="E104" i="12"/>
  <c r="M99" i="17" s="1"/>
  <c r="E96" i="12"/>
  <c r="M91" i="17" s="1"/>
  <c r="E87" i="12"/>
  <c r="M82" i="17" s="1"/>
  <c r="E74" i="12"/>
  <c r="M69" i="17" s="1"/>
  <c r="E64" i="12"/>
  <c r="D64" i="12" s="1"/>
  <c r="E57" i="12"/>
  <c r="M52" i="17" s="1"/>
  <c r="D79" i="12"/>
  <c r="E103" i="12"/>
  <c r="D103" i="12" s="1"/>
  <c r="H103" i="12" s="1"/>
  <c r="E95" i="12"/>
  <c r="M90" i="17" s="1"/>
  <c r="E84" i="12"/>
  <c r="D84" i="12" s="1"/>
  <c r="E70" i="12"/>
  <c r="M65" i="17" s="1"/>
  <c r="E63" i="12"/>
  <c r="M58" i="17" s="1"/>
  <c r="E53" i="12"/>
  <c r="M48" i="17" s="1"/>
  <c r="K103" i="22"/>
  <c r="D32" i="22"/>
  <c r="U32" i="22" s="1"/>
  <c r="Q86" i="22"/>
  <c r="O86" i="22"/>
  <c r="Q61" i="22"/>
  <c r="O60" i="22"/>
  <c r="Q49" i="22"/>
  <c r="K48" i="22"/>
  <c r="AD34" i="1"/>
  <c r="D43" i="15"/>
  <c r="E12" i="15"/>
  <c r="R7" i="17" s="1"/>
  <c r="R6" i="18" s="1"/>
  <c r="T38" i="17"/>
  <c r="T37" i="18" s="1"/>
  <c r="D40" i="15"/>
  <c r="K40" i="15" s="1"/>
  <c r="S35" i="17"/>
  <c r="S34" i="18" s="1"/>
  <c r="P26" i="17"/>
  <c r="V35" i="17"/>
  <c r="W36" i="1"/>
  <c r="V36" i="1"/>
  <c r="S26" i="17"/>
  <c r="S25" i="18" s="1"/>
  <c r="D35" i="15"/>
  <c r="K35" i="15" s="1"/>
  <c r="P21" i="17"/>
  <c r="U25" i="17"/>
  <c r="E19" i="15"/>
  <c r="D19" i="15" s="1"/>
  <c r="R35" i="17"/>
  <c r="R34" i="18" s="1"/>
  <c r="Q22" i="17"/>
  <c r="Q21" i="18" s="1"/>
  <c r="U24" i="17"/>
  <c r="S28" i="17"/>
  <c r="S27" i="18" s="1"/>
  <c r="Q28" i="17"/>
  <c r="Q27" i="18" s="1"/>
  <c r="U35" i="17"/>
  <c r="E10" i="15"/>
  <c r="D10" i="15" s="1"/>
  <c r="K10" i="15" s="1"/>
  <c r="U15" i="17"/>
  <c r="S15" i="17"/>
  <c r="S14" i="18" s="1"/>
  <c r="R15" i="17"/>
  <c r="R14" i="18" s="1"/>
  <c r="R26" i="17"/>
  <c r="R25" i="18" s="1"/>
  <c r="P38" i="17"/>
  <c r="D33" i="15"/>
  <c r="T22" i="17"/>
  <c r="T21" i="18" s="1"/>
  <c r="P22" i="17"/>
  <c r="T26" i="17"/>
  <c r="T25" i="18" s="1"/>
  <c r="V26" i="17"/>
  <c r="U30" i="17"/>
  <c r="T35" i="17"/>
  <c r="T34" i="18" s="1"/>
  <c r="D27" i="15"/>
  <c r="R22" i="17"/>
  <c r="R21" i="18" s="1"/>
  <c r="U22" i="17"/>
  <c r="S30" i="17"/>
  <c r="S29" i="18" s="1"/>
  <c r="R30" i="17"/>
  <c r="R29" i="18" s="1"/>
  <c r="S38" i="17"/>
  <c r="S37" i="18" s="1"/>
  <c r="T30" i="17"/>
  <c r="T29" i="18" s="1"/>
  <c r="E16" i="15"/>
  <c r="D16" i="15" s="1"/>
  <c r="Q38" i="17"/>
  <c r="Q37" i="18" s="1"/>
  <c r="V38" i="17"/>
  <c r="V22" i="17"/>
  <c r="R24" i="17"/>
  <c r="R23" i="18" s="1"/>
  <c r="U26" i="17"/>
  <c r="T28" i="17"/>
  <c r="T27" i="18" s="1"/>
  <c r="P30" i="17"/>
  <c r="Q35" i="17"/>
  <c r="Q34" i="18" s="1"/>
  <c r="D39" i="15"/>
  <c r="K39" i="15" s="1"/>
  <c r="U38" i="17"/>
  <c r="E105" i="12"/>
  <c r="M100" i="17" s="1"/>
  <c r="E102" i="12"/>
  <c r="M97" i="17" s="1"/>
  <c r="E98" i="12"/>
  <c r="M93" i="17" s="1"/>
  <c r="E93" i="12"/>
  <c r="D93" i="12" s="1"/>
  <c r="H93" i="12" s="1"/>
  <c r="E90" i="12"/>
  <c r="M85" i="17" s="1"/>
  <c r="E78" i="12"/>
  <c r="D78" i="12" s="1"/>
  <c r="E73" i="12"/>
  <c r="M68" i="17" s="1"/>
  <c r="E66" i="12"/>
  <c r="M61" i="17" s="1"/>
  <c r="E62" i="12"/>
  <c r="M57" i="17" s="1"/>
  <c r="E56" i="12"/>
  <c r="M51" i="17" s="1"/>
  <c r="E52" i="12"/>
  <c r="M47" i="17" s="1"/>
  <c r="E49" i="12"/>
  <c r="D38" i="12"/>
  <c r="E101" i="12"/>
  <c r="M96" i="17" s="1"/>
  <c r="E97" i="12"/>
  <c r="M92" i="17" s="1"/>
  <c r="E92" i="12"/>
  <c r="M87" i="17" s="1"/>
  <c r="E85" i="12"/>
  <c r="E81" i="12"/>
  <c r="M76" i="17" s="1"/>
  <c r="E76" i="12"/>
  <c r="D76" i="12" s="1"/>
  <c r="E71" i="12"/>
  <c r="M66" i="17" s="1"/>
  <c r="E68" i="12"/>
  <c r="M63" i="17" s="1"/>
  <c r="E65" i="12"/>
  <c r="M60" i="17" s="1"/>
  <c r="E58" i="12"/>
  <c r="M53" i="17" s="1"/>
  <c r="E54" i="12"/>
  <c r="M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O82" i="17" s="1"/>
  <c r="AK29" i="1"/>
  <c r="E104" i="22"/>
  <c r="E98" i="22"/>
  <c r="E61" i="22"/>
  <c r="E60" i="22"/>
  <c r="E59" i="22"/>
  <c r="E58" i="22"/>
  <c r="E57" i="22"/>
  <c r="E19" i="5"/>
  <c r="E14" i="4"/>
  <c r="E9" i="17" s="1"/>
  <c r="K54" i="1"/>
  <c r="E103" i="22"/>
  <c r="E18" i="5"/>
  <c r="E13" i="4"/>
  <c r="E8" i="17" s="1"/>
  <c r="Y19" i="11"/>
  <c r="D25" i="5"/>
  <c r="J25" i="5" s="1"/>
  <c r="L53" i="1"/>
  <c r="M53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D19" i="11"/>
  <c r="V19" i="11" s="1"/>
  <c r="L12" i="17"/>
  <c r="D26" i="14"/>
  <c r="F26" i="14" s="1"/>
  <c r="M19" i="13"/>
  <c r="R33" i="17"/>
  <c r="R32" i="18" s="1"/>
  <c r="U33" i="17"/>
  <c r="E24" i="15"/>
  <c r="E23" i="15"/>
  <c r="C25" i="17"/>
  <c r="E95" i="13"/>
  <c r="N90" i="17" s="1"/>
  <c r="E89" i="13"/>
  <c r="N84" i="17" s="1"/>
  <c r="E94" i="13"/>
  <c r="E20" i="12"/>
  <c r="M15" i="17" s="1"/>
  <c r="E14" i="12"/>
  <c r="M9" i="17" s="1"/>
  <c r="D37" i="12"/>
  <c r="H37" i="12" s="1"/>
  <c r="E20" i="2"/>
  <c r="E49" i="14"/>
  <c r="E54" i="14"/>
  <c r="O49" i="17" s="1"/>
  <c r="E61" i="14"/>
  <c r="O56" i="17" s="1"/>
  <c r="E69" i="14"/>
  <c r="O64" i="17" s="1"/>
  <c r="E75" i="14"/>
  <c r="O70" i="17" s="1"/>
  <c r="E82" i="14"/>
  <c r="O77" i="17" s="1"/>
  <c r="E92" i="14"/>
  <c r="O87" i="17" s="1"/>
  <c r="E99" i="14"/>
  <c r="O94" i="17" s="1"/>
  <c r="E52" i="14"/>
  <c r="O47" i="17" s="1"/>
  <c r="E55" i="14"/>
  <c r="O50" i="17" s="1"/>
  <c r="E63" i="14"/>
  <c r="O58" i="17" s="1"/>
  <c r="E70" i="14"/>
  <c r="O65" i="17" s="1"/>
  <c r="E77" i="14"/>
  <c r="O72" i="17" s="1"/>
  <c r="E86" i="14"/>
  <c r="E93" i="14"/>
  <c r="O88" i="17" s="1"/>
  <c r="E100" i="14"/>
  <c r="O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M17" i="17" s="1"/>
  <c r="E16" i="12"/>
  <c r="M11" i="17" s="1"/>
  <c r="E13" i="12"/>
  <c r="M8" i="17" s="1"/>
  <c r="E96" i="14"/>
  <c r="O91" i="17" s="1"/>
  <c r="E81" i="14"/>
  <c r="O76" i="17" s="1"/>
  <c r="E66" i="14"/>
  <c r="O61" i="17" s="1"/>
  <c r="E53" i="14"/>
  <c r="O48" i="17" s="1"/>
  <c r="E48" i="14"/>
  <c r="O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O74" i="17" s="1"/>
  <c r="E65" i="14"/>
  <c r="O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M45" i="17" s="1"/>
  <c r="E55" i="12"/>
  <c r="E60" i="12"/>
  <c r="D60" i="12" s="1"/>
  <c r="E72" i="12"/>
  <c r="M67" i="17" s="1"/>
  <c r="E75" i="12"/>
  <c r="E77" i="12"/>
  <c r="E82" i="12"/>
  <c r="M77" i="17" s="1"/>
  <c r="E83" i="12"/>
  <c r="M78" i="17" s="1"/>
  <c r="E86" i="12"/>
  <c r="D86" i="12" s="1"/>
  <c r="E88" i="12"/>
  <c r="M83" i="17" s="1"/>
  <c r="E94" i="12"/>
  <c r="M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O46" i="17" s="1"/>
  <c r="E15" i="3"/>
  <c r="D10" i="17" s="1"/>
  <c r="E24" i="2"/>
  <c r="D24" i="2" s="1"/>
  <c r="E22" i="4"/>
  <c r="E17" i="17" s="1"/>
  <c r="E16" i="4"/>
  <c r="E11" i="17" s="1"/>
  <c r="E101" i="14"/>
  <c r="O96" i="17" s="1"/>
  <c r="E95" i="14"/>
  <c r="O90" i="17" s="1"/>
  <c r="E90" i="14"/>
  <c r="E83" i="14"/>
  <c r="O78" i="17" s="1"/>
  <c r="E78" i="14"/>
  <c r="O73" i="17" s="1"/>
  <c r="E73" i="14"/>
  <c r="O68" i="17" s="1"/>
  <c r="E67" i="14"/>
  <c r="O62" i="17" s="1"/>
  <c r="E62" i="14"/>
  <c r="O57" i="17" s="1"/>
  <c r="E57" i="14"/>
  <c r="O52" i="17" s="1"/>
  <c r="E93" i="13"/>
  <c r="N88" i="17" s="1"/>
  <c r="I21" i="17"/>
  <c r="D26" i="8"/>
  <c r="F25" i="17"/>
  <c r="D30" i="5"/>
  <c r="J30" i="5" s="1"/>
  <c r="D53" i="13"/>
  <c r="H53" i="13" s="1"/>
  <c r="I45" i="20" s="1"/>
  <c r="N37" i="17"/>
  <c r="D42" i="13"/>
  <c r="N47" i="17"/>
  <c r="D52" i="13"/>
  <c r="O14" i="17"/>
  <c r="L19" i="14"/>
  <c r="O11" i="17"/>
  <c r="L16" i="14"/>
  <c r="D16" i="14"/>
  <c r="F16" i="14" s="1"/>
  <c r="K16" i="14" s="1"/>
  <c r="O28" i="17"/>
  <c r="D33" i="14"/>
  <c r="I33" i="14" s="1"/>
  <c r="S4" i="18"/>
  <c r="S23" i="18"/>
  <c r="K3" i="17"/>
  <c r="H23" i="1"/>
  <c r="L23" i="1" s="1"/>
  <c r="Y23" i="1"/>
  <c r="K23" i="1"/>
  <c r="N53" i="1" s="1"/>
  <c r="AI23" i="1"/>
  <c r="N78" i="17"/>
  <c r="D83" i="13"/>
  <c r="H83" i="13" s="1"/>
  <c r="L83" i="13" s="1"/>
  <c r="N33" i="17"/>
  <c r="D38" i="13"/>
  <c r="S20" i="17"/>
  <c r="S19" i="18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P20" i="17"/>
  <c r="E15" i="16"/>
  <c r="L18" i="17"/>
  <c r="Y23" i="11"/>
  <c r="D23" i="11"/>
  <c r="E23" i="16"/>
  <c r="D23" i="16" s="1"/>
  <c r="L16" i="17"/>
  <c r="D21" i="11"/>
  <c r="N21" i="11" s="1"/>
  <c r="S21" i="11" s="1"/>
  <c r="N31" i="17"/>
  <c r="D36" i="13"/>
  <c r="D24" i="11"/>
  <c r="D11" i="11"/>
  <c r="V11" i="11" s="1"/>
  <c r="D18" i="8"/>
  <c r="L18" i="8" s="1"/>
  <c r="Q18" i="8" s="1"/>
  <c r="D32" i="9"/>
  <c r="J32" i="9" s="1"/>
  <c r="E24" i="20" s="1"/>
  <c r="M32" i="17"/>
  <c r="E9" i="15"/>
  <c r="D9" i="15" s="1"/>
  <c r="E11" i="15"/>
  <c r="Q6" i="17" s="1"/>
  <c r="Q5" i="18" s="1"/>
  <c r="E13" i="15"/>
  <c r="E26" i="16"/>
  <c r="D26" i="16" s="1"/>
  <c r="E28" i="16"/>
  <c r="D28" i="16" s="1"/>
  <c r="N15" i="11"/>
  <c r="S15" i="11" s="1"/>
  <c r="Q15" i="17"/>
  <c r="Q14" i="18" s="1"/>
  <c r="P15" i="17"/>
  <c r="D72" i="13"/>
  <c r="H72" i="13" s="1"/>
  <c r="L72" i="13" s="1"/>
  <c r="D86" i="13"/>
  <c r="H86" i="13" s="1"/>
  <c r="L86" i="13" s="1"/>
  <c r="Y25" i="11"/>
  <c r="N17" i="11"/>
  <c r="S17" i="11" s="1"/>
  <c r="D59" i="13"/>
  <c r="H59" i="13" s="1"/>
  <c r="L59" i="13" s="1"/>
  <c r="Y20" i="11"/>
  <c r="E27" i="16"/>
  <c r="D21" i="9"/>
  <c r="J21" i="9" s="1"/>
  <c r="E13" i="20" s="1"/>
  <c r="D13" i="9"/>
  <c r="J13" i="9" s="1"/>
  <c r="E5" i="20" s="1"/>
  <c r="D14" i="5"/>
  <c r="G14" i="5" s="1"/>
  <c r="L14" i="5" s="1"/>
  <c r="Q26" i="18"/>
  <c r="E17" i="15"/>
  <c r="V3" i="18"/>
  <c r="D29" i="15"/>
  <c r="E5" i="15"/>
  <c r="AJ21" i="1"/>
  <c r="K51" i="1"/>
  <c r="AD36" i="1"/>
  <c r="E10" i="22"/>
  <c r="D10" i="22" s="1"/>
  <c r="U10" i="22" s="1"/>
  <c r="E13" i="22"/>
  <c r="E22" i="22"/>
  <c r="E18" i="22"/>
  <c r="E22" i="15"/>
  <c r="D22" i="15" s="1"/>
  <c r="E15" i="15"/>
  <c r="D15" i="15" s="1"/>
  <c r="E24" i="12"/>
  <c r="M19" i="17" s="1"/>
  <c r="E24" i="7"/>
  <c r="D24" i="7" s="1"/>
  <c r="E23" i="7"/>
  <c r="V15" i="17"/>
  <c r="V14" i="18" s="1"/>
  <c r="T15" i="17"/>
  <c r="T14" i="18" s="1"/>
  <c r="L13" i="14"/>
  <c r="D37" i="13"/>
  <c r="M15" i="13"/>
  <c r="D51" i="13"/>
  <c r="Q33" i="11"/>
  <c r="D32" i="11"/>
  <c r="N32" i="11" s="1"/>
  <c r="G24" i="20" s="1"/>
  <c r="Q25" i="18"/>
  <c r="D20" i="15"/>
  <c r="E14" i="15"/>
  <c r="D14" i="15" s="1"/>
  <c r="K14" i="15" s="1"/>
  <c r="E21" i="15"/>
  <c r="D31" i="15"/>
  <c r="R4" i="17"/>
  <c r="R5" i="17" s="1"/>
  <c r="AJ22" i="1"/>
  <c r="K52" i="1"/>
  <c r="E18" i="15"/>
  <c r="E13" i="8"/>
  <c r="I8" i="17" s="1"/>
  <c r="E10" i="8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N8" i="17" s="1"/>
  <c r="E18" i="13"/>
  <c r="N13" i="17" s="1"/>
  <c r="E12" i="13"/>
  <c r="N7" i="17" s="1"/>
  <c r="E20" i="13"/>
  <c r="N15" i="17" s="1"/>
  <c r="E11" i="13"/>
  <c r="N6" i="17" s="1"/>
  <c r="E9" i="13"/>
  <c r="D9" i="13" s="1"/>
  <c r="E21" i="13"/>
  <c r="N16" i="17" s="1"/>
  <c r="E14" i="13"/>
  <c r="N9" i="17" s="1"/>
  <c r="E22" i="13"/>
  <c r="N17" i="17" s="1"/>
  <c r="E48" i="22"/>
  <c r="D48" i="22" s="1"/>
  <c r="E62" i="22"/>
  <c r="D62" i="22" s="1"/>
  <c r="E71" i="22"/>
  <c r="D71" i="22" s="1"/>
  <c r="E72" i="22"/>
  <c r="E12" i="12"/>
  <c r="M7" i="17" s="1"/>
  <c r="E11" i="12"/>
  <c r="M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D30" i="15"/>
  <c r="D28" i="15"/>
  <c r="D26" i="15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O45" i="17" s="1"/>
  <c r="E56" i="14"/>
  <c r="O51" i="17" s="1"/>
  <c r="E60" i="14"/>
  <c r="E64" i="14"/>
  <c r="O59" i="17" s="1"/>
  <c r="E68" i="14"/>
  <c r="O63" i="17" s="1"/>
  <c r="E72" i="14"/>
  <c r="O67" i="17" s="1"/>
  <c r="E76" i="14"/>
  <c r="E80" i="14"/>
  <c r="O75" i="17" s="1"/>
  <c r="E84" i="14"/>
  <c r="O79" i="17" s="1"/>
  <c r="E89" i="14"/>
  <c r="O84" i="17" s="1"/>
  <c r="E94" i="14"/>
  <c r="O89" i="17" s="1"/>
  <c r="E97" i="14"/>
  <c r="O92" i="17" s="1"/>
  <c r="E103" i="14"/>
  <c r="O98" i="17" s="1"/>
  <c r="C23" i="1"/>
  <c r="H29" i="1"/>
  <c r="L29" i="1" s="1"/>
  <c r="U4" i="17"/>
  <c r="U5" i="17" s="1"/>
  <c r="J27" i="9"/>
  <c r="E19" i="20" s="1"/>
  <c r="E5" i="7"/>
  <c r="U3" i="17"/>
  <c r="AK35" i="1"/>
  <c r="K35" i="1"/>
  <c r="M35" i="1" s="1"/>
  <c r="U3" i="18"/>
  <c r="U38" i="18" s="1"/>
  <c r="D33" i="7"/>
  <c r="D29" i="7"/>
  <c r="D17" i="7"/>
  <c r="D26" i="7"/>
  <c r="T20" i="18"/>
  <c r="R37" i="18"/>
  <c r="C29" i="1"/>
  <c r="T32" i="18"/>
  <c r="AD33" i="1"/>
  <c r="Q29" i="18"/>
  <c r="Q74" i="22"/>
  <c r="K22" i="22"/>
  <c r="O78" i="22"/>
  <c r="K19" i="1"/>
  <c r="K56" i="1"/>
  <c r="K55" i="1"/>
  <c r="H35" i="1"/>
  <c r="L35" i="1" s="1"/>
  <c r="L25" i="1"/>
  <c r="K17" i="1"/>
  <c r="M17" i="1" s="1"/>
  <c r="Y35" i="1"/>
  <c r="AD35" i="1" s="1"/>
  <c r="C35" i="1"/>
  <c r="H19" i="1"/>
  <c r="H17" i="1"/>
  <c r="L17" i="1" s="1"/>
  <c r="G3" i="17"/>
  <c r="E3" i="17"/>
  <c r="D67" i="16"/>
  <c r="D33" i="16"/>
  <c r="D93" i="16"/>
  <c r="D58" i="16"/>
  <c r="X32" i="22"/>
  <c r="K57" i="1"/>
  <c r="AJ27" i="1"/>
  <c r="S25" i="11"/>
  <c r="D94" i="16"/>
  <c r="D96" i="16"/>
  <c r="F96" i="16" s="1"/>
  <c r="D49" i="16"/>
  <c r="D81" i="16"/>
  <c r="F81" i="16" s="1"/>
  <c r="AN10" i="1"/>
  <c r="AN25" i="1" s="1"/>
  <c r="AO25" i="1" s="1"/>
  <c r="K53" i="1"/>
  <c r="AJ23" i="1"/>
  <c r="H31" i="1"/>
  <c r="L31" i="1" s="1"/>
  <c r="K31" i="1"/>
  <c r="M31" i="1" s="1"/>
  <c r="C31" i="1"/>
  <c r="AK31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S14" i="11"/>
  <c r="G6" i="20"/>
  <c r="D27" i="16"/>
  <c r="D74" i="16"/>
  <c r="D79" i="16"/>
  <c r="D102" i="16"/>
  <c r="K50" i="1"/>
  <c r="AJ20" i="1"/>
  <c r="AC34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3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5" i="1"/>
  <c r="AD23" i="1"/>
  <c r="G5" i="10" s="1"/>
  <c r="Q23" i="1" s="1"/>
  <c r="AD22" i="1"/>
  <c r="G5" i="9" s="1"/>
  <c r="Q22" i="1" s="1"/>
  <c r="AD21" i="1"/>
  <c r="G5" i="8" s="1"/>
  <c r="Q21" i="1" s="1"/>
  <c r="AD24" i="1"/>
  <c r="G5" i="11" s="1"/>
  <c r="Q24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T35" i="18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5" i="1"/>
  <c r="AC21" i="1"/>
  <c r="G4" i="8" s="1"/>
  <c r="P21" i="1" s="1"/>
  <c r="AC24" i="1"/>
  <c r="G4" i="11" s="1"/>
  <c r="P24" i="1" s="1"/>
  <c r="AC20" i="1"/>
  <c r="AC22" i="1"/>
  <c r="G4" i="9" s="1"/>
  <c r="P22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K8" i="17"/>
  <c r="E15" i="10"/>
  <c r="D15" i="10" s="1"/>
  <c r="L15" i="10" s="1"/>
  <c r="E22" i="10"/>
  <c r="K17" i="17" s="1"/>
  <c r="E10" i="10"/>
  <c r="D10" i="10" s="1"/>
  <c r="E16" i="10"/>
  <c r="K11" i="17" s="1"/>
  <c r="E19" i="10"/>
  <c r="D19" i="10" s="1"/>
  <c r="Q19" i="10" s="1"/>
  <c r="E9" i="10"/>
  <c r="D9" i="10" s="1"/>
  <c r="E12" i="10"/>
  <c r="K7" i="17" s="1"/>
  <c r="E17" i="10"/>
  <c r="K12" i="17" s="1"/>
  <c r="E20" i="10"/>
  <c r="K15" i="17" s="1"/>
  <c r="L26" i="17"/>
  <c r="J20" i="17"/>
  <c r="D25" i="9"/>
  <c r="D11" i="9"/>
  <c r="J14" i="17"/>
  <c r="J10" i="17"/>
  <c r="E24" i="9"/>
  <c r="D28" i="9"/>
  <c r="D20" i="9"/>
  <c r="D16" i="9"/>
  <c r="J16" i="9" s="1"/>
  <c r="D23" i="9"/>
  <c r="J23" i="9" s="1"/>
  <c r="E15" i="20" s="1"/>
  <c r="O13" i="17"/>
  <c r="D13" i="14"/>
  <c r="F13" i="14" s="1"/>
  <c r="E9" i="12"/>
  <c r="D9" i="12" s="1"/>
  <c r="E15" i="12"/>
  <c r="M18" i="17"/>
  <c r="D23" i="12"/>
  <c r="K23" i="12" s="1"/>
  <c r="E25" i="12"/>
  <c r="D39" i="12"/>
  <c r="H39" i="12" s="1"/>
  <c r="O32" i="17"/>
  <c r="D37" i="14"/>
  <c r="F37" i="14" s="1"/>
  <c r="N97" i="17"/>
  <c r="AC36" i="1"/>
  <c r="P34" i="17"/>
  <c r="S34" i="17"/>
  <c r="S33" i="18" s="1"/>
  <c r="Q34" i="17"/>
  <c r="Q33" i="18" s="1"/>
  <c r="V34" i="17"/>
  <c r="V33" i="18" s="1"/>
  <c r="P33" i="17"/>
  <c r="Q33" i="17"/>
  <c r="Q32" i="18" s="1"/>
  <c r="U36" i="17"/>
  <c r="P36" i="17"/>
  <c r="U34" i="17"/>
  <c r="R34" i="17"/>
  <c r="R33" i="18" s="1"/>
  <c r="V33" i="17"/>
  <c r="S36" i="17"/>
  <c r="S35" i="18" s="1"/>
  <c r="V36" i="17"/>
  <c r="V35" i="18" s="1"/>
  <c r="D38" i="15"/>
  <c r="K38" i="15" s="1"/>
  <c r="T34" i="17"/>
  <c r="T33" i="18" s="1"/>
  <c r="S33" i="17"/>
  <c r="S32" i="18" s="1"/>
  <c r="Q36" i="17"/>
  <c r="Q35" i="18" s="1"/>
  <c r="R36" i="17"/>
  <c r="R35" i="18" s="1"/>
  <c r="D42" i="15"/>
  <c r="P37" i="17"/>
  <c r="U37" i="17"/>
  <c r="V37" i="17"/>
  <c r="T37" i="17"/>
  <c r="T36" i="18" s="1"/>
  <c r="R37" i="17"/>
  <c r="R36" i="18" s="1"/>
  <c r="S37" i="17"/>
  <c r="S36" i="18" s="1"/>
  <c r="Q37" i="17"/>
  <c r="Q36" i="18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Q31" i="17"/>
  <c r="Q30" i="18" s="1"/>
  <c r="P31" i="17"/>
  <c r="D36" i="15"/>
  <c r="U31" i="17"/>
  <c r="T31" i="17"/>
  <c r="T30" i="18" s="1"/>
  <c r="V31" i="17"/>
  <c r="S31" i="17"/>
  <c r="S30" i="18" s="1"/>
  <c r="R31" i="17"/>
  <c r="R30" i="18" s="1"/>
  <c r="D44" i="15"/>
  <c r="T39" i="17"/>
  <c r="T38" i="18" s="1"/>
  <c r="R39" i="17"/>
  <c r="R38" i="18" s="1"/>
  <c r="S39" i="17"/>
  <c r="S38" i="18" s="1"/>
  <c r="P39" i="17"/>
  <c r="Q39" i="17"/>
  <c r="Q38" i="18" s="1"/>
  <c r="V39" i="17"/>
  <c r="V38" i="18" s="1"/>
  <c r="R29" i="17"/>
  <c r="R28" i="18" s="1"/>
  <c r="S29" i="17"/>
  <c r="S28" i="18" s="1"/>
  <c r="D34" i="15"/>
  <c r="V29" i="17"/>
  <c r="V28" i="18" s="1"/>
  <c r="U29" i="17"/>
  <c r="T29" i="17"/>
  <c r="T28" i="18" s="1"/>
  <c r="Q29" i="17"/>
  <c r="Q28" i="18" s="1"/>
  <c r="P29" i="17"/>
  <c r="U20" i="17"/>
  <c r="Q20" i="17"/>
  <c r="Q19" i="18" s="1"/>
  <c r="R21" i="17"/>
  <c r="R20" i="18" s="1"/>
  <c r="U21" i="17"/>
  <c r="R23" i="17"/>
  <c r="R22" i="18" s="1"/>
  <c r="S23" i="17"/>
  <c r="S22" i="18" s="1"/>
  <c r="T25" i="17"/>
  <c r="T24" i="18" s="1"/>
  <c r="V25" i="17"/>
  <c r="V27" i="17"/>
  <c r="V26" i="18" s="1"/>
  <c r="S27" i="17"/>
  <c r="S26" i="18" s="1"/>
  <c r="R20" i="17"/>
  <c r="R19" i="18" s="1"/>
  <c r="V21" i="17"/>
  <c r="V20" i="18" s="1"/>
  <c r="S21" i="17"/>
  <c r="S20" i="18" s="1"/>
  <c r="V23" i="17"/>
  <c r="P23" i="17"/>
  <c r="P25" i="17"/>
  <c r="S25" i="17"/>
  <c r="S24" i="18" s="1"/>
  <c r="R27" i="17"/>
  <c r="R26" i="18" s="1"/>
  <c r="U27" i="17"/>
  <c r="D25" i="15"/>
  <c r="T20" i="17"/>
  <c r="T19" i="18" s="1"/>
  <c r="V20" i="17"/>
  <c r="V19" i="18" s="1"/>
  <c r="Q21" i="17"/>
  <c r="Q20" i="18" s="1"/>
  <c r="Q23" i="17"/>
  <c r="Q22" i="18" s="1"/>
  <c r="T23" i="17"/>
  <c r="T22" i="18" s="1"/>
  <c r="R25" i="17"/>
  <c r="R24" i="18" s="1"/>
  <c r="T27" i="17"/>
  <c r="T26" i="18" s="1"/>
  <c r="P27" i="17"/>
  <c r="U32" i="17"/>
  <c r="T32" i="17"/>
  <c r="T31" i="18" s="1"/>
  <c r="R32" i="17"/>
  <c r="R31" i="18" s="1"/>
  <c r="S32" i="17"/>
  <c r="S31" i="18" s="1"/>
  <c r="V32" i="17"/>
  <c r="V31" i="18" s="1"/>
  <c r="D37" i="15"/>
  <c r="Q32" i="17"/>
  <c r="Q31" i="18" s="1"/>
  <c r="P32" i="17"/>
  <c r="L17" i="17"/>
  <c r="L22" i="17"/>
  <c r="Q31" i="11"/>
  <c r="N31" i="11"/>
  <c r="G23" i="20" s="1"/>
  <c r="V20" i="11"/>
  <c r="N20" i="11"/>
  <c r="L21" i="17"/>
  <c r="D26" i="11"/>
  <c r="N26" i="11" s="1"/>
  <c r="Q27" i="11"/>
  <c r="V14" i="11"/>
  <c r="D13" i="11"/>
  <c r="L13" i="17"/>
  <c r="L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0" i="6"/>
  <c r="D14" i="6"/>
  <c r="D22" i="6"/>
  <c r="D26" i="6"/>
  <c r="D30" i="6"/>
  <c r="D23" i="6"/>
  <c r="D25" i="6"/>
  <c r="D15" i="6"/>
  <c r="D17" i="6"/>
  <c r="D33" i="6"/>
  <c r="D19" i="6"/>
  <c r="D27" i="6"/>
  <c r="D21" i="6"/>
  <c r="D29" i="6"/>
  <c r="E5" i="6"/>
  <c r="G3" i="19" s="1"/>
  <c r="G4" i="19" s="1"/>
  <c r="D12" i="6"/>
  <c r="D20" i="6"/>
  <c r="D24" i="6"/>
  <c r="D28" i="6"/>
  <c r="D32" i="6"/>
  <c r="D11" i="6"/>
  <c r="D13" i="6"/>
  <c r="D14" i="4"/>
  <c r="D10" i="4"/>
  <c r="F22" i="4"/>
  <c r="D13" i="4"/>
  <c r="D9" i="4"/>
  <c r="D11" i="4"/>
  <c r="F24" i="4"/>
  <c r="F18" i="4"/>
  <c r="D12" i="4"/>
  <c r="D29" i="4"/>
  <c r="F14" i="4"/>
  <c r="D24" i="4"/>
  <c r="D27" i="4"/>
  <c r="D18" i="4"/>
  <c r="D30" i="4"/>
  <c r="F13" i="4"/>
  <c r="F19" i="4"/>
  <c r="D19" i="4"/>
  <c r="F11" i="4"/>
  <c r="E5" i="4"/>
  <c r="E3" i="19" s="1"/>
  <c r="E4" i="19" s="1"/>
  <c r="D31" i="4"/>
  <c r="F21" i="4"/>
  <c r="D21" i="4"/>
  <c r="D25" i="4"/>
  <c r="D17" i="4"/>
  <c r="F17" i="4"/>
  <c r="F15" i="4"/>
  <c r="D9" i="3"/>
  <c r="D31" i="3"/>
  <c r="D24" i="3"/>
  <c r="D28" i="3"/>
  <c r="D21" i="3"/>
  <c r="D26" i="3"/>
  <c r="D11" i="3"/>
  <c r="D25" i="3"/>
  <c r="D29" i="3"/>
  <c r="D19" i="3"/>
  <c r="D14" i="3"/>
  <c r="D16" i="3"/>
  <c r="D20" i="3"/>
  <c r="D13" i="3"/>
  <c r="D18" i="3"/>
  <c r="E5" i="3"/>
  <c r="D3" i="19" s="1"/>
  <c r="D4" i="19" s="1"/>
  <c r="D17" i="3"/>
  <c r="D22" i="3"/>
  <c r="D10" i="3"/>
  <c r="D33" i="3"/>
  <c r="D12" i="3"/>
  <c r="D27" i="3"/>
  <c r="D23" i="3"/>
  <c r="D30" i="3"/>
  <c r="D32" i="3"/>
  <c r="D17" i="8"/>
  <c r="L17" i="8" s="1"/>
  <c r="Q17" i="8" s="1"/>
  <c r="R17" i="8"/>
  <c r="R25" i="8"/>
  <c r="R14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4" i="8"/>
  <c r="L14" i="8" s="1"/>
  <c r="Q14" i="8" s="1"/>
  <c r="D22" i="8"/>
  <c r="L22" i="8" s="1"/>
  <c r="Q22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L22" i="14"/>
  <c r="D58" i="14"/>
  <c r="F58" i="14" s="1"/>
  <c r="D74" i="14"/>
  <c r="F74" i="14" s="1"/>
  <c r="D34" i="14"/>
  <c r="L14" i="14"/>
  <c r="D9" i="14"/>
  <c r="D39" i="14"/>
  <c r="F39" i="14" s="1"/>
  <c r="W35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5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D19" i="14"/>
  <c r="F19" i="14" s="1"/>
  <c r="L24" i="14"/>
  <c r="D35" i="14"/>
  <c r="F35" i="14" s="1"/>
  <c r="D17" i="14"/>
  <c r="F17" i="14" s="1"/>
  <c r="D38" i="14"/>
  <c r="L23" i="14"/>
  <c r="D36" i="14"/>
  <c r="AE27" i="1"/>
  <c r="AE26" i="1"/>
  <c r="AF26" i="1" s="1"/>
  <c r="E5" i="13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4" i="1"/>
  <c r="D22" i="13"/>
  <c r="H22" i="13" s="1"/>
  <c r="D45" i="13"/>
  <c r="H45" i="13" s="1"/>
  <c r="D27" i="13"/>
  <c r="D26" i="13"/>
  <c r="H26" i="13" s="1"/>
  <c r="D97" i="13"/>
  <c r="M16" i="13"/>
  <c r="W34" i="1"/>
  <c r="D33" i="13"/>
  <c r="D14" i="13"/>
  <c r="H14" i="13" s="1"/>
  <c r="D29" i="13"/>
  <c r="V17" i="11"/>
  <c r="G105" i="10"/>
  <c r="K92" i="10"/>
  <c r="G106" i="10"/>
  <c r="AE21" i="1"/>
  <c r="G104" i="10"/>
  <c r="G93" i="10"/>
  <c r="G91" i="10"/>
  <c r="G30" i="10"/>
  <c r="D24" i="10"/>
  <c r="L24" i="10" s="1"/>
  <c r="D14" i="10"/>
  <c r="L1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22" i="10"/>
  <c r="L22" i="10" s="1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4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K3" i="19" s="1"/>
  <c r="K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D10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I3" i="19" s="1"/>
  <c r="I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2" i="1"/>
  <c r="D33" i="9"/>
  <c r="D30" i="9"/>
  <c r="E5" i="9"/>
  <c r="J3" i="19" s="1"/>
  <c r="J4" i="19" s="1"/>
  <c r="D12" i="9"/>
  <c r="N47" i="1"/>
  <c r="N50" i="1"/>
  <c r="N49" i="1"/>
  <c r="N48" i="1"/>
  <c r="N51" i="1"/>
  <c r="N54" i="1"/>
  <c r="N52" i="1"/>
  <c r="N55" i="1"/>
  <c r="N58" i="1"/>
  <c r="N57" i="1"/>
  <c r="N56" i="1"/>
  <c r="N46" i="1"/>
  <c r="N45" i="1"/>
  <c r="N44" i="1"/>
  <c r="M79" i="11"/>
  <c r="G83" i="11"/>
  <c r="M96" i="11"/>
  <c r="Y24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K28" i="12" s="1"/>
  <c r="D16" i="12"/>
  <c r="K16" i="12" s="1"/>
  <c r="D27" i="12"/>
  <c r="K27" i="12" s="1"/>
  <c r="D31" i="12"/>
  <c r="K31" i="12" s="1"/>
  <c r="D32" i="12"/>
  <c r="K32" i="12" s="1"/>
  <c r="D33" i="12"/>
  <c r="K33" i="12" s="1"/>
  <c r="D34" i="12"/>
  <c r="D35" i="12"/>
  <c r="D36" i="12"/>
  <c r="D26" i="12"/>
  <c r="K26" i="12" s="1"/>
  <c r="D30" i="12"/>
  <c r="K30" i="12" s="1"/>
  <c r="D48" i="12"/>
  <c r="E5" i="12"/>
  <c r="D18" i="12"/>
  <c r="K18" i="12" s="1"/>
  <c r="D29" i="12"/>
  <c r="K29" i="12" s="1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4" i="1"/>
  <c r="M21" i="1"/>
  <c r="M32" i="1"/>
  <c r="M26" i="1"/>
  <c r="M28" i="1"/>
  <c r="M15" i="1"/>
  <c r="M18" i="1"/>
  <c r="M30" i="1"/>
  <c r="M27" i="1"/>
  <c r="M25" i="1"/>
  <c r="M22" i="1"/>
  <c r="M33" i="1"/>
  <c r="M36" i="1"/>
  <c r="M29" i="1"/>
  <c r="M24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Q27" i="10" l="1"/>
  <c r="G31" i="5"/>
  <c r="C23" i="20" s="1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H25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N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O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U37" i="18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M98" i="17"/>
  <c r="D59" i="12"/>
  <c r="D69" i="12"/>
  <c r="D61" i="12"/>
  <c r="D106" i="12"/>
  <c r="H106" i="12" s="1"/>
  <c r="D51" i="12"/>
  <c r="D91" i="12"/>
  <c r="M71" i="17"/>
  <c r="D97" i="12"/>
  <c r="M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J13" i="20"/>
  <c r="J7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G7" i="20"/>
  <c r="G9" i="20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P7" i="17"/>
  <c r="V6" i="17"/>
  <c r="V5" i="18" s="1"/>
  <c r="R14" i="17"/>
  <c r="R13" i="18" s="1"/>
  <c r="U7" i="17"/>
  <c r="U6" i="18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M59" i="17"/>
  <c r="M79" i="17"/>
  <c r="D57" i="12"/>
  <c r="H57" i="12" s="1"/>
  <c r="D104" i="12"/>
  <c r="H104" i="12" s="1"/>
  <c r="D74" i="12"/>
  <c r="H74" i="12" s="1"/>
  <c r="D63" i="12"/>
  <c r="H63" i="12" s="1"/>
  <c r="D50" i="12"/>
  <c r="H50" i="12" s="1"/>
  <c r="M81" i="17"/>
  <c r="D87" i="12"/>
  <c r="H87" i="12" s="1"/>
  <c r="M73" i="17"/>
  <c r="D96" i="12"/>
  <c r="D11" i="12"/>
  <c r="K11" i="12" s="1"/>
  <c r="D68" i="12"/>
  <c r="H68" i="12" s="1"/>
  <c r="D52" i="12"/>
  <c r="H52" i="12" s="1"/>
  <c r="D101" i="12"/>
  <c r="H101" i="12" s="1"/>
  <c r="D98" i="12"/>
  <c r="H98" i="12" s="1"/>
  <c r="D73" i="12"/>
  <c r="T7" i="17"/>
  <c r="T6" i="18" s="1"/>
  <c r="U11" i="17"/>
  <c r="U10" i="18" s="1"/>
  <c r="V7" i="17"/>
  <c r="V6" i="18" s="1"/>
  <c r="D12" i="15"/>
  <c r="K12" i="15" s="1"/>
  <c r="Q7" i="17"/>
  <c r="Q6" i="18" s="1"/>
  <c r="S7" i="17"/>
  <c r="S6" i="18" s="1"/>
  <c r="K29" i="15"/>
  <c r="K25" i="15"/>
  <c r="K15" i="15"/>
  <c r="K44" i="15"/>
  <c r="K36" i="20" s="1"/>
  <c r="K28" i="15"/>
  <c r="K33" i="15"/>
  <c r="K34" i="15"/>
  <c r="K26" i="20" s="1"/>
  <c r="T6" i="17"/>
  <c r="T5" i="18" s="1"/>
  <c r="K22" i="15"/>
  <c r="K16" i="15"/>
  <c r="K19" i="15"/>
  <c r="K31" i="15"/>
  <c r="K30" i="15"/>
  <c r="K32" i="15"/>
  <c r="P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V21" i="18"/>
  <c r="P18" i="17"/>
  <c r="P14" i="17"/>
  <c r="K31" i="20"/>
  <c r="Q11" i="17"/>
  <c r="Q10" i="18" s="1"/>
  <c r="V11" i="17"/>
  <c r="V10" i="18" s="1"/>
  <c r="S14" i="17"/>
  <c r="S13" i="18" s="1"/>
  <c r="V14" i="17"/>
  <c r="V13" i="18" s="1"/>
  <c r="T11" i="17"/>
  <c r="T10" i="18" s="1"/>
  <c r="S11" i="17"/>
  <c r="S10" i="18" s="1"/>
  <c r="U14" i="17"/>
  <c r="U13" i="18" s="1"/>
  <c r="U6" i="17"/>
  <c r="U5" i="18" s="1"/>
  <c r="P11" i="17"/>
  <c r="D13" i="15"/>
  <c r="Q14" i="17"/>
  <c r="Q13" i="18" s="1"/>
  <c r="T14" i="17"/>
  <c r="T13" i="18" s="1"/>
  <c r="V18" i="17"/>
  <c r="V17" i="18" s="1"/>
  <c r="R18" i="17"/>
  <c r="R17" i="18" s="1"/>
  <c r="R11" i="17"/>
  <c r="R10" i="18" s="1"/>
  <c r="D24" i="12"/>
  <c r="D90" i="12"/>
  <c r="H90" i="12" s="1"/>
  <c r="D62" i="12"/>
  <c r="H62" i="12" s="1"/>
  <c r="M44" i="17"/>
  <c r="D49" i="12"/>
  <c r="D66" i="12"/>
  <c r="H66" i="12" s="1"/>
  <c r="D12" i="12"/>
  <c r="D82" i="12"/>
  <c r="H82" i="12" s="1"/>
  <c r="M80" i="17"/>
  <c r="D85" i="12"/>
  <c r="D88" i="12"/>
  <c r="D105" i="12"/>
  <c r="H105" i="12" s="1"/>
  <c r="D94" i="12"/>
  <c r="D81" i="12"/>
  <c r="D65" i="12"/>
  <c r="D13" i="12"/>
  <c r="K13" i="12" s="1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N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N83" i="17"/>
  <c r="D88" i="13"/>
  <c r="H88" i="13" s="1"/>
  <c r="N76" i="17"/>
  <c r="D81" i="13"/>
  <c r="H81" i="13" s="1"/>
  <c r="N59" i="17"/>
  <c r="D64" i="13"/>
  <c r="H64" i="13" s="1"/>
  <c r="O81" i="17"/>
  <c r="D86" i="14"/>
  <c r="F86" i="14" s="1"/>
  <c r="D22" i="12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M55" i="17"/>
  <c r="N19" i="11"/>
  <c r="G11" i="20" s="1"/>
  <c r="U31" i="18"/>
  <c r="U36" i="18"/>
  <c r="AC23" i="1"/>
  <c r="G4" i="10" s="1"/>
  <c r="P23" i="1" s="1"/>
  <c r="C6" i="20"/>
  <c r="L75" i="13"/>
  <c r="I68" i="20"/>
  <c r="I36" i="20"/>
  <c r="J18" i="20"/>
  <c r="N52" i="17"/>
  <c r="D57" i="13"/>
  <c r="H57" i="13" s="1"/>
  <c r="N80" i="17"/>
  <c r="D85" i="13"/>
  <c r="H85" i="13" s="1"/>
  <c r="N45" i="17"/>
  <c r="D50" i="13"/>
  <c r="O44" i="17"/>
  <c r="D49" i="14"/>
  <c r="F49" i="14" s="1"/>
  <c r="N89" i="17"/>
  <c r="D94" i="13"/>
  <c r="N65" i="17"/>
  <c r="D70" i="13"/>
  <c r="H70" i="13" s="1"/>
  <c r="N75" i="17"/>
  <c r="D80" i="13"/>
  <c r="H80" i="13" s="1"/>
  <c r="Q19" i="17"/>
  <c r="Q18" i="18" s="1"/>
  <c r="U19" i="17"/>
  <c r="U18" i="18" s="1"/>
  <c r="V19" i="17"/>
  <c r="V18" i="18" s="1"/>
  <c r="T19" i="17"/>
  <c r="T18" i="18" s="1"/>
  <c r="S19" i="17"/>
  <c r="S18" i="18" s="1"/>
  <c r="P19" i="17"/>
  <c r="R19" i="17"/>
  <c r="R18" i="18" s="1"/>
  <c r="D95" i="13"/>
  <c r="M22" i="13"/>
  <c r="D93" i="14"/>
  <c r="U19" i="18"/>
  <c r="M23" i="1"/>
  <c r="D14" i="12"/>
  <c r="K14" i="12" s="1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U28" i="18"/>
  <c r="U30" i="18"/>
  <c r="U33" i="18"/>
  <c r="D24" i="15"/>
  <c r="N60" i="17"/>
  <c r="D65" i="13"/>
  <c r="H65" i="13" s="1"/>
  <c r="D91" i="13"/>
  <c r="N86" i="17"/>
  <c r="N99" i="17"/>
  <c r="D104" i="13"/>
  <c r="N49" i="17"/>
  <c r="D54" i="13"/>
  <c r="H54" i="13" s="1"/>
  <c r="S18" i="17"/>
  <c r="S17" i="18" s="1"/>
  <c r="U18" i="17"/>
  <c r="U17" i="18" s="1"/>
  <c r="T18" i="17"/>
  <c r="T17" i="18" s="1"/>
  <c r="D23" i="15"/>
  <c r="Q18" i="17"/>
  <c r="Q17" i="18" s="1"/>
  <c r="K6" i="20"/>
  <c r="C19" i="17"/>
  <c r="F8" i="17"/>
  <c r="D13" i="5"/>
  <c r="G13" i="5" s="1"/>
  <c r="V23" i="18"/>
  <c r="M72" i="17"/>
  <c r="D77" i="12"/>
  <c r="M50" i="17"/>
  <c r="D55" i="12"/>
  <c r="M70" i="17"/>
  <c r="D75" i="12"/>
  <c r="O85" i="17"/>
  <c r="D90" i="14"/>
  <c r="J17" i="17"/>
  <c r="D22" i="9"/>
  <c r="C95" i="17"/>
  <c r="C16" i="17"/>
  <c r="M14" i="17"/>
  <c r="D19" i="12"/>
  <c r="K19" i="12" s="1"/>
  <c r="H37" i="13"/>
  <c r="S17" i="17"/>
  <c r="S16" i="18" s="1"/>
  <c r="V17" i="17"/>
  <c r="V16" i="18" s="1"/>
  <c r="R17" i="17"/>
  <c r="R16" i="18" s="1"/>
  <c r="P17" i="17"/>
  <c r="T17" i="17"/>
  <c r="T16" i="18" s="1"/>
  <c r="U17" i="17"/>
  <c r="U16" i="18" s="1"/>
  <c r="Q17" i="17"/>
  <c r="Q16" i="18" s="1"/>
  <c r="H42" i="13"/>
  <c r="D20" i="13"/>
  <c r="H20" i="13" s="1"/>
  <c r="L20" i="13" s="1"/>
  <c r="D89" i="14"/>
  <c r="I32" i="20"/>
  <c r="C14" i="17"/>
  <c r="M12" i="17"/>
  <c r="D17" i="12"/>
  <c r="K17" i="12" s="1"/>
  <c r="F15" i="17"/>
  <c r="D20" i="5"/>
  <c r="G20" i="5" s="1"/>
  <c r="U16" i="17"/>
  <c r="U15" i="18" s="1"/>
  <c r="T16" i="17"/>
  <c r="T15" i="18" s="1"/>
  <c r="V16" i="17"/>
  <c r="V15" i="18" s="1"/>
  <c r="S16" i="17"/>
  <c r="S15" i="18" s="1"/>
  <c r="R16" i="17"/>
  <c r="R15" i="18" s="1"/>
  <c r="D21" i="15"/>
  <c r="P16" i="17"/>
  <c r="Q16" i="17"/>
  <c r="Q15" i="18" s="1"/>
  <c r="P4" i="17"/>
  <c r="P5" i="17" s="1"/>
  <c r="P3" i="18"/>
  <c r="P26" i="18" s="1"/>
  <c r="D21" i="20"/>
  <c r="D70" i="20"/>
  <c r="AF22" i="1"/>
  <c r="AE23" i="1"/>
  <c r="D12" i="13"/>
  <c r="U26" i="18"/>
  <c r="H76" i="20"/>
  <c r="U24" i="18"/>
  <c r="F16" i="17"/>
  <c r="D21" i="5"/>
  <c r="G21" i="5" s="1"/>
  <c r="F11" i="17"/>
  <c r="D16" i="5"/>
  <c r="G16" i="5" s="1"/>
  <c r="R9" i="17"/>
  <c r="R8" i="18" s="1"/>
  <c r="U9" i="17"/>
  <c r="U8" i="18" s="1"/>
  <c r="T9" i="17"/>
  <c r="T8" i="18" s="1"/>
  <c r="P9" i="17"/>
  <c r="Q9" i="17"/>
  <c r="Q8" i="18" s="1"/>
  <c r="S9" i="17"/>
  <c r="S8" i="18" s="1"/>
  <c r="V9" i="17"/>
  <c r="V8" i="18" s="1"/>
  <c r="H51" i="13"/>
  <c r="V25" i="18"/>
  <c r="V27" i="18"/>
  <c r="V34" i="18"/>
  <c r="V37" i="18"/>
  <c r="V4" i="18"/>
  <c r="S8" i="17"/>
  <c r="S7" i="18" s="1"/>
  <c r="R8" i="17"/>
  <c r="R7" i="18" s="1"/>
  <c r="V8" i="17"/>
  <c r="V7" i="18" s="1"/>
  <c r="T8" i="17"/>
  <c r="T7" i="18" s="1"/>
  <c r="Q8" i="17"/>
  <c r="Q7" i="18" s="1"/>
  <c r="P8" i="17"/>
  <c r="U8" i="17"/>
  <c r="U7" i="18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U32" i="18"/>
  <c r="D7" i="20"/>
  <c r="I53" i="20"/>
  <c r="G13" i="20"/>
  <c r="I60" i="20"/>
  <c r="J8" i="20"/>
  <c r="D12" i="7"/>
  <c r="V21" i="11"/>
  <c r="C85" i="17"/>
  <c r="H16" i="17"/>
  <c r="S33" i="11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V22" i="18"/>
  <c r="V24" i="18"/>
  <c r="U20" i="18"/>
  <c r="V30" i="18"/>
  <c r="V36" i="18"/>
  <c r="V32" i="18"/>
  <c r="U35" i="18"/>
  <c r="K10" i="17"/>
  <c r="D20" i="10"/>
  <c r="Q20" i="10" s="1"/>
  <c r="U34" i="18"/>
  <c r="U22" i="18"/>
  <c r="AN28" i="1"/>
  <c r="AO28" i="1" s="1"/>
  <c r="D100" i="2"/>
  <c r="H100" i="2" s="1"/>
  <c r="M21" i="9"/>
  <c r="Q21" i="9" s="1"/>
  <c r="O71" i="17"/>
  <c r="D76" i="14"/>
  <c r="F76" i="14" s="1"/>
  <c r="O55" i="17"/>
  <c r="D60" i="14"/>
  <c r="F60" i="14" s="1"/>
  <c r="D106" i="2"/>
  <c r="H106" i="2" s="1"/>
  <c r="C101" i="17"/>
  <c r="D66" i="2"/>
  <c r="H66" i="2" s="1"/>
  <c r="C61" i="17"/>
  <c r="H13" i="17"/>
  <c r="C13" i="17"/>
  <c r="M16" i="17"/>
  <c r="D21" i="12"/>
  <c r="K21" i="12" s="1"/>
  <c r="F17" i="17"/>
  <c r="D22" i="5"/>
  <c r="G22" i="5" s="1"/>
  <c r="F10" i="17"/>
  <c r="D15" i="5"/>
  <c r="G15" i="5" s="1"/>
  <c r="F7" i="17"/>
  <c r="D12" i="5"/>
  <c r="G12" i="5" s="1"/>
  <c r="P13" i="17"/>
  <c r="T13" i="17"/>
  <c r="T12" i="18" s="1"/>
  <c r="Q13" i="17"/>
  <c r="Q12" i="18" s="1"/>
  <c r="U13" i="17"/>
  <c r="U12" i="18" s="1"/>
  <c r="R13" i="17"/>
  <c r="R12" i="18" s="1"/>
  <c r="D18" i="15"/>
  <c r="S13" i="17"/>
  <c r="S12" i="18" s="1"/>
  <c r="V13" i="17"/>
  <c r="V12" i="18" s="1"/>
  <c r="S10" i="17"/>
  <c r="S9" i="18" s="1"/>
  <c r="V10" i="17"/>
  <c r="V9" i="18" s="1"/>
  <c r="T10" i="17"/>
  <c r="T9" i="18" s="1"/>
  <c r="R10" i="17"/>
  <c r="R9" i="18" s="1"/>
  <c r="P10" i="17"/>
  <c r="U10" i="17"/>
  <c r="U9" i="18" s="1"/>
  <c r="Q10" i="17"/>
  <c r="Q9" i="18" s="1"/>
  <c r="D17" i="15"/>
  <c r="V12" i="17"/>
  <c r="V11" i="18" s="1"/>
  <c r="T12" i="17"/>
  <c r="T11" i="18" s="1"/>
  <c r="R12" i="17"/>
  <c r="R11" i="18" s="1"/>
  <c r="Q12" i="17"/>
  <c r="Q11" i="18" s="1"/>
  <c r="P12" i="17"/>
  <c r="U12" i="17"/>
  <c r="U11" i="18" s="1"/>
  <c r="S12" i="17"/>
  <c r="S11" i="18" s="1"/>
  <c r="D11" i="15"/>
  <c r="S6" i="17"/>
  <c r="S5" i="18" s="1"/>
  <c r="R6" i="17"/>
  <c r="R5" i="18" s="1"/>
  <c r="K38" i="2"/>
  <c r="B30" i="20" s="1"/>
  <c r="Q27" i="9"/>
  <c r="AC35" i="1"/>
  <c r="S31" i="11"/>
  <c r="M23" i="9"/>
  <c r="Q23" i="9" s="1"/>
  <c r="U4" i="18"/>
  <c r="U14" i="18"/>
  <c r="U21" i="18"/>
  <c r="U29" i="18"/>
  <c r="U27" i="18"/>
  <c r="U23" i="18"/>
  <c r="U25" i="18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22" i="10"/>
  <c r="F14" i="20"/>
  <c r="Q13" i="10"/>
  <c r="F5" i="20"/>
  <c r="Q14" i="1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G12" i="20"/>
  <c r="X16" i="22"/>
  <c r="U16" i="22"/>
  <c r="U15" i="22"/>
  <c r="X15" i="22"/>
  <c r="U24" i="22"/>
  <c r="X24" i="22"/>
  <c r="X26" i="22"/>
  <c r="U26" i="22"/>
  <c r="U12" i="22"/>
  <c r="X12" i="22"/>
  <c r="X11" i="22"/>
  <c r="U11" i="22"/>
  <c r="AN23" i="1"/>
  <c r="AO23" i="1" s="1"/>
  <c r="AN16" i="1"/>
  <c r="AO16" i="1" s="1"/>
  <c r="AN24" i="1"/>
  <c r="AO24" i="1" s="1"/>
  <c r="AN27" i="1"/>
  <c r="AO27" i="1" s="1"/>
  <c r="AN18" i="1"/>
  <c r="AO18" i="1" s="1"/>
  <c r="AN19" i="1"/>
  <c r="AO19" i="1" s="1"/>
  <c r="AN15" i="1"/>
  <c r="AO15" i="1" s="1"/>
  <c r="AN17" i="1"/>
  <c r="AO17" i="1" s="1"/>
  <c r="AN22" i="1"/>
  <c r="AO22" i="1" s="1"/>
  <c r="AN21" i="1"/>
  <c r="AO21" i="1" s="1"/>
  <c r="AN26" i="1"/>
  <c r="AO26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19" i="14"/>
  <c r="J11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K14" i="17"/>
  <c r="M28" i="9"/>
  <c r="J28" i="9"/>
  <c r="E20" i="20" s="1"/>
  <c r="J19" i="17"/>
  <c r="D24" i="9"/>
  <c r="M25" i="9"/>
  <c r="J25" i="9"/>
  <c r="E17" i="20" s="1"/>
  <c r="M10" i="17"/>
  <c r="D15" i="12"/>
  <c r="K15" i="12" s="1"/>
  <c r="M20" i="17"/>
  <c r="D25" i="12"/>
  <c r="K25" i="12" s="1"/>
  <c r="H15" i="20"/>
  <c r="K30" i="20"/>
  <c r="U76" i="17"/>
  <c r="U75" i="18" s="1"/>
  <c r="T76" i="17"/>
  <c r="T75" i="18" s="1"/>
  <c r="D81" i="15"/>
  <c r="R76" i="17"/>
  <c r="R75" i="18" s="1"/>
  <c r="P76" i="17"/>
  <c r="Q76" i="17"/>
  <c r="Q75" i="18" s="1"/>
  <c r="S76" i="17"/>
  <c r="S75" i="18" s="1"/>
  <c r="V76" i="17"/>
  <c r="V75" i="18" s="1"/>
  <c r="U98" i="17"/>
  <c r="U97" i="18" s="1"/>
  <c r="V98" i="17"/>
  <c r="V97" i="18" s="1"/>
  <c r="S98" i="17"/>
  <c r="S97" i="18" s="1"/>
  <c r="R98" i="17"/>
  <c r="R97" i="18" s="1"/>
  <c r="D103" i="15"/>
  <c r="Q98" i="17"/>
  <c r="Q97" i="18" s="1"/>
  <c r="P98" i="17"/>
  <c r="T98" i="17"/>
  <c r="T97" i="18" s="1"/>
  <c r="V83" i="17"/>
  <c r="V82" i="18" s="1"/>
  <c r="Q83" i="17"/>
  <c r="Q82" i="18" s="1"/>
  <c r="S83" i="17"/>
  <c r="S82" i="18" s="1"/>
  <c r="D88" i="15"/>
  <c r="T83" i="17"/>
  <c r="T82" i="18" s="1"/>
  <c r="P83" i="17"/>
  <c r="U83" i="17"/>
  <c r="U82" i="18" s="1"/>
  <c r="R83" i="17"/>
  <c r="R82" i="18" s="1"/>
  <c r="T96" i="17"/>
  <c r="T95" i="18" s="1"/>
  <c r="D101" i="15"/>
  <c r="Q96" i="17"/>
  <c r="Q95" i="18" s="1"/>
  <c r="P96" i="17"/>
  <c r="S96" i="17"/>
  <c r="S95" i="18" s="1"/>
  <c r="R96" i="17"/>
  <c r="R95" i="18" s="1"/>
  <c r="V96" i="17"/>
  <c r="V95" i="18" s="1"/>
  <c r="U96" i="17"/>
  <c r="U95" i="18" s="1"/>
  <c r="S85" i="17"/>
  <c r="S84" i="18" s="1"/>
  <c r="P85" i="17"/>
  <c r="D90" i="15"/>
  <c r="R85" i="17"/>
  <c r="R84" i="18" s="1"/>
  <c r="U85" i="17"/>
  <c r="U84" i="18" s="1"/>
  <c r="V85" i="17"/>
  <c r="V84" i="18" s="1"/>
  <c r="T85" i="17"/>
  <c r="T84" i="18" s="1"/>
  <c r="Q85" i="17"/>
  <c r="Q84" i="18" s="1"/>
  <c r="Q70" i="17"/>
  <c r="Q69" i="18" s="1"/>
  <c r="S70" i="17"/>
  <c r="S69" i="18" s="1"/>
  <c r="U70" i="17"/>
  <c r="U69" i="18" s="1"/>
  <c r="D75" i="15"/>
  <c r="T70" i="17"/>
  <c r="T69" i="18" s="1"/>
  <c r="V70" i="17"/>
  <c r="V69" i="18" s="1"/>
  <c r="R70" i="17"/>
  <c r="R69" i="18" s="1"/>
  <c r="P70" i="17"/>
  <c r="T58" i="17"/>
  <c r="T57" i="18" s="1"/>
  <c r="D63" i="15"/>
  <c r="R58" i="17"/>
  <c r="R57" i="18" s="1"/>
  <c r="S58" i="17"/>
  <c r="S57" i="18" s="1"/>
  <c r="P58" i="17"/>
  <c r="Q58" i="17"/>
  <c r="Q57" i="18" s="1"/>
  <c r="V58" i="17"/>
  <c r="V57" i="18" s="1"/>
  <c r="U58" i="17"/>
  <c r="U57" i="18" s="1"/>
  <c r="D52" i="15"/>
  <c r="T47" i="17"/>
  <c r="T46" i="18" s="1"/>
  <c r="V47" i="17"/>
  <c r="V46" i="18" s="1"/>
  <c r="S47" i="17"/>
  <c r="S46" i="18" s="1"/>
  <c r="P47" i="17"/>
  <c r="R47" i="17"/>
  <c r="R46" i="18" s="1"/>
  <c r="Q47" i="17"/>
  <c r="Q46" i="18" s="1"/>
  <c r="U47" i="17"/>
  <c r="U46" i="18" s="1"/>
  <c r="D99" i="15"/>
  <c r="U94" i="17"/>
  <c r="U93" i="18" s="1"/>
  <c r="T94" i="17"/>
  <c r="T93" i="18" s="1"/>
  <c r="S94" i="17"/>
  <c r="S93" i="18" s="1"/>
  <c r="P94" i="17"/>
  <c r="Q94" i="17"/>
  <c r="Q93" i="18" s="1"/>
  <c r="V94" i="17"/>
  <c r="V93" i="18" s="1"/>
  <c r="R94" i="17"/>
  <c r="R93" i="18" s="1"/>
  <c r="D89" i="15"/>
  <c r="U84" i="17"/>
  <c r="U83" i="18" s="1"/>
  <c r="R84" i="17"/>
  <c r="R83" i="18" s="1"/>
  <c r="Q84" i="17"/>
  <c r="Q83" i="18" s="1"/>
  <c r="T84" i="17"/>
  <c r="T83" i="18" s="1"/>
  <c r="S84" i="17"/>
  <c r="S83" i="18" s="1"/>
  <c r="P84" i="17"/>
  <c r="V84" i="17"/>
  <c r="V83" i="18" s="1"/>
  <c r="D77" i="15"/>
  <c r="T72" i="17"/>
  <c r="T71" i="18" s="1"/>
  <c r="V72" i="17"/>
  <c r="V71" i="18" s="1"/>
  <c r="R72" i="17"/>
  <c r="R71" i="18" s="1"/>
  <c r="P72" i="17"/>
  <c r="S72" i="17"/>
  <c r="S71" i="18" s="1"/>
  <c r="U72" i="17"/>
  <c r="U71" i="18" s="1"/>
  <c r="Q72" i="17"/>
  <c r="Q71" i="18" s="1"/>
  <c r="D64" i="15"/>
  <c r="R59" i="17"/>
  <c r="R58" i="18" s="1"/>
  <c r="T59" i="17"/>
  <c r="T58" i="18" s="1"/>
  <c r="V59" i="17"/>
  <c r="V58" i="18" s="1"/>
  <c r="P59" i="17"/>
  <c r="S59" i="17"/>
  <c r="S58" i="18" s="1"/>
  <c r="Q59" i="17"/>
  <c r="Q58" i="18" s="1"/>
  <c r="U59" i="17"/>
  <c r="U58" i="18" s="1"/>
  <c r="D51" i="15"/>
  <c r="T46" i="17"/>
  <c r="T45" i="18" s="1"/>
  <c r="Q46" i="17"/>
  <c r="Q45" i="18" s="1"/>
  <c r="R46" i="17"/>
  <c r="R45" i="18" s="1"/>
  <c r="S46" i="17"/>
  <c r="S45" i="18" s="1"/>
  <c r="P46" i="17"/>
  <c r="U46" i="17"/>
  <c r="U45" i="18" s="1"/>
  <c r="V46" i="17"/>
  <c r="V45" i="18" s="1"/>
  <c r="D95" i="15"/>
  <c r="K95" i="15" s="1"/>
  <c r="P90" i="17"/>
  <c r="R90" i="17"/>
  <c r="R89" i="18" s="1"/>
  <c r="Q90" i="17"/>
  <c r="Q89" i="18" s="1"/>
  <c r="T90" i="17"/>
  <c r="T89" i="18" s="1"/>
  <c r="S90" i="17"/>
  <c r="S89" i="18" s="1"/>
  <c r="U90" i="17"/>
  <c r="U89" i="18" s="1"/>
  <c r="V90" i="17"/>
  <c r="V89" i="18" s="1"/>
  <c r="D67" i="15"/>
  <c r="T62" i="17"/>
  <c r="T61" i="18" s="1"/>
  <c r="V62" i="17"/>
  <c r="V61" i="18" s="1"/>
  <c r="U62" i="17"/>
  <c r="U61" i="18" s="1"/>
  <c r="R62" i="17"/>
  <c r="R61" i="18" s="1"/>
  <c r="Q62" i="17"/>
  <c r="Q61" i="18" s="1"/>
  <c r="S62" i="17"/>
  <c r="S61" i="18" s="1"/>
  <c r="P62" i="17"/>
  <c r="D76" i="15"/>
  <c r="Q71" i="17"/>
  <c r="Q70" i="18" s="1"/>
  <c r="S71" i="17"/>
  <c r="S70" i="18" s="1"/>
  <c r="T71" i="17"/>
  <c r="T70" i="18" s="1"/>
  <c r="V71" i="17"/>
  <c r="V70" i="18" s="1"/>
  <c r="P71" i="17"/>
  <c r="U71" i="17"/>
  <c r="U70" i="18" s="1"/>
  <c r="R71" i="17"/>
  <c r="R70" i="18" s="1"/>
  <c r="D79" i="15"/>
  <c r="Q74" i="17"/>
  <c r="Q73" i="18" s="1"/>
  <c r="S74" i="17"/>
  <c r="S73" i="18" s="1"/>
  <c r="U74" i="17"/>
  <c r="U73" i="18" s="1"/>
  <c r="T74" i="17"/>
  <c r="T73" i="18" s="1"/>
  <c r="R74" i="17"/>
  <c r="R73" i="18" s="1"/>
  <c r="P74" i="17"/>
  <c r="V74" i="17"/>
  <c r="V73" i="18" s="1"/>
  <c r="D53" i="15"/>
  <c r="P48" i="17"/>
  <c r="U48" i="17"/>
  <c r="U47" i="18" s="1"/>
  <c r="R48" i="17"/>
  <c r="R47" i="18" s="1"/>
  <c r="S48" i="17"/>
  <c r="S47" i="18" s="1"/>
  <c r="V48" i="17"/>
  <c r="V47" i="18" s="1"/>
  <c r="Q48" i="17"/>
  <c r="Q47" i="18" s="1"/>
  <c r="T48" i="17"/>
  <c r="T47" i="18" s="1"/>
  <c r="Q92" i="17"/>
  <c r="Q91" i="18" s="1"/>
  <c r="R92" i="17"/>
  <c r="R91" i="18" s="1"/>
  <c r="D97" i="15"/>
  <c r="K97" i="15" s="1"/>
  <c r="U92" i="17"/>
  <c r="U91" i="18" s="1"/>
  <c r="T92" i="17"/>
  <c r="T91" i="18" s="1"/>
  <c r="P92" i="17"/>
  <c r="S92" i="17"/>
  <c r="S91" i="18" s="1"/>
  <c r="V92" i="17"/>
  <c r="V91" i="18" s="1"/>
  <c r="D85" i="15"/>
  <c r="V80" i="17"/>
  <c r="V79" i="18" s="1"/>
  <c r="R80" i="17"/>
  <c r="R79" i="18" s="1"/>
  <c r="S80" i="17"/>
  <c r="S79" i="18" s="1"/>
  <c r="U80" i="17"/>
  <c r="U79" i="18" s="1"/>
  <c r="T80" i="17"/>
  <c r="T79" i="18" s="1"/>
  <c r="P80" i="17"/>
  <c r="Q80" i="17"/>
  <c r="Q79" i="18" s="1"/>
  <c r="D73" i="15"/>
  <c r="Q68" i="17"/>
  <c r="Q67" i="18" s="1"/>
  <c r="S68" i="17"/>
  <c r="S67" i="18" s="1"/>
  <c r="U68" i="17"/>
  <c r="U67" i="18" s="1"/>
  <c r="R68" i="17"/>
  <c r="R67" i="18" s="1"/>
  <c r="T68" i="17"/>
  <c r="T67" i="18" s="1"/>
  <c r="V68" i="17"/>
  <c r="V67" i="18" s="1"/>
  <c r="P68" i="17"/>
  <c r="D61" i="15"/>
  <c r="T56" i="17"/>
  <c r="T55" i="18" s="1"/>
  <c r="R56" i="17"/>
  <c r="R55" i="18" s="1"/>
  <c r="Q56" i="17"/>
  <c r="Q55" i="18" s="1"/>
  <c r="V56" i="17"/>
  <c r="V55" i="18" s="1"/>
  <c r="S56" i="17"/>
  <c r="S55" i="18" s="1"/>
  <c r="U56" i="17"/>
  <c r="U55" i="18" s="1"/>
  <c r="P56" i="17"/>
  <c r="D46" i="15"/>
  <c r="P41" i="17"/>
  <c r="S41" i="17"/>
  <c r="S40" i="18" s="1"/>
  <c r="T41" i="17"/>
  <c r="T40" i="18" s="1"/>
  <c r="V41" i="17"/>
  <c r="V40" i="18" s="1"/>
  <c r="Q41" i="17"/>
  <c r="Q40" i="18" s="1"/>
  <c r="U41" i="17"/>
  <c r="U40" i="18" s="1"/>
  <c r="R41" i="17"/>
  <c r="R40" i="18" s="1"/>
  <c r="U91" i="17"/>
  <c r="U90" i="18" s="1"/>
  <c r="P91" i="17"/>
  <c r="S91" i="17"/>
  <c r="S90" i="18" s="1"/>
  <c r="R91" i="17"/>
  <c r="R90" i="18" s="1"/>
  <c r="D96" i="15"/>
  <c r="Q91" i="17"/>
  <c r="Q90" i="18" s="1"/>
  <c r="V91" i="17"/>
  <c r="V90" i="18" s="1"/>
  <c r="T91" i="17"/>
  <c r="T90" i="18" s="1"/>
  <c r="Q81" i="17"/>
  <c r="Q80" i="18" s="1"/>
  <c r="S81" i="17"/>
  <c r="S80" i="18" s="1"/>
  <c r="D86" i="15"/>
  <c r="U81" i="17"/>
  <c r="U80" i="18" s="1"/>
  <c r="P81" i="17"/>
  <c r="T81" i="17"/>
  <c r="T80" i="18" s="1"/>
  <c r="V81" i="17"/>
  <c r="V80" i="18" s="1"/>
  <c r="R81" i="17"/>
  <c r="R80" i="18" s="1"/>
  <c r="D74" i="15"/>
  <c r="U69" i="17"/>
  <c r="U68" i="18" s="1"/>
  <c r="Q69" i="17"/>
  <c r="Q68" i="18" s="1"/>
  <c r="S69" i="17"/>
  <c r="S68" i="18" s="1"/>
  <c r="T69" i="17"/>
  <c r="T68" i="18" s="1"/>
  <c r="R69" i="17"/>
  <c r="R68" i="18" s="1"/>
  <c r="P69" i="17"/>
  <c r="V69" i="17"/>
  <c r="V68" i="18" s="1"/>
  <c r="D62" i="15"/>
  <c r="R57" i="17"/>
  <c r="R56" i="18" s="1"/>
  <c r="U57" i="17"/>
  <c r="U56" i="18" s="1"/>
  <c r="T57" i="17"/>
  <c r="T56" i="18" s="1"/>
  <c r="S57" i="17"/>
  <c r="S56" i="18" s="1"/>
  <c r="V57" i="17"/>
  <c r="V56" i="18" s="1"/>
  <c r="Q57" i="17"/>
  <c r="Q56" i="18" s="1"/>
  <c r="P57" i="17"/>
  <c r="D48" i="15"/>
  <c r="V43" i="17"/>
  <c r="V42" i="18" s="1"/>
  <c r="S43" i="17"/>
  <c r="S42" i="18" s="1"/>
  <c r="T43" i="17"/>
  <c r="T42" i="18" s="1"/>
  <c r="Q43" i="17"/>
  <c r="Q42" i="18" s="1"/>
  <c r="P43" i="17"/>
  <c r="R43" i="17"/>
  <c r="R42" i="18" s="1"/>
  <c r="U43" i="17"/>
  <c r="U42" i="18" s="1"/>
  <c r="D87" i="15"/>
  <c r="R82" i="17"/>
  <c r="R81" i="18" s="1"/>
  <c r="T82" i="17"/>
  <c r="T81" i="18" s="1"/>
  <c r="S82" i="17"/>
  <c r="S81" i="18" s="1"/>
  <c r="Q82" i="17"/>
  <c r="Q81" i="18" s="1"/>
  <c r="P82" i="17"/>
  <c r="V82" i="17"/>
  <c r="V81" i="18" s="1"/>
  <c r="U82" i="17"/>
  <c r="U81" i="18" s="1"/>
  <c r="D56" i="15"/>
  <c r="P51" i="17"/>
  <c r="U51" i="17"/>
  <c r="U50" i="18" s="1"/>
  <c r="V51" i="17"/>
  <c r="V50" i="18" s="1"/>
  <c r="S51" i="17"/>
  <c r="S50" i="18" s="1"/>
  <c r="R51" i="17"/>
  <c r="R50" i="18" s="1"/>
  <c r="T51" i="17"/>
  <c r="T50" i="18" s="1"/>
  <c r="Q51" i="17"/>
  <c r="Q50" i="18" s="1"/>
  <c r="D106" i="15"/>
  <c r="S101" i="17"/>
  <c r="S100" i="18" s="1"/>
  <c r="U101" i="17"/>
  <c r="U100" i="18" s="1"/>
  <c r="R101" i="17"/>
  <c r="R100" i="18" s="1"/>
  <c r="P101" i="17"/>
  <c r="V101" i="17"/>
  <c r="V100" i="18" s="1"/>
  <c r="Q101" i="17"/>
  <c r="Q100" i="18" s="1"/>
  <c r="T101" i="17"/>
  <c r="T100" i="18" s="1"/>
  <c r="D71" i="15"/>
  <c r="U66" i="17"/>
  <c r="U65" i="18" s="1"/>
  <c r="T66" i="17"/>
  <c r="T65" i="18" s="1"/>
  <c r="S66" i="17"/>
  <c r="S65" i="18" s="1"/>
  <c r="Q66" i="17"/>
  <c r="Q65" i="18" s="1"/>
  <c r="P66" i="17"/>
  <c r="V66" i="17"/>
  <c r="V65" i="18" s="1"/>
  <c r="R66" i="17"/>
  <c r="R65" i="18" s="1"/>
  <c r="D68" i="15"/>
  <c r="Q63" i="17"/>
  <c r="Q62" i="18" s="1"/>
  <c r="S63" i="17"/>
  <c r="S62" i="18" s="1"/>
  <c r="T63" i="17"/>
  <c r="T62" i="18" s="1"/>
  <c r="V63" i="17"/>
  <c r="V62" i="18" s="1"/>
  <c r="R63" i="17"/>
  <c r="R62" i="18" s="1"/>
  <c r="U63" i="17"/>
  <c r="U62" i="18" s="1"/>
  <c r="P63" i="17"/>
  <c r="V42" i="17"/>
  <c r="V41" i="18" s="1"/>
  <c r="U42" i="17"/>
  <c r="U41" i="18" s="1"/>
  <c r="P42" i="17"/>
  <c r="Q42" i="17"/>
  <c r="Q41" i="18" s="1"/>
  <c r="D47" i="15"/>
  <c r="R42" i="17"/>
  <c r="R41" i="18" s="1"/>
  <c r="S42" i="17"/>
  <c r="S41" i="18" s="1"/>
  <c r="T42" i="17"/>
  <c r="T41" i="18" s="1"/>
  <c r="S89" i="17"/>
  <c r="S88" i="18" s="1"/>
  <c r="R89" i="17"/>
  <c r="R88" i="18" s="1"/>
  <c r="T89" i="17"/>
  <c r="T88" i="18" s="1"/>
  <c r="D94" i="15"/>
  <c r="K94" i="15" s="1"/>
  <c r="U89" i="17"/>
  <c r="U88" i="18" s="1"/>
  <c r="P89" i="17"/>
  <c r="V89" i="17"/>
  <c r="V88" i="18" s="1"/>
  <c r="Q89" i="17"/>
  <c r="Q88" i="18" s="1"/>
  <c r="Q78" i="17"/>
  <c r="Q77" i="18" s="1"/>
  <c r="S78" i="17"/>
  <c r="S77" i="18" s="1"/>
  <c r="U78" i="17"/>
  <c r="U77" i="18" s="1"/>
  <c r="P78" i="17"/>
  <c r="D83" i="15"/>
  <c r="V78" i="17"/>
  <c r="V77" i="18" s="1"/>
  <c r="T78" i="17"/>
  <c r="T77" i="18" s="1"/>
  <c r="R78" i="17"/>
  <c r="R77" i="18" s="1"/>
  <c r="D70" i="15"/>
  <c r="T65" i="17"/>
  <c r="T64" i="18" s="1"/>
  <c r="V65" i="17"/>
  <c r="V64" i="18" s="1"/>
  <c r="P65" i="17"/>
  <c r="R65" i="17"/>
  <c r="R64" i="18" s="1"/>
  <c r="U65" i="17"/>
  <c r="U64" i="18" s="1"/>
  <c r="S65" i="17"/>
  <c r="S64" i="18" s="1"/>
  <c r="Q65" i="17"/>
  <c r="Q64" i="18" s="1"/>
  <c r="R54" i="17"/>
  <c r="R53" i="18" s="1"/>
  <c r="Q54" i="17"/>
  <c r="Q53" i="18" s="1"/>
  <c r="V54" i="17"/>
  <c r="V53" i="18" s="1"/>
  <c r="S54" i="17"/>
  <c r="S53" i="18" s="1"/>
  <c r="D59" i="15"/>
  <c r="T54" i="17"/>
  <c r="T53" i="18" s="1"/>
  <c r="U54" i="17"/>
  <c r="U53" i="18" s="1"/>
  <c r="P54" i="17"/>
  <c r="D105" i="15"/>
  <c r="Q100" i="17"/>
  <c r="Q99" i="18" s="1"/>
  <c r="S100" i="17"/>
  <c r="S99" i="18" s="1"/>
  <c r="R100" i="17"/>
  <c r="R99" i="18" s="1"/>
  <c r="P100" i="17"/>
  <c r="V100" i="17"/>
  <c r="V99" i="18" s="1"/>
  <c r="U100" i="17"/>
  <c r="U99" i="18" s="1"/>
  <c r="T100" i="17"/>
  <c r="T99" i="18" s="1"/>
  <c r="D93" i="15"/>
  <c r="Q88" i="17"/>
  <c r="Q87" i="18" s="1"/>
  <c r="R88" i="17"/>
  <c r="R87" i="18" s="1"/>
  <c r="S88" i="17"/>
  <c r="S87" i="18" s="1"/>
  <c r="P88" i="17"/>
  <c r="U88" i="17"/>
  <c r="U87" i="18" s="1"/>
  <c r="V88" i="17"/>
  <c r="V87" i="18" s="1"/>
  <c r="T88" i="17"/>
  <c r="T87" i="18" s="1"/>
  <c r="D84" i="15"/>
  <c r="V79" i="17"/>
  <c r="V78" i="18" s="1"/>
  <c r="Q79" i="17"/>
  <c r="Q78" i="18" s="1"/>
  <c r="S79" i="17"/>
  <c r="S78" i="18" s="1"/>
  <c r="R79" i="17"/>
  <c r="R78" i="18" s="1"/>
  <c r="T79" i="17"/>
  <c r="T78" i="18" s="1"/>
  <c r="P79" i="17"/>
  <c r="U79" i="17"/>
  <c r="U78" i="18" s="1"/>
  <c r="D69" i="15"/>
  <c r="P64" i="17"/>
  <c r="R64" i="17"/>
  <c r="R63" i="18" s="1"/>
  <c r="V64" i="17"/>
  <c r="V63" i="18" s="1"/>
  <c r="T64" i="17"/>
  <c r="T63" i="18" s="1"/>
  <c r="S64" i="17"/>
  <c r="S63" i="18" s="1"/>
  <c r="U64" i="17"/>
  <c r="U63" i="18" s="1"/>
  <c r="Q64" i="17"/>
  <c r="Q63" i="18" s="1"/>
  <c r="D60" i="15"/>
  <c r="V55" i="17"/>
  <c r="V54" i="18" s="1"/>
  <c r="Q55" i="17"/>
  <c r="Q54" i="18" s="1"/>
  <c r="P55" i="17"/>
  <c r="S55" i="17"/>
  <c r="S54" i="18" s="1"/>
  <c r="R55" i="17"/>
  <c r="R54" i="18" s="1"/>
  <c r="U55" i="17"/>
  <c r="U54" i="18" s="1"/>
  <c r="T55" i="17"/>
  <c r="T54" i="18" s="1"/>
  <c r="P40" i="17"/>
  <c r="U40" i="17"/>
  <c r="U39" i="18" s="1"/>
  <c r="T40" i="17"/>
  <c r="T39" i="18" s="1"/>
  <c r="D45" i="15"/>
  <c r="V40" i="17"/>
  <c r="V39" i="18" s="1"/>
  <c r="S40" i="17"/>
  <c r="S39" i="18" s="1"/>
  <c r="Q40" i="17"/>
  <c r="Q39" i="18" s="1"/>
  <c r="R40" i="17"/>
  <c r="R39" i="18" s="1"/>
  <c r="R75" i="17"/>
  <c r="R74" i="18" s="1"/>
  <c r="T75" i="17"/>
  <c r="T74" i="18" s="1"/>
  <c r="D80" i="15"/>
  <c r="U75" i="17"/>
  <c r="U74" i="18" s="1"/>
  <c r="Q75" i="17"/>
  <c r="Q74" i="18" s="1"/>
  <c r="P75" i="17"/>
  <c r="S75" i="17"/>
  <c r="S74" i="18" s="1"/>
  <c r="V75" i="17"/>
  <c r="V74" i="18" s="1"/>
  <c r="D54" i="15"/>
  <c r="K54" i="15" s="1"/>
  <c r="T49" i="17"/>
  <c r="T48" i="18" s="1"/>
  <c r="P49" i="17"/>
  <c r="U49" i="17"/>
  <c r="U48" i="18" s="1"/>
  <c r="V49" i="17"/>
  <c r="V48" i="18" s="1"/>
  <c r="Q49" i="17"/>
  <c r="Q48" i="18" s="1"/>
  <c r="R49" i="17"/>
  <c r="R48" i="18" s="1"/>
  <c r="S49" i="17"/>
  <c r="S48" i="18" s="1"/>
  <c r="D100" i="15"/>
  <c r="U95" i="17"/>
  <c r="U94" i="18" s="1"/>
  <c r="V95" i="17"/>
  <c r="V94" i="18" s="1"/>
  <c r="T95" i="17"/>
  <c r="T94" i="18" s="1"/>
  <c r="P95" i="17"/>
  <c r="S95" i="17"/>
  <c r="S94" i="18" s="1"/>
  <c r="R95" i="17"/>
  <c r="R94" i="18" s="1"/>
  <c r="Q95" i="17"/>
  <c r="Q94" i="18" s="1"/>
  <c r="D50" i="15"/>
  <c r="R45" i="17"/>
  <c r="R44" i="18" s="1"/>
  <c r="Q45" i="17"/>
  <c r="Q44" i="18" s="1"/>
  <c r="S45" i="17"/>
  <c r="S44" i="18" s="1"/>
  <c r="V45" i="17"/>
  <c r="V44" i="18" s="1"/>
  <c r="U45" i="17"/>
  <c r="U44" i="18" s="1"/>
  <c r="T45" i="17"/>
  <c r="T44" i="18" s="1"/>
  <c r="P45" i="17"/>
  <c r="D55" i="15"/>
  <c r="V50" i="17"/>
  <c r="V49" i="18" s="1"/>
  <c r="Q50" i="17"/>
  <c r="Q49" i="18" s="1"/>
  <c r="P50" i="17"/>
  <c r="T50" i="17"/>
  <c r="T49" i="18" s="1"/>
  <c r="R50" i="17"/>
  <c r="R49" i="18" s="1"/>
  <c r="S50" i="17"/>
  <c r="S49" i="18" s="1"/>
  <c r="U50" i="17"/>
  <c r="U49" i="18" s="1"/>
  <c r="D104" i="15"/>
  <c r="Q99" i="17"/>
  <c r="Q98" i="18" s="1"/>
  <c r="U99" i="17"/>
  <c r="U98" i="18" s="1"/>
  <c r="P99" i="17"/>
  <c r="R99" i="17"/>
  <c r="R98" i="18" s="1"/>
  <c r="T99" i="17"/>
  <c r="T98" i="18" s="1"/>
  <c r="S99" i="17"/>
  <c r="S98" i="18" s="1"/>
  <c r="V99" i="17"/>
  <c r="V98" i="18" s="1"/>
  <c r="D92" i="15"/>
  <c r="S87" i="17"/>
  <c r="S86" i="18" s="1"/>
  <c r="U87" i="17"/>
  <c r="U86" i="18" s="1"/>
  <c r="R87" i="17"/>
  <c r="R86" i="18" s="1"/>
  <c r="T87" i="17"/>
  <c r="T86" i="18" s="1"/>
  <c r="Q87" i="17"/>
  <c r="Q86" i="18" s="1"/>
  <c r="P87" i="17"/>
  <c r="V87" i="17"/>
  <c r="V86" i="18" s="1"/>
  <c r="V73" i="17"/>
  <c r="V72" i="18" s="1"/>
  <c r="D78" i="15"/>
  <c r="Q73" i="17"/>
  <c r="Q72" i="18" s="1"/>
  <c r="P73" i="17"/>
  <c r="S73" i="17"/>
  <c r="S72" i="18" s="1"/>
  <c r="U73" i="17"/>
  <c r="U72" i="18" s="1"/>
  <c r="T73" i="17"/>
  <c r="T72" i="18" s="1"/>
  <c r="R73" i="17"/>
  <c r="R72" i="18" s="1"/>
  <c r="D65" i="15"/>
  <c r="S60" i="17"/>
  <c r="S59" i="18" s="1"/>
  <c r="Q60" i="17"/>
  <c r="Q59" i="18" s="1"/>
  <c r="V60" i="17"/>
  <c r="V59" i="18" s="1"/>
  <c r="T60" i="17"/>
  <c r="T59" i="18" s="1"/>
  <c r="R60" i="17"/>
  <c r="R59" i="18" s="1"/>
  <c r="U60" i="17"/>
  <c r="U59" i="18" s="1"/>
  <c r="P60" i="17"/>
  <c r="D57" i="15"/>
  <c r="R52" i="17"/>
  <c r="R51" i="18" s="1"/>
  <c r="Q52" i="17"/>
  <c r="Q51" i="18" s="1"/>
  <c r="T52" i="17"/>
  <c r="T51" i="18" s="1"/>
  <c r="S52" i="17"/>
  <c r="S51" i="18" s="1"/>
  <c r="P52" i="17"/>
  <c r="U52" i="17"/>
  <c r="U51" i="18" s="1"/>
  <c r="V52" i="17"/>
  <c r="V51" i="18" s="1"/>
  <c r="S97" i="17"/>
  <c r="S96" i="18" s="1"/>
  <c r="R97" i="17"/>
  <c r="R96" i="18" s="1"/>
  <c r="T97" i="17"/>
  <c r="T96" i="18" s="1"/>
  <c r="D102" i="15"/>
  <c r="U97" i="17"/>
  <c r="U96" i="18" s="1"/>
  <c r="V97" i="17"/>
  <c r="V96" i="18" s="1"/>
  <c r="Q97" i="17"/>
  <c r="Q96" i="18" s="1"/>
  <c r="P97" i="17"/>
  <c r="P86" i="17"/>
  <c r="D91" i="15"/>
  <c r="Q86" i="17"/>
  <c r="Q85" i="18" s="1"/>
  <c r="R86" i="17"/>
  <c r="R85" i="18" s="1"/>
  <c r="S86" i="17"/>
  <c r="S85" i="18" s="1"/>
  <c r="V86" i="17"/>
  <c r="V85" i="18" s="1"/>
  <c r="U86" i="17"/>
  <c r="U85" i="18" s="1"/>
  <c r="T86" i="17"/>
  <c r="T85" i="18" s="1"/>
  <c r="U77" i="17"/>
  <c r="U76" i="18" s="1"/>
  <c r="T77" i="17"/>
  <c r="T76" i="18" s="1"/>
  <c r="R77" i="17"/>
  <c r="R76" i="18" s="1"/>
  <c r="P77" i="17"/>
  <c r="D82" i="15"/>
  <c r="Q77" i="17"/>
  <c r="Q76" i="18" s="1"/>
  <c r="V77" i="17"/>
  <c r="V76" i="18" s="1"/>
  <c r="S77" i="17"/>
  <c r="S76" i="18" s="1"/>
  <c r="D66" i="15"/>
  <c r="U61" i="17"/>
  <c r="U60" i="18" s="1"/>
  <c r="Q61" i="17"/>
  <c r="Q60" i="18" s="1"/>
  <c r="S61" i="17"/>
  <c r="S60" i="18" s="1"/>
  <c r="V61" i="17"/>
  <c r="V60" i="18" s="1"/>
  <c r="P61" i="17"/>
  <c r="R61" i="17"/>
  <c r="R60" i="18" s="1"/>
  <c r="T61" i="17"/>
  <c r="T60" i="18" s="1"/>
  <c r="D58" i="15"/>
  <c r="V53" i="17"/>
  <c r="V52" i="18" s="1"/>
  <c r="Q53" i="17"/>
  <c r="Q52" i="18" s="1"/>
  <c r="R53" i="17"/>
  <c r="R52" i="18" s="1"/>
  <c r="U53" i="17"/>
  <c r="U52" i="18" s="1"/>
  <c r="P53" i="17"/>
  <c r="S53" i="17"/>
  <c r="S52" i="18" s="1"/>
  <c r="T53" i="17"/>
  <c r="T52" i="18" s="1"/>
  <c r="D98" i="15"/>
  <c r="K98" i="15" s="1"/>
  <c r="S93" i="17"/>
  <c r="S92" i="18" s="1"/>
  <c r="R93" i="17"/>
  <c r="R92" i="18" s="1"/>
  <c r="Q93" i="17"/>
  <c r="Q92" i="18" s="1"/>
  <c r="P93" i="17"/>
  <c r="U93" i="17"/>
  <c r="U92" i="18" s="1"/>
  <c r="V93" i="17"/>
  <c r="V92" i="18" s="1"/>
  <c r="T93" i="17"/>
  <c r="T92" i="18" s="1"/>
  <c r="D72" i="15"/>
  <c r="P67" i="17"/>
  <c r="R67" i="17"/>
  <c r="R66" i="18" s="1"/>
  <c r="U67" i="17"/>
  <c r="U66" i="18" s="1"/>
  <c r="Q67" i="17"/>
  <c r="Q66" i="18" s="1"/>
  <c r="V67" i="17"/>
  <c r="V66" i="18" s="1"/>
  <c r="T67" i="17"/>
  <c r="T66" i="18" s="1"/>
  <c r="S67" i="17"/>
  <c r="S66" i="18" s="1"/>
  <c r="D49" i="15"/>
  <c r="R44" i="17"/>
  <c r="R43" i="18" s="1"/>
  <c r="Q44" i="17"/>
  <c r="Q43" i="18" s="1"/>
  <c r="P44" i="17"/>
  <c r="T44" i="17"/>
  <c r="T43" i="18" s="1"/>
  <c r="V44" i="17"/>
  <c r="V43" i="18" s="1"/>
  <c r="U44" i="17"/>
  <c r="U43" i="18" s="1"/>
  <c r="S44" i="17"/>
  <c r="S43" i="18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7" i="1"/>
  <c r="F29" i="14"/>
  <c r="J21" i="20" s="1"/>
  <c r="I29" i="14"/>
  <c r="I28" i="14"/>
  <c r="F28" i="14"/>
  <c r="J20" i="20" s="1"/>
  <c r="O4" i="17"/>
  <c r="O5" i="17" s="1"/>
  <c r="O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N4" i="17"/>
  <c r="N5" i="17" s="1"/>
  <c r="N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K4" i="17"/>
  <c r="K5" i="17" s="1"/>
  <c r="K3" i="18"/>
  <c r="I4" i="17"/>
  <c r="I5" i="17" s="1"/>
  <c r="I3" i="18"/>
  <c r="O32" i="8"/>
  <c r="L32" i="8"/>
  <c r="L29" i="8"/>
  <c r="O29" i="8"/>
  <c r="O31" i="8"/>
  <c r="L31" i="8"/>
  <c r="AF24" i="1"/>
  <c r="M30" i="9"/>
  <c r="J30" i="9"/>
  <c r="E22" i="20" s="1"/>
  <c r="J3" i="18"/>
  <c r="J4" i="17"/>
  <c r="J5" i="17" s="1"/>
  <c r="M33" i="9"/>
  <c r="J33" i="9"/>
  <c r="E25" i="20" s="1"/>
  <c r="V16" i="11"/>
  <c r="N16" i="11"/>
  <c r="Q30" i="11"/>
  <c r="N30" i="11"/>
  <c r="V22" i="11"/>
  <c r="N22" i="11"/>
  <c r="L4" i="17"/>
  <c r="L5" i="17" s="1"/>
  <c r="L3" i="18"/>
  <c r="V12" i="11"/>
  <c r="N12" i="11"/>
  <c r="Q29" i="11"/>
  <c r="N29" i="11"/>
  <c r="G21" i="20" s="1"/>
  <c r="H19" i="20"/>
  <c r="H21" i="20"/>
  <c r="H18" i="20"/>
  <c r="H25" i="20"/>
  <c r="H23" i="20"/>
  <c r="H22" i="20"/>
  <c r="H20" i="20"/>
  <c r="M4" i="17"/>
  <c r="M5" i="17" s="1"/>
  <c r="M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L31" i="5" l="1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L49" i="13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P92" i="18"/>
  <c r="L92" i="21" s="1"/>
  <c r="P85" i="18"/>
  <c r="P94" i="18"/>
  <c r="P48" i="18"/>
  <c r="P78" i="18"/>
  <c r="P41" i="18"/>
  <c r="P68" i="18"/>
  <c r="P79" i="18"/>
  <c r="P73" i="18"/>
  <c r="P83" i="18"/>
  <c r="L83" i="21" s="1"/>
  <c r="P97" i="18"/>
  <c r="K19" i="20"/>
  <c r="P28" i="18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P43" i="18"/>
  <c r="P76" i="18"/>
  <c r="P96" i="18"/>
  <c r="L96" i="21" s="1"/>
  <c r="P59" i="18"/>
  <c r="P72" i="18"/>
  <c r="L72" i="21" s="1"/>
  <c r="P98" i="18"/>
  <c r="P49" i="18"/>
  <c r="P44" i="18"/>
  <c r="P74" i="18"/>
  <c r="L74" i="21" s="1"/>
  <c r="P63" i="18"/>
  <c r="L63" i="21" s="1"/>
  <c r="P88" i="18"/>
  <c r="L88" i="21" s="1"/>
  <c r="P65" i="18"/>
  <c r="L65" i="21" s="1"/>
  <c r="P50" i="18"/>
  <c r="P81" i="18"/>
  <c r="P42" i="18"/>
  <c r="L42" i="21" s="1"/>
  <c r="P90" i="18"/>
  <c r="L90" i="21" s="1"/>
  <c r="P40" i="18"/>
  <c r="L40" i="21" s="1"/>
  <c r="P91" i="18"/>
  <c r="P47" i="18"/>
  <c r="L47" i="21" s="1"/>
  <c r="P70" i="18"/>
  <c r="L70" i="21" s="1"/>
  <c r="P89" i="18"/>
  <c r="P45" i="18"/>
  <c r="L45" i="21" s="1"/>
  <c r="P84" i="18"/>
  <c r="P82" i="18"/>
  <c r="P10" i="18"/>
  <c r="P5" i="18"/>
  <c r="P35" i="18"/>
  <c r="P33" i="18"/>
  <c r="L80" i="13"/>
  <c r="I72" i="20"/>
  <c r="I77" i="20"/>
  <c r="L85" i="13"/>
  <c r="P86" i="18"/>
  <c r="L86" i="21" s="1"/>
  <c r="P39" i="18"/>
  <c r="L39" i="21" s="1"/>
  <c r="P87" i="18"/>
  <c r="P99" i="18"/>
  <c r="L99" i="21" s="1"/>
  <c r="P100" i="18"/>
  <c r="L100" i="21" s="1"/>
  <c r="P80" i="18"/>
  <c r="P58" i="18"/>
  <c r="L58" i="21" s="1"/>
  <c r="P71" i="18"/>
  <c r="P93" i="18"/>
  <c r="P46" i="18"/>
  <c r="P57" i="18"/>
  <c r="P75" i="18"/>
  <c r="L75" i="21" s="1"/>
  <c r="H78" i="20"/>
  <c r="J75" i="20"/>
  <c r="F4" i="20"/>
  <c r="J47" i="20"/>
  <c r="P22" i="18"/>
  <c r="P32" i="18"/>
  <c r="P38" i="18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P66" i="18"/>
  <c r="P52" i="18"/>
  <c r="P60" i="18"/>
  <c r="L60" i="21" s="1"/>
  <c r="P51" i="18"/>
  <c r="L51" i="21" s="1"/>
  <c r="P54" i="18"/>
  <c r="P53" i="18"/>
  <c r="L53" i="21" s="1"/>
  <c r="P64" i="18"/>
  <c r="L64" i="21" s="1"/>
  <c r="P77" i="18"/>
  <c r="L77" i="21" s="1"/>
  <c r="P62" i="18"/>
  <c r="N26" i="23" s="1"/>
  <c r="P56" i="18"/>
  <c r="P55" i="18"/>
  <c r="L55" i="21" s="1"/>
  <c r="P67" i="18"/>
  <c r="L67" i="21" s="1"/>
  <c r="P61" i="18"/>
  <c r="L61" i="21" s="1"/>
  <c r="P69" i="18"/>
  <c r="L69" i="21" s="1"/>
  <c r="P95" i="18"/>
  <c r="J42" i="20"/>
  <c r="L21" i="13"/>
  <c r="P30" i="18"/>
  <c r="L30" i="21" s="1"/>
  <c r="P31" i="18"/>
  <c r="L31" i="21" s="1"/>
  <c r="P36" i="18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P4" i="18"/>
  <c r="P15" i="18"/>
  <c r="P25" i="18"/>
  <c r="P9" i="18"/>
  <c r="P21" i="18"/>
  <c r="P19" i="18"/>
  <c r="P17" i="18"/>
  <c r="P29" i="18"/>
  <c r="P16" i="18"/>
  <c r="P13" i="18"/>
  <c r="P7" i="18"/>
  <c r="P6" i="18"/>
  <c r="P8" i="18"/>
  <c r="P27" i="18"/>
  <c r="P14" i="18"/>
  <c r="P11" i="18"/>
  <c r="P34" i="18"/>
  <c r="P12" i="18"/>
  <c r="P18" i="18"/>
  <c r="P23" i="18"/>
  <c r="P24" i="18"/>
  <c r="P37" i="18"/>
  <c r="P20" i="18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9" i="18"/>
  <c r="C11" i="18"/>
  <c r="C13" i="18"/>
  <c r="C15" i="18"/>
  <c r="C17" i="18"/>
  <c r="C19" i="18"/>
  <c r="C21" i="18"/>
  <c r="C23" i="18"/>
  <c r="C25" i="18"/>
  <c r="C27" i="18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14" i="18"/>
  <c r="C22" i="18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35" i="18"/>
  <c r="C35" i="19" s="1"/>
  <c r="C87" i="18"/>
  <c r="C87" i="19" s="1"/>
  <c r="C47" i="18"/>
  <c r="C47" i="19" s="1"/>
  <c r="C46" i="18"/>
  <c r="C46" i="19" s="1"/>
  <c r="C8" i="18"/>
  <c r="C16" i="18"/>
  <c r="C24" i="18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40" i="18"/>
  <c r="C40" i="19" s="1"/>
  <c r="C54" i="18"/>
  <c r="C54" i="19" s="1"/>
  <c r="C10" i="18"/>
  <c r="C18" i="18"/>
  <c r="C26" i="18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O5" i="18"/>
  <c r="O9" i="18"/>
  <c r="O13" i="18"/>
  <c r="O17" i="18"/>
  <c r="O21" i="18"/>
  <c r="O25" i="18"/>
  <c r="O29" i="18"/>
  <c r="O33" i="18"/>
  <c r="O37" i="18"/>
  <c r="O41" i="18"/>
  <c r="O45" i="18"/>
  <c r="O49" i="18"/>
  <c r="O53" i="18"/>
  <c r="O57" i="18"/>
  <c r="O61" i="18"/>
  <c r="O65" i="18"/>
  <c r="O69" i="18"/>
  <c r="O73" i="18"/>
  <c r="O77" i="18"/>
  <c r="O84" i="18"/>
  <c r="O83" i="18"/>
  <c r="O82" i="18"/>
  <c r="O81" i="18"/>
  <c r="O97" i="18"/>
  <c r="O6" i="18"/>
  <c r="O10" i="18"/>
  <c r="O14" i="18"/>
  <c r="O18" i="18"/>
  <c r="O22" i="18"/>
  <c r="O26" i="18"/>
  <c r="O30" i="18"/>
  <c r="O34" i="18"/>
  <c r="O38" i="18"/>
  <c r="O42" i="18"/>
  <c r="O46" i="18"/>
  <c r="O50" i="18"/>
  <c r="O54" i="18"/>
  <c r="O58" i="18"/>
  <c r="O62" i="18"/>
  <c r="O66" i="18"/>
  <c r="O70" i="18"/>
  <c r="O74" i="18"/>
  <c r="O78" i="18"/>
  <c r="O88" i="18"/>
  <c r="O87" i="18"/>
  <c r="O86" i="18"/>
  <c r="O85" i="18"/>
  <c r="O98" i="18"/>
  <c r="O7" i="18"/>
  <c r="O11" i="18"/>
  <c r="O15" i="18"/>
  <c r="O19" i="18"/>
  <c r="O23" i="18"/>
  <c r="O27" i="18"/>
  <c r="O31" i="18"/>
  <c r="O35" i="18"/>
  <c r="O39" i="18"/>
  <c r="O43" i="18"/>
  <c r="O47" i="18"/>
  <c r="O51" i="18"/>
  <c r="O55" i="18"/>
  <c r="O59" i="18"/>
  <c r="O63" i="18"/>
  <c r="O67" i="18"/>
  <c r="O71" i="18"/>
  <c r="O75" i="18"/>
  <c r="O79" i="18"/>
  <c r="O92" i="18"/>
  <c r="O91" i="18"/>
  <c r="O90" i="18"/>
  <c r="O89" i="18"/>
  <c r="O99" i="18"/>
  <c r="O4" i="18"/>
  <c r="O8" i="18"/>
  <c r="O12" i="18"/>
  <c r="O16" i="18"/>
  <c r="O20" i="18"/>
  <c r="O24" i="18"/>
  <c r="O28" i="18"/>
  <c r="O32" i="18"/>
  <c r="O36" i="18"/>
  <c r="O40" i="18"/>
  <c r="O44" i="18"/>
  <c r="O48" i="18"/>
  <c r="O52" i="18"/>
  <c r="O56" i="18"/>
  <c r="O60" i="18"/>
  <c r="O64" i="18"/>
  <c r="O68" i="18"/>
  <c r="O72" i="18"/>
  <c r="O76" i="18"/>
  <c r="O80" i="18"/>
  <c r="O96" i="18"/>
  <c r="O95" i="18"/>
  <c r="O94" i="18"/>
  <c r="O93" i="18"/>
  <c r="O100" i="18"/>
  <c r="K29" i="14"/>
  <c r="L27" i="13"/>
  <c r="L29" i="13"/>
  <c r="L28" i="13"/>
  <c r="N6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7" i="18"/>
  <c r="N87" i="18"/>
  <c r="N66" i="18"/>
  <c r="N86" i="18"/>
  <c r="N64" i="18"/>
  <c r="N78" i="18"/>
  <c r="N89" i="18"/>
  <c r="N99" i="18"/>
  <c r="N69" i="18"/>
  <c r="N88" i="18"/>
  <c r="N7" i="18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73" i="18"/>
  <c r="N91" i="18"/>
  <c r="N72" i="18"/>
  <c r="N90" i="18"/>
  <c r="N71" i="18"/>
  <c r="N79" i="18"/>
  <c r="N93" i="18"/>
  <c r="N100" i="18"/>
  <c r="N70" i="18"/>
  <c r="N92" i="18"/>
  <c r="N4" i="18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74" i="18"/>
  <c r="N95" i="18"/>
  <c r="N80" i="18"/>
  <c r="N94" i="18"/>
  <c r="N76" i="18"/>
  <c r="N81" i="18"/>
  <c r="N97" i="18"/>
  <c r="N62" i="18"/>
  <c r="N75" i="18"/>
  <c r="N96" i="18"/>
  <c r="N5" i="18"/>
  <c r="N9" i="18"/>
  <c r="N13" i="18"/>
  <c r="N17" i="18"/>
  <c r="N21" i="18"/>
  <c r="N25" i="18"/>
  <c r="N29" i="18"/>
  <c r="N33" i="18"/>
  <c r="N37" i="18"/>
  <c r="N41" i="18"/>
  <c r="N45" i="18"/>
  <c r="N49" i="18"/>
  <c r="N53" i="18"/>
  <c r="N57" i="18"/>
  <c r="N61" i="18"/>
  <c r="N83" i="18"/>
  <c r="N65" i="18"/>
  <c r="N82" i="18"/>
  <c r="N63" i="18"/>
  <c r="N77" i="18"/>
  <c r="N85" i="18"/>
  <c r="N98" i="18"/>
  <c r="N68" i="18"/>
  <c r="N84" i="18"/>
  <c r="L31" i="13"/>
  <c r="L32" i="13"/>
  <c r="Q33" i="10"/>
  <c r="Q29" i="8"/>
  <c r="Q29" i="10"/>
  <c r="K4" i="18"/>
  <c r="K24" i="18"/>
  <c r="K24" i="19" s="1"/>
  <c r="K7" i="18"/>
  <c r="K7" i="19" s="1"/>
  <c r="K21" i="18"/>
  <c r="K21" i="19" s="1"/>
  <c r="K19" i="18"/>
  <c r="K19" i="19" s="1"/>
  <c r="K15" i="18"/>
  <c r="K15" i="19" s="1"/>
  <c r="K11" i="18"/>
  <c r="K11" i="19" s="1"/>
  <c r="K6" i="18"/>
  <c r="K6" i="19" s="1"/>
  <c r="K27" i="18"/>
  <c r="K27" i="19" s="1"/>
  <c r="K5" i="18"/>
  <c r="K5" i="19" s="1"/>
  <c r="K20" i="18"/>
  <c r="K20" i="19" s="1"/>
  <c r="K16" i="18"/>
  <c r="K16" i="19" s="1"/>
  <c r="K12" i="18"/>
  <c r="K12" i="19" s="1"/>
  <c r="K8" i="18"/>
  <c r="K8" i="19" s="1"/>
  <c r="K25" i="18"/>
  <c r="K25" i="19" s="1"/>
  <c r="K26" i="18"/>
  <c r="K26" i="19" s="1"/>
  <c r="K22" i="18"/>
  <c r="K22" i="19" s="1"/>
  <c r="K17" i="18"/>
  <c r="K17" i="19" s="1"/>
  <c r="K13" i="18"/>
  <c r="K13" i="19" s="1"/>
  <c r="K9" i="18"/>
  <c r="K9" i="19" s="1"/>
  <c r="K23" i="18"/>
  <c r="K23" i="19" s="1"/>
  <c r="K18" i="18"/>
  <c r="K18" i="19" s="1"/>
  <c r="K14" i="18"/>
  <c r="K14" i="19" s="1"/>
  <c r="K10" i="18"/>
  <c r="K10" i="19" s="1"/>
  <c r="Q31" i="8"/>
  <c r="Q32" i="8"/>
  <c r="I7" i="18"/>
  <c r="I7" i="19" s="1"/>
  <c r="I21" i="18"/>
  <c r="I21" i="19" s="1"/>
  <c r="I24" i="18"/>
  <c r="I24" i="19" s="1"/>
  <c r="I4" i="18"/>
  <c r="I22" i="18"/>
  <c r="I22" i="19" s="1"/>
  <c r="I23" i="18"/>
  <c r="I23" i="19" s="1"/>
  <c r="I26" i="18"/>
  <c r="I26" i="19" s="1"/>
  <c r="I25" i="18"/>
  <c r="I25" i="19" s="1"/>
  <c r="I18" i="18"/>
  <c r="I18" i="19" s="1"/>
  <c r="I27" i="18"/>
  <c r="I27" i="19" s="1"/>
  <c r="I9" i="18"/>
  <c r="I9" i="19" s="1"/>
  <c r="I8" i="18"/>
  <c r="I8" i="19" s="1"/>
  <c r="I5" i="18"/>
  <c r="I5" i="19" s="1"/>
  <c r="I15" i="18"/>
  <c r="I15" i="19" s="1"/>
  <c r="I11" i="18"/>
  <c r="I11" i="19" s="1"/>
  <c r="I20" i="18"/>
  <c r="I20" i="19" s="1"/>
  <c r="I14" i="18"/>
  <c r="I14" i="19" s="1"/>
  <c r="I10" i="18"/>
  <c r="I10" i="19" s="1"/>
  <c r="I17" i="18"/>
  <c r="I17" i="19" s="1"/>
  <c r="I13" i="18"/>
  <c r="I13" i="19" s="1"/>
  <c r="I16" i="18"/>
  <c r="I16" i="19" s="1"/>
  <c r="I12" i="18"/>
  <c r="I12" i="19" s="1"/>
  <c r="I19" i="18"/>
  <c r="I19" i="19" s="1"/>
  <c r="I6" i="18"/>
  <c r="I6" i="19" s="1"/>
  <c r="Q30" i="9"/>
  <c r="Q33" i="9"/>
  <c r="J4" i="18"/>
  <c r="J6" i="18"/>
  <c r="J6" i="19" s="1"/>
  <c r="J27" i="18"/>
  <c r="J27" i="19" s="1"/>
  <c r="J16" i="18"/>
  <c r="J16" i="19" s="1"/>
  <c r="J18" i="18"/>
  <c r="J18" i="19" s="1"/>
  <c r="J20" i="18"/>
  <c r="J20" i="19" s="1"/>
  <c r="J23" i="18"/>
  <c r="J23" i="19" s="1"/>
  <c r="J24" i="18"/>
  <c r="J24" i="19" s="1"/>
  <c r="J7" i="18"/>
  <c r="J7" i="19" s="1"/>
  <c r="J11" i="18"/>
  <c r="J11" i="19" s="1"/>
  <c r="J15" i="18"/>
  <c r="J15" i="19" s="1"/>
  <c r="J26" i="18"/>
  <c r="J26" i="19" s="1"/>
  <c r="J25" i="18"/>
  <c r="J25" i="19" s="1"/>
  <c r="J5" i="18"/>
  <c r="J5" i="19" s="1"/>
  <c r="J10" i="18"/>
  <c r="J10" i="19" s="1"/>
  <c r="J14" i="18"/>
  <c r="J14" i="19" s="1"/>
  <c r="J22" i="18"/>
  <c r="J22" i="19" s="1"/>
  <c r="J21" i="18"/>
  <c r="J21" i="19" s="1"/>
  <c r="J9" i="18"/>
  <c r="J9" i="19" s="1"/>
  <c r="J13" i="18"/>
  <c r="J13" i="19" s="1"/>
  <c r="J19" i="18"/>
  <c r="J19" i="19" s="1"/>
  <c r="J8" i="18"/>
  <c r="J8" i="19" s="1"/>
  <c r="J12" i="18"/>
  <c r="J12" i="19" s="1"/>
  <c r="J17" i="18"/>
  <c r="J17" i="19" s="1"/>
  <c r="S29" i="11"/>
  <c r="L5" i="18"/>
  <c r="L9" i="18"/>
  <c r="L13" i="18"/>
  <c r="L17" i="18"/>
  <c r="L21" i="18"/>
  <c r="L25" i="18"/>
  <c r="L7" i="18"/>
  <c r="L12" i="18"/>
  <c r="L18" i="18"/>
  <c r="L23" i="18"/>
  <c r="L8" i="18"/>
  <c r="L14" i="18"/>
  <c r="L19" i="18"/>
  <c r="L24" i="18"/>
  <c r="L4" i="18"/>
  <c r="L10" i="18"/>
  <c r="L15" i="18"/>
  <c r="L20" i="18"/>
  <c r="L26" i="18"/>
  <c r="L6" i="18"/>
  <c r="L11" i="18"/>
  <c r="L16" i="18"/>
  <c r="L22" i="18"/>
  <c r="L27" i="18"/>
  <c r="M6" i="18"/>
  <c r="M10" i="18"/>
  <c r="M14" i="18"/>
  <c r="M18" i="18"/>
  <c r="M22" i="18"/>
  <c r="M26" i="18"/>
  <c r="M30" i="18"/>
  <c r="M34" i="18"/>
  <c r="M38" i="18"/>
  <c r="M42" i="18"/>
  <c r="M47" i="18"/>
  <c r="M66" i="18"/>
  <c r="M86" i="18"/>
  <c r="M50" i="18"/>
  <c r="M64" i="18"/>
  <c r="M78" i="18"/>
  <c r="M89" i="18"/>
  <c r="M99" i="18"/>
  <c r="M58" i="18"/>
  <c r="M70" i="18"/>
  <c r="M92" i="18"/>
  <c r="M55" i="18"/>
  <c r="M67" i="18"/>
  <c r="M87" i="18"/>
  <c r="M7" i="18"/>
  <c r="M11" i="18"/>
  <c r="M15" i="18"/>
  <c r="M19" i="18"/>
  <c r="M23" i="18"/>
  <c r="M27" i="18"/>
  <c r="M31" i="18"/>
  <c r="M35" i="18"/>
  <c r="M39" i="18"/>
  <c r="M43" i="18"/>
  <c r="M54" i="18"/>
  <c r="M72" i="18"/>
  <c r="M90" i="18"/>
  <c r="M53" i="18"/>
  <c r="M71" i="18"/>
  <c r="M79" i="18"/>
  <c r="M93" i="18"/>
  <c r="M100" i="18"/>
  <c r="M62" i="18"/>
  <c r="M75" i="18"/>
  <c r="M96" i="18"/>
  <c r="M57" i="18"/>
  <c r="M73" i="18"/>
  <c r="M91" i="18"/>
  <c r="M4" i="18"/>
  <c r="M8" i="18"/>
  <c r="M12" i="18"/>
  <c r="M16" i="18"/>
  <c r="M20" i="18"/>
  <c r="M24" i="18"/>
  <c r="M28" i="18"/>
  <c r="M32" i="18"/>
  <c r="M36" i="18"/>
  <c r="M40" i="18"/>
  <c r="M44" i="18"/>
  <c r="M59" i="18"/>
  <c r="M80" i="18"/>
  <c r="M94" i="18"/>
  <c r="M56" i="18"/>
  <c r="M76" i="18"/>
  <c r="M81" i="18"/>
  <c r="M97" i="18"/>
  <c r="M46" i="18"/>
  <c r="M68" i="18"/>
  <c r="M84" i="18"/>
  <c r="M48" i="18"/>
  <c r="M60" i="18"/>
  <c r="M74" i="18"/>
  <c r="M95" i="18"/>
  <c r="M5" i="18"/>
  <c r="M9" i="18"/>
  <c r="M13" i="18"/>
  <c r="M17" i="18"/>
  <c r="M21" i="18"/>
  <c r="M25" i="18"/>
  <c r="M29" i="18"/>
  <c r="M33" i="18"/>
  <c r="M37" i="18"/>
  <c r="M41" i="18"/>
  <c r="M45" i="18"/>
  <c r="M65" i="18"/>
  <c r="M82" i="18"/>
  <c r="M49" i="18"/>
  <c r="M63" i="18"/>
  <c r="M77" i="18"/>
  <c r="M85" i="18"/>
  <c r="M98" i="18"/>
  <c r="M52" i="18"/>
  <c r="M69" i="18"/>
  <c r="M88" i="18"/>
  <c r="M51" i="18"/>
  <c r="M61" i="18"/>
  <c r="M83" i="18"/>
  <c r="D5" i="21" l="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Z16" i="1"/>
  <c r="I3" i="3" s="1"/>
  <c r="W20" i="1"/>
  <c r="AB19" i="1" s="1"/>
  <c r="I5" i="6" s="1"/>
  <c r="U20" i="1"/>
  <c r="Z35" i="1" s="1"/>
  <c r="G3" i="7"/>
  <c r="E38" i="7" s="1"/>
  <c r="H33" i="17" s="1"/>
  <c r="H32" i="18" s="1"/>
  <c r="H32" i="19" s="1"/>
  <c r="V20" i="1"/>
  <c r="AA21" i="1" s="1"/>
  <c r="I4" i="8" s="1"/>
  <c r="G2" i="7"/>
  <c r="E77" i="7" s="1"/>
  <c r="AB35" i="1" l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4" i="1"/>
  <c r="I4" i="11" s="1"/>
  <c r="AB15" i="1"/>
  <c r="AB36" i="1"/>
  <c r="AB16" i="1"/>
  <c r="I5" i="3" s="1"/>
  <c r="AB23" i="1"/>
  <c r="I5" i="10" s="1"/>
  <c r="W23" i="1" s="1"/>
  <c r="AB25" i="1"/>
  <c r="AB18" i="1"/>
  <c r="I5" i="5" s="1"/>
  <c r="W18" i="1" s="1"/>
  <c r="AB20" i="1"/>
  <c r="AB22" i="1"/>
  <c r="AB24" i="1"/>
  <c r="I5" i="11" s="1"/>
  <c r="W24" i="1" s="1"/>
  <c r="AA16" i="1"/>
  <c r="I4" i="3" s="1"/>
  <c r="AB21" i="1"/>
  <c r="I5" i="8" s="1"/>
  <c r="Z17" i="1"/>
  <c r="I3" i="4" s="1"/>
  <c r="Z21" i="1"/>
  <c r="I3" i="8" s="1"/>
  <c r="E85" i="7"/>
  <c r="E59" i="7"/>
  <c r="E66" i="7"/>
  <c r="AA15" i="1"/>
  <c r="AB34" i="1"/>
  <c r="Z20" i="1"/>
  <c r="H30" i="17"/>
  <c r="H29" i="18" s="1"/>
  <c r="H29" i="19" s="1"/>
  <c r="D35" i="7"/>
  <c r="E78" i="7"/>
  <c r="E94" i="7"/>
  <c r="E51" i="7"/>
  <c r="E55" i="7"/>
  <c r="AA35" i="1"/>
  <c r="AA25" i="1"/>
  <c r="AA18" i="1"/>
  <c r="I4" i="5" s="1"/>
  <c r="AA22" i="1"/>
  <c r="AA19" i="1"/>
  <c r="I4" i="6" s="1"/>
  <c r="AA33" i="1"/>
  <c r="AA17" i="1"/>
  <c r="I4" i="4" s="1"/>
  <c r="AA20" i="1"/>
  <c r="Z18" i="1"/>
  <c r="I3" i="5" s="1"/>
  <c r="Z15" i="1"/>
  <c r="Z19" i="1"/>
  <c r="I3" i="6" s="1"/>
  <c r="Z22" i="1"/>
  <c r="Z33" i="1"/>
  <c r="Z34" i="1"/>
  <c r="Z25" i="1"/>
  <c r="Z24" i="1"/>
  <c r="I3" i="11" s="1"/>
  <c r="Z23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3" i="1"/>
  <c r="I4" i="10" s="1"/>
  <c r="AA34" i="1"/>
  <c r="AA36" i="1"/>
  <c r="AB33" i="1"/>
  <c r="AB17" i="1"/>
  <c r="I5" i="4" s="1"/>
  <c r="W17" i="1" s="1"/>
  <c r="Z36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3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1" i="1"/>
  <c r="I5" i="9"/>
  <c r="W22" i="1" s="1"/>
  <c r="V24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3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4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L83" i="17" s="1"/>
  <c r="L82" i="18" s="1"/>
  <c r="L82" i="19" s="1"/>
  <c r="D96" i="21"/>
  <c r="F21" i="23"/>
  <c r="E42" i="3"/>
  <c r="D37" i="17" s="1"/>
  <c r="D36" i="18" s="1"/>
  <c r="D36" i="19" s="1"/>
  <c r="E41" i="11"/>
  <c r="L36" i="17" s="1"/>
  <c r="L35" i="18" s="1"/>
  <c r="L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L35" i="17" s="1"/>
  <c r="L34" i="18" s="1"/>
  <c r="L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L43" i="17" s="1"/>
  <c r="L42" i="18" s="1"/>
  <c r="L42" i="19" s="1"/>
  <c r="E45" i="11"/>
  <c r="D45" i="11" s="1"/>
  <c r="N45" i="11" s="1"/>
  <c r="E105" i="11"/>
  <c r="D105" i="11" s="1"/>
  <c r="E74" i="11"/>
  <c r="L69" i="17" s="1"/>
  <c r="L68" i="18" s="1"/>
  <c r="L68" i="19" s="1"/>
  <c r="E55" i="11"/>
  <c r="L50" i="17" s="1"/>
  <c r="L49" i="18" s="1"/>
  <c r="L49" i="19" s="1"/>
  <c r="E59" i="11"/>
  <c r="D59" i="11" s="1"/>
  <c r="N59" i="11" s="1"/>
  <c r="E83" i="11"/>
  <c r="L78" i="17" s="1"/>
  <c r="L77" i="18" s="1"/>
  <c r="L77" i="19" s="1"/>
  <c r="E89" i="11"/>
  <c r="L84" i="17" s="1"/>
  <c r="L83" i="18" s="1"/>
  <c r="L83" i="19" s="1"/>
  <c r="E76" i="11"/>
  <c r="D76" i="11" s="1"/>
  <c r="N76" i="11" s="1"/>
  <c r="E46" i="10"/>
  <c r="K41" i="17" s="1"/>
  <c r="K40" i="18" s="1"/>
  <c r="K40" i="19" s="1"/>
  <c r="E44" i="11"/>
  <c r="D44" i="11" s="1"/>
  <c r="N44" i="11" s="1"/>
  <c r="E46" i="11"/>
  <c r="D46" i="11" s="1"/>
  <c r="E43" i="11"/>
  <c r="L38" i="17" s="1"/>
  <c r="L37" i="18" s="1"/>
  <c r="L37" i="19" s="1"/>
  <c r="E100" i="11"/>
  <c r="L95" i="17" s="1"/>
  <c r="L94" i="18" s="1"/>
  <c r="L94" i="19" s="1"/>
  <c r="E84" i="11"/>
  <c r="L79" i="17" s="1"/>
  <c r="L78" i="18" s="1"/>
  <c r="L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L101" i="17" s="1"/>
  <c r="L100" i="18" s="1"/>
  <c r="L100" i="19" s="1"/>
  <c r="E73" i="11"/>
  <c r="D73" i="11" s="1"/>
  <c r="N73" i="11" s="1"/>
  <c r="E87" i="11"/>
  <c r="L82" i="17" s="1"/>
  <c r="L81" i="18" s="1"/>
  <c r="L81" i="19" s="1"/>
  <c r="E72" i="11"/>
  <c r="D72" i="11" s="1"/>
  <c r="N72" i="11" s="1"/>
  <c r="E97" i="11"/>
  <c r="D97" i="11" s="1"/>
  <c r="E38" i="11"/>
  <c r="L33" i="17" s="1"/>
  <c r="L32" i="18" s="1"/>
  <c r="L32" i="19" s="1"/>
  <c r="E42" i="11"/>
  <c r="D42" i="11" s="1"/>
  <c r="N42" i="11" s="1"/>
  <c r="E81" i="11"/>
  <c r="L76" i="17" s="1"/>
  <c r="L75" i="18" s="1"/>
  <c r="L75" i="19" s="1"/>
  <c r="E99" i="11"/>
  <c r="L94" i="17" s="1"/>
  <c r="L93" i="18" s="1"/>
  <c r="L93" i="19" s="1"/>
  <c r="E65" i="11"/>
  <c r="L60" i="17" s="1"/>
  <c r="L59" i="18" s="1"/>
  <c r="L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K37" i="17" s="1"/>
  <c r="K36" i="18" s="1"/>
  <c r="K36" i="19" s="1"/>
  <c r="E96" i="11"/>
  <c r="D96" i="11" s="1"/>
  <c r="E51" i="11"/>
  <c r="D51" i="11" s="1"/>
  <c r="E54" i="11"/>
  <c r="L49" i="17" s="1"/>
  <c r="L48" i="18" s="1"/>
  <c r="L48" i="19" s="1"/>
  <c r="E94" i="11"/>
  <c r="L89" i="17" s="1"/>
  <c r="L88" i="18" s="1"/>
  <c r="L88" i="19" s="1"/>
  <c r="E95" i="11"/>
  <c r="L90" i="17" s="1"/>
  <c r="L89" i="18" s="1"/>
  <c r="L89" i="19" s="1"/>
  <c r="E47" i="11"/>
  <c r="L42" i="17" s="1"/>
  <c r="L41" i="18" s="1"/>
  <c r="L41" i="19" s="1"/>
  <c r="E90" i="11"/>
  <c r="L85" i="17" s="1"/>
  <c r="L84" i="18" s="1"/>
  <c r="L84" i="19" s="1"/>
  <c r="E57" i="11"/>
  <c r="L52" i="17" s="1"/>
  <c r="L51" i="18" s="1"/>
  <c r="L51" i="19" s="1"/>
  <c r="E66" i="11"/>
  <c r="L61" i="17" s="1"/>
  <c r="L60" i="18" s="1"/>
  <c r="L60" i="19" s="1"/>
  <c r="E62" i="11"/>
  <c r="L57" i="17" s="1"/>
  <c r="L56" i="18" s="1"/>
  <c r="L56" i="19" s="1"/>
  <c r="E64" i="11"/>
  <c r="L59" i="17" s="1"/>
  <c r="L58" i="18" s="1"/>
  <c r="L58" i="19" s="1"/>
  <c r="E52" i="11"/>
  <c r="L47" i="17" s="1"/>
  <c r="L46" i="18" s="1"/>
  <c r="L46" i="19" s="1"/>
  <c r="E79" i="11"/>
  <c r="L74" i="17" s="1"/>
  <c r="L73" i="18" s="1"/>
  <c r="L73" i="19" s="1"/>
  <c r="E70" i="11"/>
  <c r="L65" i="17" s="1"/>
  <c r="L64" i="18" s="1"/>
  <c r="L64" i="19" s="1"/>
  <c r="E77" i="11"/>
  <c r="L72" i="17" s="1"/>
  <c r="L71" i="18" s="1"/>
  <c r="L71" i="19" s="1"/>
  <c r="E53" i="11"/>
  <c r="L48" i="17" s="1"/>
  <c r="L47" i="18" s="1"/>
  <c r="L47" i="19" s="1"/>
  <c r="E102" i="11"/>
  <c r="L97" i="17" s="1"/>
  <c r="L96" i="18" s="1"/>
  <c r="L96" i="19" s="1"/>
  <c r="E98" i="11"/>
  <c r="L93" i="17" s="1"/>
  <c r="L92" i="18" s="1"/>
  <c r="L92" i="19" s="1"/>
  <c r="E104" i="11"/>
  <c r="L99" i="17" s="1"/>
  <c r="L98" i="18" s="1"/>
  <c r="L98" i="19" s="1"/>
  <c r="E67" i="11"/>
  <c r="L62" i="17" s="1"/>
  <c r="L61" i="18" s="1"/>
  <c r="L61" i="19" s="1"/>
  <c r="E85" i="11"/>
  <c r="L80" i="17" s="1"/>
  <c r="L79" i="18" s="1"/>
  <c r="L79" i="19" s="1"/>
  <c r="E103" i="11"/>
  <c r="D103" i="11" s="1"/>
  <c r="E78" i="11"/>
  <c r="L73" i="17" s="1"/>
  <c r="L72" i="18" s="1"/>
  <c r="L72" i="19" s="1"/>
  <c r="E50" i="11"/>
  <c r="L45" i="17" s="1"/>
  <c r="L44" i="18" s="1"/>
  <c r="L44" i="19" s="1"/>
  <c r="E92" i="11"/>
  <c r="L87" i="17" s="1"/>
  <c r="L86" i="18" s="1"/>
  <c r="L86" i="19" s="1"/>
  <c r="E71" i="11"/>
  <c r="L66" i="17" s="1"/>
  <c r="L65" i="18" s="1"/>
  <c r="L65" i="19" s="1"/>
  <c r="E49" i="11"/>
  <c r="L44" i="17" s="1"/>
  <c r="L43" i="18" s="1"/>
  <c r="L43" i="19" s="1"/>
  <c r="E91" i="11"/>
  <c r="L86" i="17" s="1"/>
  <c r="L85" i="18" s="1"/>
  <c r="L85" i="19" s="1"/>
  <c r="E60" i="11"/>
  <c r="D60" i="11" s="1"/>
  <c r="N60" i="11" s="1"/>
  <c r="E39" i="10"/>
  <c r="K34" i="17" s="1"/>
  <c r="K33" i="18" s="1"/>
  <c r="K33" i="19" s="1"/>
  <c r="K33" i="17"/>
  <c r="K32" i="18" s="1"/>
  <c r="K32" i="19" s="1"/>
  <c r="D38" i="10"/>
  <c r="L38" i="10" s="1"/>
  <c r="D71" i="10"/>
  <c r="L71" i="10" s="1"/>
  <c r="K66" i="17"/>
  <c r="K65" i="18" s="1"/>
  <c r="K65" i="19" s="1"/>
  <c r="D85" i="21"/>
  <c r="D87" i="21"/>
  <c r="F31" i="23"/>
  <c r="D53" i="21"/>
  <c r="L53" i="17"/>
  <c r="L52" i="18" s="1"/>
  <c r="L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1" i="1"/>
  <c r="L29" i="17"/>
  <c r="L28" i="18" s="1"/>
  <c r="L28" i="19" s="1"/>
  <c r="D34" i="11"/>
  <c r="D40" i="21"/>
  <c r="D39" i="21"/>
  <c r="D51" i="21"/>
  <c r="F30" i="23"/>
  <c r="D82" i="21"/>
  <c r="D54" i="21"/>
  <c r="E95" i="10"/>
  <c r="E104" i="10"/>
  <c r="E100" i="10"/>
  <c r="K29" i="17"/>
  <c r="K28" i="18" s="1"/>
  <c r="K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2" i="1"/>
  <c r="G2" i="9"/>
  <c r="E92" i="9" s="1"/>
  <c r="G3" i="9"/>
  <c r="E41" i="9" s="1"/>
  <c r="F23" i="23"/>
  <c r="D47" i="21"/>
  <c r="F26" i="23"/>
  <c r="D62" i="21"/>
  <c r="D70" i="21"/>
  <c r="D55" i="21"/>
  <c r="D73" i="21"/>
  <c r="L34" i="17"/>
  <c r="L33" i="18" s="1"/>
  <c r="L33" i="19" s="1"/>
  <c r="D39" i="11"/>
  <c r="L31" i="17"/>
  <c r="L30" i="18" s="1"/>
  <c r="L30" i="19" s="1"/>
  <c r="D36" i="11"/>
  <c r="L30" i="17"/>
  <c r="L29" i="18" s="1"/>
  <c r="L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L32" i="17"/>
  <c r="L31" i="18" s="1"/>
  <c r="L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1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2" i="1"/>
  <c r="E36" i="9"/>
  <c r="F25" i="23"/>
  <c r="D57" i="21"/>
  <c r="D36" i="21"/>
  <c r="D49" i="21"/>
  <c r="D95" i="21"/>
  <c r="D84" i="21"/>
  <c r="D38" i="21"/>
  <c r="D45" i="21"/>
  <c r="K30" i="17"/>
  <c r="K29" i="18" s="1"/>
  <c r="K29" i="19" s="1"/>
  <c r="D35" i="10"/>
  <c r="E37" i="10"/>
  <c r="E98" i="10"/>
  <c r="E105" i="10"/>
  <c r="E69" i="10"/>
  <c r="E89" i="10"/>
  <c r="E48" i="10"/>
  <c r="K31" i="17"/>
  <c r="K30" i="18" s="1"/>
  <c r="K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L98" i="17" l="1"/>
  <c r="L97" i="18" s="1"/>
  <c r="L97" i="19" s="1"/>
  <c r="L100" i="17"/>
  <c r="L99" i="18" s="1"/>
  <c r="L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L40" i="17"/>
  <c r="L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L71" i="17"/>
  <c r="L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I80" i="17" s="1"/>
  <c r="I79" i="18" s="1"/>
  <c r="I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J63" i="17" s="1"/>
  <c r="J62" i="18" s="1"/>
  <c r="J62" i="19" s="1"/>
  <c r="E58" i="9"/>
  <c r="D58" i="9" s="1"/>
  <c r="J58" i="9" s="1"/>
  <c r="E101" i="9"/>
  <c r="J96" i="17" s="1"/>
  <c r="J95" i="18" s="1"/>
  <c r="J95" i="19" s="1"/>
  <c r="D40" i="11"/>
  <c r="N40" i="11" s="1"/>
  <c r="E57" i="9"/>
  <c r="D57" i="9" s="1"/>
  <c r="E72" i="9"/>
  <c r="J67" i="17" s="1"/>
  <c r="J66" i="18" s="1"/>
  <c r="J66" i="19" s="1"/>
  <c r="L54" i="17"/>
  <c r="L53" i="18" s="1"/>
  <c r="L63" i="17"/>
  <c r="L62" i="18" s="1"/>
  <c r="L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J66" i="17" s="1"/>
  <c r="J65" i="18" s="1"/>
  <c r="J65" i="19" s="1"/>
  <c r="E98" i="9"/>
  <c r="J93" i="17" s="1"/>
  <c r="J92" i="18" s="1"/>
  <c r="J92" i="19" s="1"/>
  <c r="E49" i="9"/>
  <c r="J44" i="17" s="1"/>
  <c r="J43" i="18" s="1"/>
  <c r="J43" i="19" s="1"/>
  <c r="D83" i="11"/>
  <c r="N83" i="11" s="1"/>
  <c r="G75" i="20" s="1"/>
  <c r="E86" i="9"/>
  <c r="J81" i="17" s="1"/>
  <c r="J80" i="18" s="1"/>
  <c r="J80" i="19" s="1"/>
  <c r="E78" i="9"/>
  <c r="J73" i="17" s="1"/>
  <c r="J72" i="18" s="1"/>
  <c r="J72" i="19" s="1"/>
  <c r="E46" i="9"/>
  <c r="D46" i="9" s="1"/>
  <c r="E75" i="8"/>
  <c r="D75" i="8" s="1"/>
  <c r="L75" i="8" s="1"/>
  <c r="Q75" i="8" s="1"/>
  <c r="E72" i="8"/>
  <c r="D72" i="8" s="1"/>
  <c r="L72" i="8" s="1"/>
  <c r="Q72" i="8" s="1"/>
  <c r="L41" i="17"/>
  <c r="L40" i="18" s="1"/>
  <c r="L92" i="17"/>
  <c r="L91" i="18" s="1"/>
  <c r="L75" i="17"/>
  <c r="L74" i="18" s="1"/>
  <c r="L74" i="19" s="1"/>
  <c r="L39" i="17"/>
  <c r="L38" i="18" s="1"/>
  <c r="L38" i="19" s="1"/>
  <c r="D46" i="10"/>
  <c r="L46" i="10" s="1"/>
  <c r="D47" i="11"/>
  <c r="N47" i="11" s="1"/>
  <c r="L64" i="17"/>
  <c r="L63" i="18" s="1"/>
  <c r="L63" i="19" s="1"/>
  <c r="L91" i="17"/>
  <c r="L90" i="18" s="1"/>
  <c r="L90" i="19" s="1"/>
  <c r="L81" i="17"/>
  <c r="L80" i="18" s="1"/>
  <c r="L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L67" i="17"/>
  <c r="L66" i="18" s="1"/>
  <c r="L70" i="17"/>
  <c r="L69" i="18" s="1"/>
  <c r="L69" i="19" s="1"/>
  <c r="L55" i="17"/>
  <c r="L54" i="18" s="1"/>
  <c r="D95" i="11"/>
  <c r="L77" i="17"/>
  <c r="L76" i="18" s="1"/>
  <c r="L76" i="19" s="1"/>
  <c r="D70" i="11"/>
  <c r="N70" i="11" s="1"/>
  <c r="S70" i="11" s="1"/>
  <c r="L37" i="17"/>
  <c r="L36" i="18" s="1"/>
  <c r="L36" i="19" s="1"/>
  <c r="L56" i="17"/>
  <c r="L55" i="18" s="1"/>
  <c r="L55" i="19" s="1"/>
  <c r="D38" i="11"/>
  <c r="Q38" i="11" s="1"/>
  <c r="D99" i="11"/>
  <c r="D66" i="11"/>
  <c r="N66" i="11" s="1"/>
  <c r="G58" i="20" s="1"/>
  <c r="D64" i="11"/>
  <c r="N64" i="11" s="1"/>
  <c r="G56" i="20" s="1"/>
  <c r="D100" i="11"/>
  <c r="L46" i="17"/>
  <c r="L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I43" i="17" s="1"/>
  <c r="I42" i="18" s="1"/>
  <c r="I42" i="19" s="1"/>
  <c r="E103" i="8"/>
  <c r="I98" i="17" s="1"/>
  <c r="I97" i="18" s="1"/>
  <c r="I97" i="19" s="1"/>
  <c r="E80" i="8"/>
  <c r="I75" i="17" s="1"/>
  <c r="I74" i="18" s="1"/>
  <c r="I74" i="19" s="1"/>
  <c r="L58" i="17"/>
  <c r="L57" i="18" s="1"/>
  <c r="L57" i="19" s="1"/>
  <c r="D78" i="11"/>
  <c r="N78" i="11" s="1"/>
  <c r="G70" i="20" s="1"/>
  <c r="E94" i="8"/>
  <c r="D94" i="8" s="1"/>
  <c r="E91" i="8"/>
  <c r="I86" i="17" s="1"/>
  <c r="I85" i="18" s="1"/>
  <c r="I85" i="19" s="1"/>
  <c r="L68" i="17"/>
  <c r="L67" i="18" s="1"/>
  <c r="D84" i="11"/>
  <c r="N84" i="11" s="1"/>
  <c r="G76" i="20" s="1"/>
  <c r="E104" i="8"/>
  <c r="I99" i="17" s="1"/>
  <c r="I98" i="18" s="1"/>
  <c r="I98" i="19" s="1"/>
  <c r="E88" i="8"/>
  <c r="I83" i="17" s="1"/>
  <c r="I82" i="18" s="1"/>
  <c r="I82" i="19" s="1"/>
  <c r="E84" i="8"/>
  <c r="I79" i="17" s="1"/>
  <c r="I78" i="18" s="1"/>
  <c r="I78" i="19" s="1"/>
  <c r="L51" i="17"/>
  <c r="L50" i="18" s="1"/>
  <c r="L50" i="19" s="1"/>
  <c r="D65" i="11"/>
  <c r="N65" i="11" s="1"/>
  <c r="G57" i="20" s="1"/>
  <c r="L88" i="17"/>
  <c r="L87" i="18" s="1"/>
  <c r="D98" i="11"/>
  <c r="L96" i="17"/>
  <c r="L95" i="18" s="1"/>
  <c r="L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I85" i="17" s="1"/>
  <c r="I84" i="18" s="1"/>
  <c r="I84" i="19" s="1"/>
  <c r="E83" i="8"/>
  <c r="I78" i="17" s="1"/>
  <c r="I77" i="18" s="1"/>
  <c r="I77" i="19" s="1"/>
  <c r="E81" i="8"/>
  <c r="I76" i="17" s="1"/>
  <c r="I75" i="18" s="1"/>
  <c r="I75" i="19" s="1"/>
  <c r="E79" i="8"/>
  <c r="I74" i="17" s="1"/>
  <c r="I73" i="18" s="1"/>
  <c r="I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I95" i="17" s="1"/>
  <c r="I94" i="18" s="1"/>
  <c r="I94" i="19" s="1"/>
  <c r="E102" i="8"/>
  <c r="I97" i="17" s="1"/>
  <c r="I96" i="18" s="1"/>
  <c r="I96" i="19" s="1"/>
  <c r="E74" i="8"/>
  <c r="I69" i="17" s="1"/>
  <c r="I68" i="18" s="1"/>
  <c r="I68" i="19" s="1"/>
  <c r="E69" i="8"/>
  <c r="D69" i="8" s="1"/>
  <c r="L69" i="8" s="1"/>
  <c r="Q69" i="8" s="1"/>
  <c r="E106" i="8"/>
  <c r="I101" i="17" s="1"/>
  <c r="I100" i="18" s="1"/>
  <c r="I100" i="19" s="1"/>
  <c r="E44" i="9"/>
  <c r="J39" i="17" s="1"/>
  <c r="J38" i="18" s="1"/>
  <c r="J38" i="19" s="1"/>
  <c r="E40" i="9"/>
  <c r="J35" i="17" s="1"/>
  <c r="J34" i="18" s="1"/>
  <c r="J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J32" i="17" s="1"/>
  <c r="J31" i="18" s="1"/>
  <c r="J31" i="19" s="1"/>
  <c r="E39" i="9"/>
  <c r="J34" i="17" s="1"/>
  <c r="J33" i="18" s="1"/>
  <c r="J33" i="19" s="1"/>
  <c r="E100" i="9"/>
  <c r="D100" i="9" s="1"/>
  <c r="E43" i="9"/>
  <c r="J38" i="17" s="1"/>
  <c r="J37" i="18" s="1"/>
  <c r="J37" i="19" s="1"/>
  <c r="E38" i="9"/>
  <c r="J33" i="17" s="1"/>
  <c r="J32" i="18" s="1"/>
  <c r="J32" i="19" s="1"/>
  <c r="E45" i="9"/>
  <c r="J40" i="17" s="1"/>
  <c r="J39" i="18" s="1"/>
  <c r="J39" i="19" s="1"/>
  <c r="E82" i="9"/>
  <c r="J77" i="17" s="1"/>
  <c r="J76" i="18" s="1"/>
  <c r="J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J94" i="17" s="1"/>
  <c r="J93" i="18" s="1"/>
  <c r="J93" i="19" s="1"/>
  <c r="E83" i="9"/>
  <c r="J78" i="17" s="1"/>
  <c r="J77" i="18" s="1"/>
  <c r="J77" i="19" s="1"/>
  <c r="E99" i="8"/>
  <c r="I94" i="17" s="1"/>
  <c r="I93" i="18" s="1"/>
  <c r="I93" i="19" s="1"/>
  <c r="E61" i="8"/>
  <c r="I56" i="17" s="1"/>
  <c r="I55" i="18" s="1"/>
  <c r="I55" i="19" s="1"/>
  <c r="E92" i="8"/>
  <c r="I87" i="17" s="1"/>
  <c r="I86" i="18" s="1"/>
  <c r="I86" i="19" s="1"/>
  <c r="E96" i="8"/>
  <c r="I91" i="17" s="1"/>
  <c r="I90" i="18" s="1"/>
  <c r="I90" i="19" s="1"/>
  <c r="E68" i="8"/>
  <c r="D68" i="8" s="1"/>
  <c r="L68" i="8" s="1"/>
  <c r="Q68" i="8" s="1"/>
  <c r="E56" i="8"/>
  <c r="I51" i="17" s="1"/>
  <c r="I50" i="18" s="1"/>
  <c r="I50" i="19" s="1"/>
  <c r="E63" i="8"/>
  <c r="I58" i="17" s="1"/>
  <c r="I57" i="18" s="1"/>
  <c r="I57" i="19" s="1"/>
  <c r="E39" i="8"/>
  <c r="I34" i="17" s="1"/>
  <c r="I33" i="18" s="1"/>
  <c r="I33" i="19" s="1"/>
  <c r="E97" i="8"/>
  <c r="I92" i="17" s="1"/>
  <c r="I91" i="18" s="1"/>
  <c r="I91" i="19" s="1"/>
  <c r="E46" i="8"/>
  <c r="I41" i="17" s="1"/>
  <c r="I40" i="18" s="1"/>
  <c r="I40" i="19" s="1"/>
  <c r="E37" i="8"/>
  <c r="D37" i="8" s="1"/>
  <c r="E78" i="8"/>
  <c r="D78" i="8" s="1"/>
  <c r="L78" i="8" s="1"/>
  <c r="Q78" i="8" s="1"/>
  <c r="E105" i="8"/>
  <c r="I100" i="17" s="1"/>
  <c r="I99" i="18" s="1"/>
  <c r="I99" i="19" s="1"/>
  <c r="E89" i="8"/>
  <c r="D89" i="8" s="1"/>
  <c r="E49" i="8"/>
  <c r="I44" i="17" s="1"/>
  <c r="I43" i="18" s="1"/>
  <c r="I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I68" i="17" s="1"/>
  <c r="I67" i="18" s="1"/>
  <c r="I67" i="19" s="1"/>
  <c r="E95" i="8"/>
  <c r="D95" i="8" s="1"/>
  <c r="E70" i="8"/>
  <c r="I65" i="17" s="1"/>
  <c r="I64" i="18" s="1"/>
  <c r="I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I60" i="17" s="1"/>
  <c r="I59" i="18" s="1"/>
  <c r="I59" i="19" s="1"/>
  <c r="E76" i="8"/>
  <c r="D76" i="8" s="1"/>
  <c r="L76" i="8" s="1"/>
  <c r="Q76" i="8" s="1"/>
  <c r="E87" i="8"/>
  <c r="I82" i="17" s="1"/>
  <c r="I81" i="18" s="1"/>
  <c r="I81" i="19" s="1"/>
  <c r="E60" i="8"/>
  <c r="I55" i="17" s="1"/>
  <c r="I54" i="18" s="1"/>
  <c r="I54" i="19" s="1"/>
  <c r="E77" i="8"/>
  <c r="D77" i="8" s="1"/>
  <c r="L77" i="8" s="1"/>
  <c r="Q77" i="8" s="1"/>
  <c r="E47" i="8"/>
  <c r="D47" i="8" s="1"/>
  <c r="E41" i="8"/>
  <c r="I36" i="17" s="1"/>
  <c r="I35" i="18" s="1"/>
  <c r="I35" i="19" s="1"/>
  <c r="E66" i="8"/>
  <c r="I61" i="17" s="1"/>
  <c r="I60" i="18" s="1"/>
  <c r="I60" i="19" s="1"/>
  <c r="E57" i="8"/>
  <c r="I52" i="17" s="1"/>
  <c r="I51" i="18" s="1"/>
  <c r="I51" i="19" s="1"/>
  <c r="E38" i="8"/>
  <c r="D38" i="8" s="1"/>
  <c r="L38" i="8" s="1"/>
  <c r="Q38" i="8" s="1"/>
  <c r="E71" i="8"/>
  <c r="I66" i="17" s="1"/>
  <c r="I65" i="18" s="1"/>
  <c r="I65" i="19" s="1"/>
  <c r="E53" i="8"/>
  <c r="I48" i="17" s="1"/>
  <c r="I47" i="18" s="1"/>
  <c r="I47" i="19" s="1"/>
  <c r="E82" i="8"/>
  <c r="I77" i="17" s="1"/>
  <c r="I76" i="18" s="1"/>
  <c r="I76" i="19" s="1"/>
  <c r="E52" i="8"/>
  <c r="D52" i="8" s="1"/>
  <c r="L52" i="8" s="1"/>
  <c r="Q52" i="8" s="1"/>
  <c r="E101" i="8"/>
  <c r="I96" i="17" s="1"/>
  <c r="I95" i="18" s="1"/>
  <c r="I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I50" i="17" s="1"/>
  <c r="I49" i="18" s="1"/>
  <c r="I49" i="19" s="1"/>
  <c r="J87" i="17"/>
  <c r="J86" i="18" s="1"/>
  <c r="J86" i="19" s="1"/>
  <c r="D92" i="9"/>
  <c r="J92" i="9" s="1"/>
  <c r="K86" i="17"/>
  <c r="K85" i="18" s="1"/>
  <c r="K85" i="19" s="1"/>
  <c r="D91" i="10"/>
  <c r="L91" i="10" s="1"/>
  <c r="H71" i="21"/>
  <c r="H56" i="21"/>
  <c r="H89" i="21"/>
  <c r="I40" i="17"/>
  <c r="I39" i="18" s="1"/>
  <c r="I39" i="19" s="1"/>
  <c r="D45" i="8"/>
  <c r="L45" i="8" s="1"/>
  <c r="Q45" i="8" s="1"/>
  <c r="K94" i="17"/>
  <c r="K93" i="18" s="1"/>
  <c r="K93" i="19" s="1"/>
  <c r="D99" i="10"/>
  <c r="H75" i="21"/>
  <c r="H92" i="21"/>
  <c r="K69" i="17"/>
  <c r="K68" i="18" s="1"/>
  <c r="K68" i="19" s="1"/>
  <c r="D74" i="10"/>
  <c r="L74" i="10" s="1"/>
  <c r="K39" i="17"/>
  <c r="K38" i="18" s="1"/>
  <c r="K38" i="19" s="1"/>
  <c r="D44" i="10"/>
  <c r="L44" i="10" s="1"/>
  <c r="F26" i="20"/>
  <c r="Q34" i="10"/>
  <c r="G74" i="20"/>
  <c r="S82" i="11"/>
  <c r="G36" i="20"/>
  <c r="S44" i="11"/>
  <c r="K72" i="17"/>
  <c r="K71" i="18" s="1"/>
  <c r="K71" i="19" s="1"/>
  <c r="D77" i="10"/>
  <c r="L77" i="10" s="1"/>
  <c r="J23" i="23"/>
  <c r="H47" i="21"/>
  <c r="K71" i="17"/>
  <c r="K70" i="18" s="1"/>
  <c r="K70" i="19" s="1"/>
  <c r="D76" i="10"/>
  <c r="L76" i="10" s="1"/>
  <c r="K96" i="17"/>
  <c r="K95" i="18" s="1"/>
  <c r="K95" i="19" s="1"/>
  <c r="D101" i="10"/>
  <c r="K84" i="17"/>
  <c r="K83" i="18" s="1"/>
  <c r="K83" i="19" s="1"/>
  <c r="D89" i="10"/>
  <c r="L89" i="10" s="1"/>
  <c r="K32" i="17"/>
  <c r="K31" i="18" s="1"/>
  <c r="K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J29" i="17"/>
  <c r="J28" i="18" s="1"/>
  <c r="J28" i="19" s="1"/>
  <c r="D34" i="9"/>
  <c r="E55" i="9"/>
  <c r="E61" i="9"/>
  <c r="E50" i="9"/>
  <c r="E87" i="9"/>
  <c r="D93" i="10"/>
  <c r="L93" i="10" s="1"/>
  <c r="K88" i="17"/>
  <c r="K87" i="18" s="1"/>
  <c r="K87" i="19" s="1"/>
  <c r="H65" i="21"/>
  <c r="H61" i="21"/>
  <c r="I29" i="17"/>
  <c r="I28" i="18" s="1"/>
  <c r="I28" i="19" s="1"/>
  <c r="D34" i="8"/>
  <c r="L34" i="8" s="1"/>
  <c r="Q34" i="8" s="1"/>
  <c r="K56" i="17"/>
  <c r="K55" i="18" s="1"/>
  <c r="K55" i="19" s="1"/>
  <c r="D61" i="10"/>
  <c r="L61" i="10" s="1"/>
  <c r="K58" i="17"/>
  <c r="K57" i="18" s="1"/>
  <c r="K57" i="19" s="1"/>
  <c r="D63" i="10"/>
  <c r="L63" i="10" s="1"/>
  <c r="K85" i="17"/>
  <c r="K84" i="18" s="1"/>
  <c r="K84" i="19" s="1"/>
  <c r="D90" i="10"/>
  <c r="K78" i="17"/>
  <c r="K77" i="18" s="1"/>
  <c r="K77" i="19" s="1"/>
  <c r="D83" i="10"/>
  <c r="L83" i="10" s="1"/>
  <c r="K89" i="17"/>
  <c r="K88" i="18" s="1"/>
  <c r="K88" i="19" s="1"/>
  <c r="D94" i="10"/>
  <c r="G51" i="20"/>
  <c r="S59" i="11"/>
  <c r="K42" i="17"/>
  <c r="K41" i="18" s="1"/>
  <c r="K41" i="19" s="1"/>
  <c r="D47" i="10"/>
  <c r="N35" i="11"/>
  <c r="Q35" i="11"/>
  <c r="N39" i="11"/>
  <c r="Q39" i="11"/>
  <c r="K38" i="17"/>
  <c r="K37" i="18" s="1"/>
  <c r="K37" i="19" s="1"/>
  <c r="D43" i="10"/>
  <c r="L43" i="10" s="1"/>
  <c r="K62" i="17"/>
  <c r="K61" i="18" s="1"/>
  <c r="K61" i="19" s="1"/>
  <c r="D67" i="10"/>
  <c r="L67" i="10" s="1"/>
  <c r="K57" i="17"/>
  <c r="K56" i="18" s="1"/>
  <c r="K56" i="19" s="1"/>
  <c r="D62" i="10"/>
  <c r="L62" i="10" s="1"/>
  <c r="G28" i="21"/>
  <c r="H94" i="21"/>
  <c r="G40" i="21"/>
  <c r="K48" i="17"/>
  <c r="K47" i="18" s="1"/>
  <c r="K47" i="19" s="1"/>
  <c r="D53" i="10"/>
  <c r="G50" i="20"/>
  <c r="S58" i="11"/>
  <c r="Q71" i="10"/>
  <c r="F63" i="20"/>
  <c r="K43" i="17"/>
  <c r="K42" i="18" s="1"/>
  <c r="K42" i="19" s="1"/>
  <c r="D48" i="10"/>
  <c r="H73" i="21"/>
  <c r="H60" i="21"/>
  <c r="H48" i="21"/>
  <c r="J36" i="17"/>
  <c r="J35" i="18" s="1"/>
  <c r="J35" i="19" s="1"/>
  <c r="D41" i="9"/>
  <c r="I54" i="17"/>
  <c r="I53" i="18" s="1"/>
  <c r="I53" i="19" s="1"/>
  <c r="D59" i="8"/>
  <c r="L59" i="8" s="1"/>
  <c r="Q59" i="8" s="1"/>
  <c r="K70" i="17"/>
  <c r="K69" i="18" s="1"/>
  <c r="K69" i="19" s="1"/>
  <c r="D75" i="10"/>
  <c r="L75" i="10" s="1"/>
  <c r="H31" i="21"/>
  <c r="K75" i="17"/>
  <c r="K74" i="18" s="1"/>
  <c r="K74" i="19" s="1"/>
  <c r="D80" i="10"/>
  <c r="L80" i="10" s="1"/>
  <c r="H30" i="21"/>
  <c r="K49" i="17"/>
  <c r="K48" i="18" s="1"/>
  <c r="K48" i="19" s="1"/>
  <c r="D54" i="10"/>
  <c r="G61" i="20"/>
  <c r="S69" i="11"/>
  <c r="G67" i="20"/>
  <c r="S75" i="11"/>
  <c r="G36" i="21"/>
  <c r="H43" i="21"/>
  <c r="K61" i="17"/>
  <c r="K60" i="18" s="1"/>
  <c r="K60" i="19" s="1"/>
  <c r="D66" i="10"/>
  <c r="L66" i="10" s="1"/>
  <c r="K64" i="17"/>
  <c r="K63" i="18" s="1"/>
  <c r="K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J30" i="17"/>
  <c r="J29" i="18" s="1"/>
  <c r="J29" i="19" s="1"/>
  <c r="D35" i="9"/>
  <c r="E77" i="9"/>
  <c r="K60" i="17"/>
  <c r="K59" i="18" s="1"/>
  <c r="K59" i="19" s="1"/>
  <c r="D65" i="10"/>
  <c r="L65" i="10" s="1"/>
  <c r="G52" i="20"/>
  <c r="S60" i="11"/>
  <c r="K68" i="17"/>
  <c r="K67" i="18" s="1"/>
  <c r="K67" i="19" s="1"/>
  <c r="D73" i="10"/>
  <c r="L73" i="10" s="1"/>
  <c r="K36" i="17"/>
  <c r="K35" i="18" s="1"/>
  <c r="K35" i="19" s="1"/>
  <c r="D41" i="10"/>
  <c r="L41" i="10" s="1"/>
  <c r="K92" i="17"/>
  <c r="K91" i="18" s="1"/>
  <c r="K91" i="19" s="1"/>
  <c r="D97" i="10"/>
  <c r="K77" i="17"/>
  <c r="K76" i="18" s="1"/>
  <c r="K76" i="19" s="1"/>
  <c r="D82" i="10"/>
  <c r="L82" i="10" s="1"/>
  <c r="K83" i="17"/>
  <c r="K82" i="18" s="1"/>
  <c r="K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K50" i="17"/>
  <c r="K49" i="18" s="1"/>
  <c r="K49" i="19" s="1"/>
  <c r="D55" i="10"/>
  <c r="H85" i="21"/>
  <c r="H29" i="21"/>
  <c r="H79" i="21"/>
  <c r="H33" i="21"/>
  <c r="K51" i="17"/>
  <c r="K50" i="18" s="1"/>
  <c r="K50" i="19" s="1"/>
  <c r="D56" i="10"/>
  <c r="L56" i="10" s="1"/>
  <c r="K65" i="17"/>
  <c r="K64" i="18" s="1"/>
  <c r="K64" i="19" s="1"/>
  <c r="D70" i="10"/>
  <c r="L70" i="10" s="1"/>
  <c r="K52" i="17"/>
  <c r="K51" i="18" s="1"/>
  <c r="K51" i="19" s="1"/>
  <c r="D57" i="10"/>
  <c r="L57" i="10" s="1"/>
  <c r="K101" i="17"/>
  <c r="K100" i="18" s="1"/>
  <c r="K100" i="19" s="1"/>
  <c r="D106" i="10"/>
  <c r="K95" i="17"/>
  <c r="K94" i="18" s="1"/>
  <c r="K94" i="19" s="1"/>
  <c r="D100" i="10"/>
  <c r="G64" i="20"/>
  <c r="S72" i="11"/>
  <c r="G78" i="20"/>
  <c r="S86" i="11"/>
  <c r="Q34" i="11"/>
  <c r="N34" i="11"/>
  <c r="S68" i="11"/>
  <c r="G60" i="20"/>
  <c r="K46" i="17"/>
  <c r="K45" i="18" s="1"/>
  <c r="K45" i="19" s="1"/>
  <c r="D51" i="10"/>
  <c r="K47" i="17"/>
  <c r="K46" i="18" s="1"/>
  <c r="K46" i="19" s="1"/>
  <c r="D52" i="10"/>
  <c r="G33" i="21"/>
  <c r="H52" i="21"/>
  <c r="J24" i="23"/>
  <c r="H44" i="21"/>
  <c r="H98" i="21"/>
  <c r="F30" i="20"/>
  <c r="Q38" i="10"/>
  <c r="K82" i="17"/>
  <c r="K81" i="18" s="1"/>
  <c r="K81" i="19" s="1"/>
  <c r="D87" i="10"/>
  <c r="L87" i="10" s="1"/>
  <c r="K93" i="17"/>
  <c r="K92" i="18" s="1"/>
  <c r="K92" i="19" s="1"/>
  <c r="D98" i="10"/>
  <c r="H46" i="21"/>
  <c r="H84" i="21"/>
  <c r="H32" i="21"/>
  <c r="K44" i="17"/>
  <c r="K43" i="18" s="1"/>
  <c r="K43" i="19" s="1"/>
  <c r="D49" i="10"/>
  <c r="K80" i="17"/>
  <c r="K79" i="18" s="1"/>
  <c r="K79" i="19" s="1"/>
  <c r="D85" i="10"/>
  <c r="L85" i="10" s="1"/>
  <c r="K98" i="17"/>
  <c r="K97" i="18" s="1"/>
  <c r="K97" i="19" s="1"/>
  <c r="D103" i="10"/>
  <c r="H34" i="21"/>
  <c r="H86" i="21"/>
  <c r="K90" i="17"/>
  <c r="K89" i="18" s="1"/>
  <c r="K89" i="19" s="1"/>
  <c r="D95" i="10"/>
  <c r="G68" i="20"/>
  <c r="S76" i="11"/>
  <c r="G55" i="20"/>
  <c r="S63" i="11"/>
  <c r="S80" i="11"/>
  <c r="G72" i="20"/>
  <c r="K59" i="17"/>
  <c r="K58" i="18" s="1"/>
  <c r="K58" i="19" s="1"/>
  <c r="D64" i="10"/>
  <c r="L64" i="10" s="1"/>
  <c r="G65" i="21"/>
  <c r="K55" i="17"/>
  <c r="K54" i="18" s="1"/>
  <c r="K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K73" i="17"/>
  <c r="K72" i="18" s="1"/>
  <c r="K72" i="19" s="1"/>
  <c r="K79" i="17"/>
  <c r="K78" i="18" s="1"/>
  <c r="K78" i="19" s="1"/>
  <c r="D84" i="10"/>
  <c r="L84" i="10" s="1"/>
  <c r="G30" i="21"/>
  <c r="K100" i="17"/>
  <c r="K99" i="18" s="1"/>
  <c r="K99" i="19" s="1"/>
  <c r="D105" i="10"/>
  <c r="G29" i="21"/>
  <c r="E65" i="9"/>
  <c r="J31" i="17"/>
  <c r="J30" i="18" s="1"/>
  <c r="J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K67" i="17"/>
  <c r="K66" i="18" s="1"/>
  <c r="K66" i="19" s="1"/>
  <c r="D72" i="10"/>
  <c r="L72" i="10" s="1"/>
  <c r="J28" i="23"/>
  <c r="H72" i="21"/>
  <c r="H96" i="21"/>
  <c r="I31" i="17"/>
  <c r="I30" i="18" s="1"/>
  <c r="I30" i="19" s="1"/>
  <c r="D36" i="8"/>
  <c r="I30" i="17"/>
  <c r="I29" i="18" s="1"/>
  <c r="I29" i="19" s="1"/>
  <c r="D35" i="8"/>
  <c r="K81" i="17"/>
  <c r="K80" i="18" s="1"/>
  <c r="K80" i="19" s="1"/>
  <c r="D86" i="10"/>
  <c r="L86" i="10" s="1"/>
  <c r="K35" i="17"/>
  <c r="K34" i="18" s="1"/>
  <c r="K34" i="19" s="1"/>
  <c r="D40" i="10"/>
  <c r="L40" i="10" s="1"/>
  <c r="K91" i="17"/>
  <c r="K90" i="18" s="1"/>
  <c r="K90" i="19" s="1"/>
  <c r="D96" i="10"/>
  <c r="K76" i="17"/>
  <c r="K75" i="18" s="1"/>
  <c r="K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K97" i="17"/>
  <c r="K96" i="18" s="1"/>
  <c r="K96" i="19" s="1"/>
  <c r="D102" i="10"/>
  <c r="N36" i="11"/>
  <c r="Q36" i="11"/>
  <c r="K40" i="17"/>
  <c r="K39" i="18" s="1"/>
  <c r="K39" i="19" s="1"/>
  <c r="D45" i="10"/>
  <c r="L45" i="10" s="1"/>
  <c r="K87" i="17"/>
  <c r="K86" i="18" s="1"/>
  <c r="K86" i="19" s="1"/>
  <c r="D92" i="10"/>
  <c r="L92" i="10" s="1"/>
  <c r="K54" i="17"/>
  <c r="K53" i="18" s="1"/>
  <c r="K53" i="19" s="1"/>
  <c r="D59" i="10"/>
  <c r="L59" i="10" s="1"/>
  <c r="K63" i="17"/>
  <c r="K62" i="18" s="1"/>
  <c r="K62" i="19" s="1"/>
  <c r="D68" i="10"/>
  <c r="L68" i="10" s="1"/>
  <c r="K99" i="17"/>
  <c r="K98" i="18" s="1"/>
  <c r="K98" i="19" s="1"/>
  <c r="D104" i="10"/>
  <c r="H81" i="21"/>
  <c r="H49" i="21"/>
  <c r="H93" i="21"/>
  <c r="H35" i="21"/>
  <c r="H28" i="21"/>
  <c r="K53" i="17"/>
  <c r="K52" i="18" s="1"/>
  <c r="K52" i="19" s="1"/>
  <c r="D58" i="10"/>
  <c r="L58" i="10" s="1"/>
  <c r="K45" i="17"/>
  <c r="K44" i="18" s="1"/>
  <c r="K44" i="19" s="1"/>
  <c r="D50" i="10"/>
  <c r="K74" i="17"/>
  <c r="K73" i="18" s="1"/>
  <c r="K73" i="19" s="1"/>
  <c r="D79" i="10"/>
  <c r="L79" i="10" s="1"/>
  <c r="G32" i="21"/>
  <c r="S49" i="11" l="1"/>
  <c r="H99" i="21"/>
  <c r="S88" i="11"/>
  <c r="H97" i="21"/>
  <c r="H53" i="21"/>
  <c r="L53" i="19"/>
  <c r="H70" i="21"/>
  <c r="L70" i="19"/>
  <c r="H45" i="21"/>
  <c r="L45" i="19"/>
  <c r="H66" i="21"/>
  <c r="L66" i="19"/>
  <c r="H91" i="21"/>
  <c r="L91" i="19"/>
  <c r="H39" i="21"/>
  <c r="L39" i="19"/>
  <c r="J27" i="23"/>
  <c r="L67" i="19"/>
  <c r="H54" i="21"/>
  <c r="L54" i="19"/>
  <c r="J31" i="23"/>
  <c r="L87" i="19"/>
  <c r="H40" i="21"/>
  <c r="L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I93" i="17"/>
  <c r="I92" i="18" s="1"/>
  <c r="I92" i="19" s="1"/>
  <c r="J35" i="5"/>
  <c r="L35" i="5" s="1"/>
  <c r="C55" i="21"/>
  <c r="C79" i="20"/>
  <c r="D68" i="9"/>
  <c r="M68" i="9" s="1"/>
  <c r="J52" i="17"/>
  <c r="J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J53" i="17"/>
  <c r="J52" i="18" s="1"/>
  <c r="D72" i="9"/>
  <c r="J72" i="9" s="1"/>
  <c r="J26" i="23"/>
  <c r="D78" i="9"/>
  <c r="J78" i="9" s="1"/>
  <c r="D98" i="9"/>
  <c r="D49" i="9"/>
  <c r="J49" i="9" s="1"/>
  <c r="G66" i="20"/>
  <c r="J41" i="17"/>
  <c r="J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I70" i="17"/>
  <c r="I69" i="18" s="1"/>
  <c r="H90" i="21"/>
  <c r="H74" i="21"/>
  <c r="I67" i="17"/>
  <c r="I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J55" i="17"/>
  <c r="J54" i="18" s="1"/>
  <c r="D40" i="9"/>
  <c r="J40" i="9" s="1"/>
  <c r="J25" i="23"/>
  <c r="I88" i="17"/>
  <c r="I87" i="18" s="1"/>
  <c r="D104" i="8"/>
  <c r="N38" i="11"/>
  <c r="S38" i="11" s="1"/>
  <c r="H36" i="21"/>
  <c r="S78" i="11"/>
  <c r="Q39" i="10"/>
  <c r="H95" i="21"/>
  <c r="S84" i="11"/>
  <c r="D39" i="9"/>
  <c r="M39" i="9" s="1"/>
  <c r="J37" i="17"/>
  <c r="J36" i="18" s="1"/>
  <c r="J36" i="19" s="1"/>
  <c r="S66" i="11"/>
  <c r="I62" i="17"/>
  <c r="I61" i="18" s="1"/>
  <c r="H55" i="21"/>
  <c r="S85" i="11"/>
  <c r="D48" i="8"/>
  <c r="O48" i="8" s="1"/>
  <c r="I49" i="17"/>
  <c r="I48" i="18" s="1"/>
  <c r="I48" i="19" s="1"/>
  <c r="Q50" i="11"/>
  <c r="S50" i="11" s="1"/>
  <c r="I89" i="17"/>
  <c r="I88" i="18" s="1"/>
  <c r="S64" i="11"/>
  <c r="D84" i="8"/>
  <c r="L84" i="8" s="1"/>
  <c r="Q84" i="8" s="1"/>
  <c r="D100" i="8"/>
  <c r="H67" i="21"/>
  <c r="I53" i="17"/>
  <c r="I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I63" i="17"/>
  <c r="I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I64" i="17"/>
  <c r="I63" i="18" s="1"/>
  <c r="D79" i="8"/>
  <c r="L79" i="8" s="1"/>
  <c r="Q79" i="8" s="1"/>
  <c r="I59" i="17"/>
  <c r="I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J95" i="17"/>
  <c r="J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I39" i="17"/>
  <c r="I38" i="18" s="1"/>
  <c r="S77" i="11"/>
  <c r="G63" i="20"/>
  <c r="D99" i="9"/>
  <c r="D66" i="8"/>
  <c r="L66" i="8" s="1"/>
  <c r="Q66" i="8" s="1"/>
  <c r="I81" i="17"/>
  <c r="I80" i="18" s="1"/>
  <c r="I80" i="19" s="1"/>
  <c r="D105" i="8"/>
  <c r="D56" i="8"/>
  <c r="L56" i="8" s="1"/>
  <c r="Q56" i="8" s="1"/>
  <c r="D99" i="8"/>
  <c r="I32" i="17"/>
  <c r="I31" i="18" s="1"/>
  <c r="D46" i="8"/>
  <c r="O46" i="8" s="1"/>
  <c r="D61" i="8"/>
  <c r="L61" i="8" s="1"/>
  <c r="Q61" i="8" s="1"/>
  <c r="I73" i="17"/>
  <c r="I72" i="18" s="1"/>
  <c r="I72" i="19" s="1"/>
  <c r="D53" i="8"/>
  <c r="L53" i="8" s="1"/>
  <c r="Q53" i="8" s="1"/>
  <c r="D87" i="8"/>
  <c r="L87" i="8" s="1"/>
  <c r="Q87" i="8" s="1"/>
  <c r="I90" i="17"/>
  <c r="I89" i="18" s="1"/>
  <c r="D63" i="8"/>
  <c r="L63" i="8" s="1"/>
  <c r="Q63" i="8" s="1"/>
  <c r="D39" i="8"/>
  <c r="L39" i="8" s="1"/>
  <c r="D96" i="8"/>
  <c r="D92" i="8"/>
  <c r="I71" i="17"/>
  <c r="I70" i="18" s="1"/>
  <c r="I70" i="19" s="1"/>
  <c r="I45" i="17"/>
  <c r="I44" i="18" s="1"/>
  <c r="I44" i="19" s="1"/>
  <c r="D71" i="8"/>
  <c r="L71" i="8" s="1"/>
  <c r="Q71" i="8" s="1"/>
  <c r="I35" i="17"/>
  <c r="I34" i="18" s="1"/>
  <c r="I46" i="17"/>
  <c r="I45" i="18" s="1"/>
  <c r="I72" i="17"/>
  <c r="I71" i="18" s="1"/>
  <c r="I37" i="17"/>
  <c r="I36" i="18" s="1"/>
  <c r="I36" i="19" s="1"/>
  <c r="D55" i="8"/>
  <c r="L55" i="8" s="1"/>
  <c r="Q55" i="8" s="1"/>
  <c r="D73" i="8"/>
  <c r="L73" i="8" s="1"/>
  <c r="Q73" i="8" s="1"/>
  <c r="D49" i="8"/>
  <c r="O49" i="8" s="1"/>
  <c r="I33" i="17"/>
  <c r="I32" i="18" s="1"/>
  <c r="I32" i="19" s="1"/>
  <c r="I38" i="17"/>
  <c r="I37" i="18" s="1"/>
  <c r="I84" i="17"/>
  <c r="I83" i="18" s="1"/>
  <c r="I57" i="17"/>
  <c r="I56" i="18" s="1"/>
  <c r="I56" i="19" s="1"/>
  <c r="D41" i="8"/>
  <c r="L41" i="8" s="1"/>
  <c r="Q41" i="8" s="1"/>
  <c r="D65" i="8"/>
  <c r="L65" i="8" s="1"/>
  <c r="Q65" i="8" s="1"/>
  <c r="D57" i="8"/>
  <c r="L57" i="8" s="1"/>
  <c r="Q57" i="8" s="1"/>
  <c r="I47" i="17"/>
  <c r="I46" i="18" s="1"/>
  <c r="D82" i="8"/>
  <c r="L82" i="8" s="1"/>
  <c r="Q82" i="8" s="1"/>
  <c r="I42" i="17"/>
  <c r="I41" i="18" s="1"/>
  <c r="I41" i="19" s="1"/>
  <c r="D70" i="8"/>
  <c r="L70" i="8" s="1"/>
  <c r="Q70" i="8" s="1"/>
  <c r="D60" i="8"/>
  <c r="L60" i="8" s="1"/>
  <c r="Q60" i="8" s="1"/>
  <c r="D101" i="8"/>
  <c r="L35" i="8"/>
  <c r="O35" i="8"/>
  <c r="L49" i="8"/>
  <c r="J70" i="17"/>
  <c r="J69" i="18" s="1"/>
  <c r="J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J89" i="17"/>
  <c r="J88" i="18" s="1"/>
  <c r="J88" i="19" s="1"/>
  <c r="D94" i="9"/>
  <c r="G63" i="21"/>
  <c r="G74" i="21"/>
  <c r="G56" i="21"/>
  <c r="G84" i="21"/>
  <c r="E33" i="21"/>
  <c r="E55" i="21"/>
  <c r="F85" i="20"/>
  <c r="Q93" i="10"/>
  <c r="J54" i="17"/>
  <c r="J53" i="18" s="1"/>
  <c r="J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J71" i="17"/>
  <c r="J70" i="18" s="1"/>
  <c r="J70" i="19" s="1"/>
  <c r="D76" i="9"/>
  <c r="J80" i="17"/>
  <c r="J79" i="18" s="1"/>
  <c r="J79" i="19" s="1"/>
  <c r="D85" i="9"/>
  <c r="J85" i="9" s="1"/>
  <c r="E77" i="20" s="1"/>
  <c r="J85" i="17"/>
  <c r="J84" i="18" s="1"/>
  <c r="J84" i="19" s="1"/>
  <c r="D90" i="9"/>
  <c r="J90" i="9" s="1"/>
  <c r="J84" i="17"/>
  <c r="J83" i="18" s="1"/>
  <c r="J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J51" i="17"/>
  <c r="J50" i="18" s="1"/>
  <c r="J50" i="19" s="1"/>
  <c r="D56" i="9"/>
  <c r="J42" i="17"/>
  <c r="J41" i="18" s="1"/>
  <c r="J41" i="19" s="1"/>
  <c r="D47" i="9"/>
  <c r="J48" i="17"/>
  <c r="J47" i="18" s="1"/>
  <c r="J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J82" i="17"/>
  <c r="J81" i="18" s="1"/>
  <c r="J81" i="19" s="1"/>
  <c r="D87" i="9"/>
  <c r="J87" i="9" s="1"/>
  <c r="J34" i="9"/>
  <c r="M34" i="9"/>
  <c r="J68" i="17"/>
  <c r="J67" i="18" s="1"/>
  <c r="J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J59" i="17"/>
  <c r="J58" i="18" s="1"/>
  <c r="J58" i="19" s="1"/>
  <c r="D64" i="9"/>
  <c r="F38" i="21"/>
  <c r="G23" i="23"/>
  <c r="E47" i="21"/>
  <c r="F39" i="21"/>
  <c r="G92" i="21"/>
  <c r="G26" i="20"/>
  <c r="S34" i="11"/>
  <c r="G82" i="21"/>
  <c r="I30" i="23"/>
  <c r="E100" i="21"/>
  <c r="J76" i="17"/>
  <c r="J75" i="18" s="1"/>
  <c r="J75" i="19" s="1"/>
  <c r="D81" i="9"/>
  <c r="J46" i="17"/>
  <c r="J45" i="18" s="1"/>
  <c r="J45" i="19" s="1"/>
  <c r="D51" i="9"/>
  <c r="F67" i="20"/>
  <c r="Q75" i="10"/>
  <c r="L48" i="10"/>
  <c r="O48" i="10"/>
  <c r="G88" i="21"/>
  <c r="E91" i="21"/>
  <c r="E50" i="21"/>
  <c r="E90" i="21"/>
  <c r="E93" i="21"/>
  <c r="J75" i="17"/>
  <c r="J74" i="18" s="1"/>
  <c r="J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J91" i="17"/>
  <c r="J90" i="18" s="1"/>
  <c r="J90" i="19" s="1"/>
  <c r="D96" i="9"/>
  <c r="J74" i="17"/>
  <c r="J73" i="18" s="1"/>
  <c r="J73" i="19" s="1"/>
  <c r="D79" i="9"/>
  <c r="J49" i="17"/>
  <c r="J48" i="18" s="1"/>
  <c r="J48" i="19" s="1"/>
  <c r="D54" i="9"/>
  <c r="J60" i="17"/>
  <c r="J59" i="18" s="1"/>
  <c r="J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J62" i="17"/>
  <c r="J61" i="18" s="1"/>
  <c r="J61" i="19" s="1"/>
  <c r="D67" i="9"/>
  <c r="J47" i="17"/>
  <c r="J46" i="18" s="1"/>
  <c r="J46" i="19" s="1"/>
  <c r="D52" i="9"/>
  <c r="J83" i="17"/>
  <c r="J82" i="18" s="1"/>
  <c r="J82" i="19" s="1"/>
  <c r="D88" i="9"/>
  <c r="J88" i="9" s="1"/>
  <c r="J43" i="17"/>
  <c r="J42" i="18" s="1"/>
  <c r="J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J45" i="17"/>
  <c r="J44" i="18" s="1"/>
  <c r="J44" i="19" s="1"/>
  <c r="D50" i="9"/>
  <c r="F28" i="21"/>
  <c r="F32" i="21"/>
  <c r="F37" i="21"/>
  <c r="H21" i="23"/>
  <c r="J88" i="17"/>
  <c r="J87" i="18" s="1"/>
  <c r="J87" i="19" s="1"/>
  <c r="D93" i="9"/>
  <c r="J69" i="17"/>
  <c r="J68" i="18" s="1"/>
  <c r="J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J100" i="17"/>
  <c r="J99" i="18" s="1"/>
  <c r="J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J99" i="17"/>
  <c r="J98" i="18" s="1"/>
  <c r="J98" i="19" s="1"/>
  <c r="D104" i="9"/>
  <c r="G48" i="21"/>
  <c r="G37" i="21"/>
  <c r="I21" i="23"/>
  <c r="G55" i="21"/>
  <c r="E97" i="21"/>
  <c r="E86" i="21"/>
  <c r="J50" i="17"/>
  <c r="J49" i="18" s="1"/>
  <c r="J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J65" i="17"/>
  <c r="J64" i="18" s="1"/>
  <c r="J64" i="19" s="1"/>
  <c r="D70" i="9"/>
  <c r="F34" i="21"/>
  <c r="J64" i="17"/>
  <c r="J63" i="18" s="1"/>
  <c r="J63" i="19" s="1"/>
  <c r="D69" i="9"/>
  <c r="J58" i="17"/>
  <c r="J57" i="18" s="1"/>
  <c r="J57" i="19" s="1"/>
  <c r="D63" i="9"/>
  <c r="G44" i="20"/>
  <c r="Q84" i="10"/>
  <c r="F76" i="20"/>
  <c r="J90" i="17"/>
  <c r="J89" i="18" s="1"/>
  <c r="J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J72" i="17"/>
  <c r="J71" i="18" s="1"/>
  <c r="J71" i="19" s="1"/>
  <c r="D77" i="9"/>
  <c r="J86" i="17"/>
  <c r="J85" i="18" s="1"/>
  <c r="J85" i="19" s="1"/>
  <c r="D91" i="9"/>
  <c r="J91" i="9" s="1"/>
  <c r="J101" i="17"/>
  <c r="J100" i="18" s="1"/>
  <c r="J100" i="19" s="1"/>
  <c r="D106" i="9"/>
  <c r="J98" i="17"/>
  <c r="J97" i="18" s="1"/>
  <c r="J97" i="19" s="1"/>
  <c r="D103" i="9"/>
  <c r="J57" i="17"/>
  <c r="J56" i="18" s="1"/>
  <c r="J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J56" i="17"/>
  <c r="J55" i="18" s="1"/>
  <c r="J55" i="19" s="1"/>
  <c r="D61" i="9"/>
  <c r="J46" i="9"/>
  <c r="M46" i="9"/>
  <c r="J97" i="17"/>
  <c r="J96" i="18" s="1"/>
  <c r="J96" i="19" s="1"/>
  <c r="D102" i="9"/>
  <c r="J61" i="17"/>
  <c r="J60" i="18" s="1"/>
  <c r="J60" i="19" s="1"/>
  <c r="D66" i="9"/>
  <c r="J79" i="17"/>
  <c r="J78" i="18" s="1"/>
  <c r="J78" i="19" s="1"/>
  <c r="D84" i="9"/>
  <c r="J84" i="9" s="1"/>
  <c r="J92" i="17"/>
  <c r="J91" i="18" s="1"/>
  <c r="J91" i="19" s="1"/>
  <c r="D97" i="9"/>
  <c r="G83" i="21"/>
  <c r="G70" i="21"/>
  <c r="F69" i="20"/>
  <c r="Q77" i="10"/>
  <c r="F36" i="20"/>
  <c r="Q44" i="10"/>
  <c r="E39" i="21"/>
  <c r="F92" i="21"/>
  <c r="F86" i="21"/>
  <c r="G24" i="23" l="1"/>
  <c r="I52" i="19"/>
  <c r="E46" i="21"/>
  <c r="I46" i="19"/>
  <c r="F94" i="21"/>
  <c r="J94" i="19"/>
  <c r="E58" i="21"/>
  <c r="I58" i="19"/>
  <c r="E88" i="21"/>
  <c r="I88" i="19"/>
  <c r="F54" i="21"/>
  <c r="J54" i="19"/>
  <c r="E66" i="21"/>
  <c r="I66" i="19"/>
  <c r="F52" i="21"/>
  <c r="J52" i="19"/>
  <c r="E69" i="21"/>
  <c r="I69" i="19"/>
  <c r="E71" i="21"/>
  <c r="I71" i="19"/>
  <c r="E31" i="21"/>
  <c r="I31" i="19"/>
  <c r="E83" i="21"/>
  <c r="I83" i="19"/>
  <c r="E45" i="21"/>
  <c r="I45" i="19"/>
  <c r="E38" i="21"/>
  <c r="I38" i="19"/>
  <c r="E87" i="21"/>
  <c r="I87" i="19"/>
  <c r="F40" i="21"/>
  <c r="J40" i="19"/>
  <c r="F51" i="21"/>
  <c r="J51" i="19"/>
  <c r="G21" i="23"/>
  <c r="I37" i="19"/>
  <c r="E34" i="21"/>
  <c r="I34" i="19"/>
  <c r="E89" i="21"/>
  <c r="I89" i="19"/>
  <c r="E63" i="21"/>
  <c r="I63" i="19"/>
  <c r="E62" i="21"/>
  <c r="I62" i="19"/>
  <c r="E61" i="21"/>
  <c r="I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<sst xmlns="http://schemas.openxmlformats.org/spreadsheetml/2006/main" count="3017" uniqueCount="1283">
  <si>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</si>
  <si>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</si>
  <si>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</si>
  <si>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</si>
  <si>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</si>
  <si>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</si>
  <si>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</si>
  <si>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</si>
  <si>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</si>
  <si>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</si>
  <si>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</si>
  <si>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</si>
  <si>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</si>
  <si>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</si>
  <si>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</si>
  <si>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</si>
  <si>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</si>
  <si>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</si>
  <si>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</si>
  <si>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</si>
  <si>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</si>
  <si>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</si>
  <si>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</si>
  <si>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</si>
  <si>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</si>
  <si>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</si>
  <si>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</si>
  <si>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</si>
  <si>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</si>
  <si>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</si>
  <si>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</si>
  <si>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</si>
  <si>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</si>
  <si>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</si>
  <si>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</si>
  <si>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</si>
  <si>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</si>
  <si>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</si>
  <si>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</si>
  <si>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</si>
  <si>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</si>
  <si>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</si>
  <si>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</si>
  <si>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</si>
  <si>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</si>
  <si>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</si>
  <si>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</si>
  <si>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</si>
  <si>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</si>
  <si>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</si>
  <si>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</si>
  <si>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</si>
  <si>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</si>
  <si>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</si>
  <si>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</si>
  <si>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</si>
  <si>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</si>
  <si>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</si>
  <si>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</si>
  <si>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</si>
  <si>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</si>
  <si>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</si>
  <si>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</si>
  <si>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</si>
  <si>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</si>
  <si>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</si>
  <si>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</si>
  <si>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</si>
  <si>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</si>
  <si>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</si>
  <si>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</si>
  <si>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</si>
  <si>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</si>
  <si>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</si>
  <si>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</si>
  <si>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</si>
  <si>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</si>
  <si>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</si>
  <si>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</si>
  <si>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</si>
  <si>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</si>
  <si>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</si>
  <si>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</si>
  <si>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</si>
  <si>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</si>
  <si>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</si>
  <si>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</si>
  <si>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</si>
  <si>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</si>
  <si>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</si>
  <si>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</si>
  <si>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</si>
  <si>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</si>
  <si>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</si>
  <si>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</si>
  <si>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</si>
  <si>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</si>
  <si>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</si>
  <si>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</si>
  <si>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</si>
  <si>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</si>
  <si>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</si>
  <si>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</si>
  <si>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</si>
  <si>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</si>
  <si>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</si>
  <si>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</si>
  <si>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</si>
  <si>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</si>
  <si>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</si>
  <si>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</si>
  <si>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</si>
  <si>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</si>
  <si>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</si>
  <si>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</si>
  <si>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</si>
  <si>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</si>
  <si>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</si>
  <si>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</si>
  <si>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</si>
  <si>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</si>
  <si>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</si>
  <si>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</si>
  <si>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</si>
  <si>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</si>
  <si>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</si>
  <si>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</si>
  <si>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</si>
  <si>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</si>
  <si>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</si>
  <si>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</si>
  <si>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</si>
  <si>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</si>
  <si>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</si>
  <si>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</si>
  <si>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</si>
  <si>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</si>
  <si>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</si>
  <si>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</si>
  <si>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</si>
  <si>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</si>
  <si>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</si>
  <si>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</si>
  <si>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</si>
  <si>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</si>
  <si>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</si>
  <si>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</si>
  <si>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</si>
  <si>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</si>
  <si>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</si>
  <si>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</si>
  <si>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</si>
  <si>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</si>
  <si>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</si>
  <si>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</si>
  <si>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</si>
  <si>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</si>
  <si>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</si>
  <si>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</si>
  <si>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</si>
  <si>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</si>
  <si>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</si>
  <si>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</si>
  <si>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</si>
  <si>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</si>
  <si>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</si>
  <si>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</si>
  <si>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</si>
  <si>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</si>
  <si>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</si>
  <si>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</si>
  <si>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</si>
  <si>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</si>
  <si>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</si>
  <si>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</si>
  <si>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</si>
  <si>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</si>
  <si>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</si>
  <si>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</si>
  <si>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</si>
  <si>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</si>
  <si>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</si>
  <si>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</si>
  <si>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</si>
  <si>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</si>
  <si>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</si>
  <si>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</si>
  <si>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</si>
  <si>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</si>
  <si>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</si>
  <si>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</si>
  <si>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</si>
  <si>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</si>
  <si>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</si>
  <si>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</si>
  <si>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</si>
  <si>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</si>
  <si>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</si>
  <si>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</si>
  <si>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</si>
  <si>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</si>
  <si>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</si>
  <si>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</si>
  <si>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</si>
  <si>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</si>
  <si>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</si>
  <si>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</si>
  <si>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</si>
  <si>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</si>
  <si>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</si>
  <si>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</si>
  <si>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</si>
  <si>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</si>
  <si>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</si>
  <si>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</si>
  <si>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</si>
  <si>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</si>
  <si>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</si>
  <si>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</si>
  <si>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</si>
  <si>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</si>
  <si>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</si>
  <si>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</si>
  <si>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</si>
  <si>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</si>
  <si>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</si>
  <si>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</si>
  <si>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</si>
  <si>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</si>
  <si>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</si>
  <si>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</si>
  <si>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</si>
  <si>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</si>
  <si>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</si>
  <si>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</si>
  <si>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</si>
  <si>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</si>
  <si>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</si>
  <si>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</si>
  <si>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</si>
  <si>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</si>
  <si>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</si>
  <si>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</si>
  <si>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</si>
  <si>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</si>
  <si>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</si>
  <si>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</si>
  <si>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</si>
  <si>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</si>
  <si>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</si>
  <si>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</si>
  <si>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</si>
  <si>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</si>
  <si>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</si>
  <si>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</si>
  <si>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</si>
  <si>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</si>
  <si>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</si>
  <si>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</si>
  <si>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</si>
  <si>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</si>
  <si>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</si>
  <si>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</si>
  <si>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</si>
  <si>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</si>
  <si>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</si>
  <si>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</si>
  <si>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</si>
  <si>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</si>
  <si>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</si>
  <si>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</si>
  <si>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</si>
  <si>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</si>
  <si>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</si>
  <si>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</si>
  <si>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</si>
  <si>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</si>
  <si>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</si>
  <si>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</si>
  <si>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</si>
  <si>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</si>
  <si>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</si>
  <si>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</si>
  <si>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</si>
  <si>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</si>
  <si>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</si>
  <si>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</si>
  <si>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</si>
  <si>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</si>
  <si>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</si>
  <si>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</si>
  <si>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</si>
  <si>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</si>
  <si>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</si>
  <si>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</si>
  <si>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</si>
  <si>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</si>
  <si>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</si>
  <si>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</si>
  <si>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</si>
  <si>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</si>
  <si>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</si>
  <si>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</si>
  <si>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</si>
  <si>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</si>
  <si>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</si>
  <si>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</si>
  <si>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</si>
  <si>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</si>
  <si>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</si>
  <si>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</si>
  <si>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</si>
  <si>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</si>
  <si>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</si>
  <si>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</si>
  <si>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</si>
  <si>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</si>
  <si>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</si>
  <si>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</si>
  <si>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</si>
  <si>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</si>
  <si>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</si>
  <si>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</si>
  <si>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</si>
  <si>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</si>
  <si>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</si>
  <si>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</si>
  <si>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</si>
  <si>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</si>
  <si>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</si>
  <si>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</si>
  <si>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</si>
  <si>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</si>
  <si>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</si>
  <si>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</si>
  <si>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</si>
  <si>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</si>
  <si>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</si>
  <si>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</si>
  <si>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</si>
  <si>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</si>
  <si>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</si>
  <si>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</si>
  <si>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</si>
  <si>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</si>
  <si>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</si>
  <si>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</si>
  <si>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</si>
  <si>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</si>
  <si>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</si>
  <si>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</si>
  <si>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</si>
  <si>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</si>
  <si>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</si>
  <si>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</si>
  <si>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</si>
  <si>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</si>
  <si>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</si>
  <si>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</si>
  <si>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</si>
  <si>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</si>
  <si>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</si>
  <si>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</si>
  <si>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</si>
  <si>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</si>
  <si>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</si>
  <si>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</si>
  <si>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</si>
  <si>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</si>
  <si>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</si>
  <si>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</si>
  <si>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</si>
  <si>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</si>
  <si>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</si>
  <si>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</si>
  <si>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</si>
  <si>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</si>
  <si>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</si>
  <si>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</si>
  <si>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</si>
  <si>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</si>
  <si>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</si>
  <si>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</si>
  <si>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</si>
  <si>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</si>
  <si>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</si>
  <si>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</si>
  <si>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</si>
  <si>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</si>
  <si>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</si>
  <si>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</si>
  <si>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</si>
  <si>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</si>
  <si>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</si>
  <si>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</si>
  <si>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</si>
  <si>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</si>
  <si>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</si>
  <si>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</si>
  <si>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</si>
  <si>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</si>
  <si>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</si>
  <si>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</si>
  <si>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</si>
  <si>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</si>
  <si>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</si>
  <si>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</si>
  <si>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</si>
  <si>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</si>
  <si>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</si>
  <si>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</si>
  <si>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</si>
  <si>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</si>
  <si>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</si>
  <si>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</si>
  <si>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</si>
  <si>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</si>
  <si>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</si>
  <si>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</si>
  <si>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</si>
  <si>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</si>
  <si>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</si>
  <si>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</si>
  <si>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</si>
  <si>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</si>
  <si>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</si>
  <si>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</si>
  <si>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</si>
  <si>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</si>
  <si>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</si>
  <si>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</si>
  <si>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</si>
  <si>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</si>
  <si>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</si>
  <si>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</si>
  <si>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</si>
  <si>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</si>
  <si>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</si>
  <si>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</si>
  <si>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</si>
  <si>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</si>
  <si>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</si>
  <si>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</si>
  <si>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</si>
  <si>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</si>
  <si>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</si>
  <si>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</si>
  <si>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</si>
  <si>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</si>
  <si>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</si>
  <si>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</si>
  <si>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</si>
  <si>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</si>
  <si>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</si>
  <si>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</si>
  <si>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</si>
  <si>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</si>
  <si>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</si>
  <si>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</si>
  <si>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</si>
  <si>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</si>
  <si>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</si>
  <si>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</si>
  <si>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</si>
  <si>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</si>
  <si>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</si>
  <si>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</si>
  <si>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</si>
  <si>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</si>
  <si>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</si>
  <si>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</si>
  <si>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</si>
  <si>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</si>
  <si>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</si>
  <si>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</si>
  <si>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</si>
  <si>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</si>
  <si>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</si>
  <si>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</si>
  <si>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</si>
  <si>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</si>
  <si>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</si>
  <si>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</si>
  <si>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</si>
  <si>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</si>
  <si>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</si>
  <si>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</si>
  <si>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</si>
  <si>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</si>
  <si>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</si>
  <si>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</si>
  <si>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</si>
  <si>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</si>
  <si>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</si>
  <si>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</si>
  <si>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</si>
  <si>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</si>
  <si>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</si>
  <si>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</si>
  <si>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</si>
  <si>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</si>
  <si>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</si>
  <si>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</si>
  <si>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</si>
  <si>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</si>
  <si>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</si>
  <si>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</si>
  <si>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</si>
  <si>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</si>
  <si>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</si>
  <si>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</si>
  <si>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</si>
  <si>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</si>
  <si>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</si>
  <si>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</si>
  <si>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</si>
  <si>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</si>
  <si>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</si>
  <si>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</si>
  <si>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</si>
  <si>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</si>
  <si>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</si>
  <si>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</si>
  <si>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</si>
  <si>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</si>
  <si>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</si>
  <si>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</si>
  <si>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</si>
  <si>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</si>
  <si>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</si>
  <si>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</si>
  <si>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</si>
  <si>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</si>
  <si>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</si>
  <si>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</si>
  <si>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</si>
  <si>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</si>
  <si>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</si>
  <si>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</si>
  <si>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</si>
  <si>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</si>
  <si>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</si>
  <si>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</si>
  <si>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</si>
  <si>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</si>
  <si>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</si>
  <si>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</si>
  <si>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</si>
  <si>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</si>
  <si>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</si>
  <si>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</si>
  <si>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</si>
  <si>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</si>
  <si>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</si>
  <si>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</si>
  <si>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</si>
  <si>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</si>
  <si>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</si>
  <si>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</si>
  <si>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</si>
  <si>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</si>
  <si>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</si>
  <si>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</si>
  <si>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</si>
  <si>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</si>
  <si>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</si>
  <si>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</si>
  <si>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</si>
  <si>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</si>
  <si>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</si>
  <si>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</si>
  <si>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</si>
  <si>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</si>
  <si>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</si>
  <si>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</si>
  <si>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</si>
  <si>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</si>
  <si>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</si>
  <si>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</si>
  <si>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</si>
  <si>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</si>
  <si>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</si>
  <si>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</si>
  <si>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</si>
  <si>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</si>
  <si>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</si>
  <si>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</si>
  <si>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</si>
  <si>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</si>
  <si>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</si>
  <si>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</si>
  <si>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</si>
  <si>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</si>
  <si>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</si>
  <si>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</si>
  <si>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</si>
  <si>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</si>
  <si>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</si>
  <si>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</si>
  <si>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</si>
  <si>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</si>
  <si>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</si>
  <si>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</si>
  <si>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</si>
  <si>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</si>
  <si>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</si>
  <si>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</si>
  <si>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</si>
  <si>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</si>
  <si>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</si>
  <si>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</si>
  <si>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</si>
  <si>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</si>
  <si>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</si>
  <si>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</si>
  <si>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</si>
  <si>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</si>
  <si>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</si>
  <si>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</si>
  <si>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</si>
  <si>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</si>
  <si>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</si>
  <si>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</si>
  <si>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</si>
  <si>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</si>
  <si>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</si>
  <si>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</si>
  <si>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</si>
  <si>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</si>
  <si>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</si>
  <si>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</si>
  <si>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</si>
  <si>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</si>
  <si>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</si>
  <si>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</si>
  <si>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</si>
  <si>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</si>
  <si>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</si>
  <si>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</si>
  <si>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</si>
  <si>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</si>
  <si>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</si>
  <si>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</si>
  <si>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</si>
  <si>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</si>
  <si>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</si>
  <si>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</si>
  <si>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</si>
  <si>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</si>
  <si>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</si>
  <si>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</si>
  <si>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</si>
  <si>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</si>
  <si>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</si>
  <si>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</si>
  <si>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</si>
  <si>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</si>
  <si>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</si>
  <si>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</si>
  <si>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</si>
  <si>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</si>
  <si>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</si>
  <si>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</si>
  <si>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</si>
  <si>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</si>
  <si>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</si>
  <si>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</si>
  <si>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</si>
  <si>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</si>
  <si>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</si>
  <si>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</si>
  <si>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</si>
  <si>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</si>
  <si>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</si>
  <si>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</si>
  <si>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</si>
  <si>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</si>
  <si>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</si>
  <si>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</si>
  <si>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</si>
  <si>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</si>
  <si>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</si>
  <si>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</si>
  <si>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</si>
  <si>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</si>
  <si>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</si>
  <si>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</si>
  <si>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</si>
  <si>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</si>
  <si>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</si>
  <si>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</si>
  <si>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</si>
  <si>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</si>
  <si>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</si>
  <si>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</si>
  <si>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</si>
  <si>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</si>
  <si>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</si>
  <si>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</si>
  <si>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</si>
  <si>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</si>
  <si>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</si>
  <si>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</si>
  <si>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</si>
  <si>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</si>
  <si>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</si>
  <si>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</si>
  <si>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</si>
  <si>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</si>
  <si>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</si>
  <si>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</si>
  <si>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</si>
  <si>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</si>
  <si>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</si>
  <si>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</si>
  <si>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</si>
  <si>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</si>
  <si>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</si>
  <si>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</si>
  <si>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</si>
  <si>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</si>
  <si>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</si>
  <si>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</si>
  <si>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</si>
  <si>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</si>
  <si>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</si>
  <si>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</si>
  <si>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</si>
  <si>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</si>
  <si>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</si>
  <si>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</si>
  <si>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</si>
  <si>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</si>
  <si>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</si>
  <si>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</si>
  <si>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</si>
  <si>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</si>
  <si>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</si>
  <si>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</si>
  <si>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</si>
  <si>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</si>
  <si>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</si>
  <si>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</si>
  <si>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</si>
  <si>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</si>
  <si>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</si>
  <si>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</si>
  <si>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</si>
  <si>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</si>
  <si>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</si>
  <si>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</si>
  <si>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</si>
  <si>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</si>
  <si>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</si>
  <si>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</si>
  <si>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</si>
  <si>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</si>
  <si>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</si>
  <si>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</si>
  <si>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</si>
  <si>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</si>
  <si>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</si>
  <si>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</si>
  <si>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</si>
  <si>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</si>
  <si>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</si>
  <si>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</si>
  <si>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</si>
  <si>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</si>
  <si>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</si>
  <si>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</si>
  <si>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</si>
  <si>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</si>
  <si>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</si>
  <si>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</si>
  <si>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</si>
  <si>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</si>
  <si>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</si>
  <si>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</si>
  <si>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</si>
  <si>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</si>
  <si>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</si>
  <si>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</si>
  <si>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</si>
  <si>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</si>
  <si>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</si>
  <si>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</si>
  <si>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</si>
  <si>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</si>
  <si>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</si>
  <si>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</si>
  <si>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</si>
  <si>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</si>
  <si>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</si>
  <si>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</si>
  <si>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</si>
  <si>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</si>
  <si>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</si>
  <si>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</si>
  <si>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</si>
  <si>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</si>
  <si>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</si>
  <si>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</si>
  <si>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</si>
  <si>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</si>
  <si>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</si>
  <si>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</si>
  <si>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</si>
  <si>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</si>
  <si>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</si>
  <si>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</si>
  <si>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</si>
  <si>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</si>
  <si>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</si>
  <si>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</si>
  <si>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</si>
  <si>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</si>
  <si>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</si>
  <si>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</si>
  <si>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</si>
  <si>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</si>
  <si>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</si>
  <si>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</si>
  <si>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</si>
  <si>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</si>
  <si>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</si>
  <si>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</si>
  <si>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</si>
  <si>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</si>
  <si>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</si>
  <si>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</si>
  <si>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</si>
  <si>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</si>
  <si>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</si>
  <si>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</si>
  <si>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</si>
  <si>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</si>
  <si>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</si>
  <si>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</si>
  <si>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</si>
  <si>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</si>
  <si>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</si>
  <si>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</si>
  <si>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</si>
  <si>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</si>
  <si>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</si>
  <si>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</si>
  <si>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</si>
  <si>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</si>
  <si>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</si>
  <si>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</si>
  <si>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</si>
  <si>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</si>
  <si>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</si>
  <si>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</si>
  <si>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</si>
  <si>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</si>
  <si>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</si>
  <si>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</si>
  <si>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</si>
  <si>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</si>
  <si>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</si>
  <si>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</si>
  <si>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</si>
  <si>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</si>
  <si>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</si>
  <si>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</si>
  <si>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</si>
  <si>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</si>
  <si>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</si>
  <si>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</si>
  <si>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</si>
  <si>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</si>
  <si>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</si>
  <si>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</si>
  <si>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</si>
  <si>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</si>
  <si>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</si>
  <si>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</si>
  <si>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</si>
  <si>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</si>
  <si>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</si>
  <si>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</si>
  <si>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</si>
  <si>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</si>
  <si>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</si>
  <si>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</si>
  <si>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</si>
  <si>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</si>
  <si>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</si>
  <si>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</si>
  <si>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</si>
  <si>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</si>
  <si>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</si>
  <si>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</si>
  <si>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</si>
  <si>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</si>
  <si>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</si>
  <si>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</si>
  <si>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</si>
  <si>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</si>
  <si>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</si>
  <si>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</si>
  <si>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</si>
  <si>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</si>
  <si>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</si>
  <si>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</si>
  <si>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</si>
  <si>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</si>
  <si>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</si>
  <si>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</si>
  <si>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</si>
  <si>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</si>
  <si>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</si>
  <si>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</si>
  <si>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</si>
  <si>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</si>
  <si>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</si>
  <si>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</si>
  <si>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</si>
  <si>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</si>
  <si>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</si>
  <si>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</si>
  <si>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</si>
  <si>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</si>
  <si>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</si>
  <si>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</si>
  <si>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</si>
  <si>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</si>
  <si>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</si>
  <si>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</si>
  <si>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</si>
  <si>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</si>
  <si>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</si>
  <si>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</si>
  <si>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</si>
  <si>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</si>
  <si>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</si>
  <si>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</si>
  <si>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</si>
  <si>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</si>
  <si>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</si>
  <si>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</si>
  <si>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</si>
  <si>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</si>
  <si>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</si>
  <si>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</si>
  <si>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</si>
  <si>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</si>
  <si>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</si>
  <si>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</si>
  <si>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</si>
  <si>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</si>
  <si>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</si>
  <si>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</si>
  <si>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</si>
  <si>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</si>
  <si>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</si>
  <si>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</si>
  <si>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</si>
  <si>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</si>
  <si>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</si>
  <si>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</si>
  <si>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</si>
  <si>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</si>
  <si>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</si>
  <si>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</si>
  <si>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</si>
  <si>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</si>
  <si>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</si>
  <si>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</si>
  <si>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</si>
  <si>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</si>
  <si>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</si>
  <si>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</si>
  <si>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</si>
  <si>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</si>
  <si>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</si>
  <si>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</si>
  <si>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</si>
  <si>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</si>
  <si>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</si>
  <si>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</si>
  <si>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</si>
  <si>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</si>
  <si>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</si>
  <si>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</si>
  <si>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</si>
  <si>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</si>
  <si>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</si>
  <si>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</si>
  <si>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</si>
  <si>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</si>
  <si>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</si>
  <si>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</si>
  <si>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</si>
  <si>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</si>
  <si>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</si>
  <si>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</si>
  <si>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</si>
  <si>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</si>
  <si>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</si>
  <si>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</si>
  <si>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</si>
  <si>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</si>
  <si>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</si>
  <si>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</si>
  <si>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</si>
  <si>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</si>
  <si>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</si>
  <si>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</si>
  <si>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</si>
  <si>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</si>
  <si>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</si>
  <si>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</si>
  <si>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</si>
  <si>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</si>
  <si>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</si>
  <si>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</si>
  <si>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</si>
  <si>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</si>
  <si>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</si>
  <si>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</si>
  <si>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</si>
  <si>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</si>
  <si>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</si>
  <si>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</si>
  <si>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</si>
  <si>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</si>
  <si>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</si>
  <si>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</si>
  <si>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</si>
  <si>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</si>
  <si>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</si>
  <si>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</si>
  <si>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</si>
  <si>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</si>
  <si>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</si>
  <si>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</si>
  <si>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</si>
  <si>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</si>
  <si>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</si>
  <si>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</si>
  <si>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</si>
  <si>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</si>
  <si>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</si>
  <si>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</si>
  <si>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</si>
  <si>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</si>
  <si>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</si>
  <si>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</si>
  <si>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</si>
  <si>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</si>
  <si>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</si>
  <si>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</si>
  <si>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</si>
  <si>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</si>
  <si>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</si>
  <si>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</si>
  <si>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</si>
  <si>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</si>
  <si>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</si>
  <si>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</si>
  <si>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</si>
  <si>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</si>
  <si>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</si>
  <si>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</si>
  <si>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</si>
  <si>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</si>
  <si>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</si>
  <si>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</si>
  <si>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</si>
  <si>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</si>
  <si>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</si>
  <si>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</si>
  <si>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</si>
  <si>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</si>
  <si>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</si>
  <si>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</si>
  <si>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</si>
  <si>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</si>
  <si>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</si>
  <si>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</si>
  <si>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</si>
  <si>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</si>
  <si>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</si>
  <si>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</si>
  <si>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</si>
  <si>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</si>
  <si>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</si>
  <si>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</si>
  <si>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</si>
  <si>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</si>
  <si>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</si>
  <si>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</si>
  <si>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</si>
  <si>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</si>
  <si>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</si>
  <si>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</si>
  <si>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</si>
  <si>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</si>
  <si>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</si>
  <si>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</si>
  <si>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</si>
  <si>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</si>
  <si>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</si>
  <si>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</si>
  <si>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</si>
  <si>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</si>
  <si>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</si>
  <si>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</si>
  <si>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</si>
  <si>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</si>
  <si>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</si>
  <si>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</si>
  <si>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</si>
  <si>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</si>
  <si>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</si>
  <si>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</si>
  <si>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</si>
  <si>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</si>
  <si>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</si>
  <si>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</si>
  <si>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</si>
  <si>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</si>
  <si>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</si>
  <si>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</si>
  <si>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</si>
  <si>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</si>
  <si>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</si>
  <si>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</si>
  <si>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</si>
  <si>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</si>
  <si>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</si>
  <si>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</si>
  <si>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</si>
  <si>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</si>
  <si>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</si>
  <si>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</si>
  <si>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</si>
  <si>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</si>
  <si>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</si>
  <si>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</si>
  <si>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</si>
  <si>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</si>
  <si>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</si>
  <si>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</si>
  <si>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</si>
  <si>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</si>
  <si>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</si>
  <si>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</si>
  <si>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</si>
  <si>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</si>
  <si>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</si>
  <si>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</si>
  <si>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</si>
  <si>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</si>
  <si>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</si>
  <si>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</si>
  <si>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</si>
  <si>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</si>
  <si>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</si>
  <si>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</si>
  <si>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</si>
  <si>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</si>
  <si>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</si>
  <si>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</si>
  <si>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</si>
  <si>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</si>
  <si>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</si>
  <si>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</si>
  <si>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</si>
  <si>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</si>
  <si>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</si>
  <si>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</si>
  <si>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</si>
  <si>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</si>
  <si>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</si>
  <si>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</si>
  <si>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</si>
  <si>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</si>
  <si>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</si>
  <si>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</si>
  <si>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</si>
  <si>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</si>
  <si>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</si>
  <si>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</si>
  <si>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</si>
  <si>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</si>
  <si>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</si>
  <si>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</si>
  <si>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</si>
  <si>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</si>
  <si>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</si>
  <si>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</si>
  <si>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</si>
  <si>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</si>
  <si>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</si>
  <si>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</si>
  <si>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</si>
  <si>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</si>
  <si>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</si>
  <si>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</si>
  <si>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</si>
  <si>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</si>
  <si>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</si>
  <si>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</si>
  <si>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</si>
  <si>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</si>
  <si>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</si>
  <si>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</si>
  <si>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</si>
  <si>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</si>
  <si>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</si>
  <si>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</si>
  <si>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</si>
  <si>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</si>
  <si>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</si>
  <si>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</si>
  <si>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</si>
  <si>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</si>
  <si>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</si>
  <si>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</si>
  <si>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</si>
  <si>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</si>
  <si>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</si>
  <si>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</si>
  <si>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</si>
  <si>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</si>
  <si>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</si>
  <si>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</si>
  <si>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</si>
  <si>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</si>
  <si>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</si>
  <si>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</si>
  <si>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</si>
  <si>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</si>
  <si>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</si>
  <si>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</si>
  <si>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</si>
  <si>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</si>
  <si>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</si>
  <si>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</si>
  <si>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</si>
  <si>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</si>
  <si>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</si>
  <si>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</si>
  <si>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</si>
  <si>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</si>
  <si>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</si>
  <si>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</si>
  <si>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</si>
  <si>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</si>
  <si>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</si>
  <si>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</si>
  <si>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</si>
  <si>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</si>
  <si>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</si>
  <si>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</si>
  <si>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</si>
  <si>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</si>
  <si>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</si>
  <si>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</si>
  <si>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</si>
  <si>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</si>
  <si>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</si>
  <si>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</si>
  <si>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</si>
  <si>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</si>
  <si>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</si>
  <si>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</si>
  <si>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</si>
  <si>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</si>
  <si>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</si>
  <si>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</si>
  <si>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</si>
  <si>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http://runscore.com/Alan/AgeGrade.html</t>
  </si>
  <si>
    <t>Rhonex</t>
  </si>
  <si>
    <t>Kipruto</t>
  </si>
  <si>
    <t>Valencia Ibercaja</t>
  </si>
  <si>
    <t xml:space="preserve">Joshua </t>
  </si>
  <si>
    <t>Cheptegei</t>
  </si>
  <si>
    <t>2020 Age-Grade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</si>
</sst>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9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95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  <xf numFmtId="14" fontId="24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vertical="center"/>
    </xf>
    <xf numFmtId="49" fontId="24" fillId="6" borderId="0" xfId="0" applyNumberFormat="1" applyFont="1" applyFill="1" applyAlignment="1"/>
    <xf numFmtId="0" fontId="24" fillId="6" borderId="0" xfId="0" applyFont="1" applyFill="1" applyAlignment="1"/>
    <xf numFmtId="0" fontId="28" fillId="6" borderId="10" xfId="0" applyFont="1" applyFill="1" applyBorder="1" applyAlignment="1">
      <alignment vertical="center"/>
    </xf>
    <xf numFmtId="49" fontId="24" fillId="6" borderId="10" xfId="0" applyNumberFormat="1" applyFont="1" applyFill="1" applyBorder="1" applyAlignment="1"/>
    <xf numFmtId="0" fontId="24" fillId="6" borderId="10" xfId="0" applyFont="1" applyFill="1" applyBorder="1" applyAlignment="1"/>
    <xf numFmtId="176" fontId="3" fillId="0" borderId="0" xfId="0" quotePrefix="1" applyNumberFormat="1" applyFont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Parameters!$B$15:$B$36</c:f>
              <c:numCache>
                <c:formatCode>0.0000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  <c:pt idx="14">
                  <c:v>48.280320000000003</c:v>
                </c:pt>
                <c:pt idx="15">
                  <c:v>50</c:v>
                </c:pt>
                <c:pt idx="16">
                  <c:v>64.373760000000004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Parameters!$C$15:$C$36</c:f>
              <c:numCache>
                <c:formatCode>0.00000</c:formatCode>
                <c:ptCount val="22"/>
                <c:pt idx="0">
                  <c:v>2.57</c:v>
                </c:pt>
                <c:pt idx="3">
                  <c:v>2.7520833333333332</c:v>
                </c:pt>
                <c:pt idx="5">
                  <c:v>2.6399999999999997</c:v>
                </c:pt>
                <c:pt idx="6">
                  <c:v>2.7930555555555556</c:v>
                </c:pt>
                <c:pt idx="7">
                  <c:v>2.746666666666667</c:v>
                </c:pt>
                <c:pt idx="8">
                  <c:v>2.7578524748800337</c:v>
                </c:pt>
                <c:pt idx="9">
                  <c:v>2.8008333333333333</c:v>
                </c:pt>
                <c:pt idx="10">
                  <c:v>2.7499308764861552</c:v>
                </c:pt>
                <c:pt idx="11">
                  <c:v>2.8733333333333331</c:v>
                </c:pt>
                <c:pt idx="12">
                  <c:v>2.9333333333333331</c:v>
                </c:pt>
                <c:pt idx="13">
                  <c:v>2.9138523521744286</c:v>
                </c:pt>
                <c:pt idx="14">
                  <c:v>3.2625439654639132</c:v>
                </c:pt>
                <c:pt idx="15">
                  <c:v>3.2726666666666664</c:v>
                </c:pt>
                <c:pt idx="16">
                  <c:v>3.5053102382088595</c:v>
                </c:pt>
                <c:pt idx="17">
                  <c:v>3.6145090381988418</c:v>
                </c:pt>
                <c:pt idx="18">
                  <c:v>3.7033333333333331</c:v>
                </c:pt>
                <c:pt idx="19">
                  <c:v>4.2446666666666673</c:v>
                </c:pt>
                <c:pt idx="20">
                  <c:v>4.2753444881889759</c:v>
                </c:pt>
                <c:pt idx="2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Parameters!$H$2:$H$36</c:f>
              <c:numCache>
                <c:formatCode>0.000000</c:formatCode>
                <c:ptCount val="35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2.5916666666666668</c:v>
                </c:pt>
                <c:pt idx="15">
                  <c:v>2.5968137742251911</c:v>
                </c:pt>
                <c:pt idx="16">
                  <c:v>2.6187499999999999</c:v>
                </c:pt>
                <c:pt idx="17">
                  <c:v>2.6180439566266336</c:v>
                </c:pt>
                <c:pt idx="18">
                  <c:v>2.64</c:v>
                </c:pt>
                <c:pt idx="19">
                  <c:v>2.6708333333333329</c:v>
                </c:pt>
                <c:pt idx="20">
                  <c:v>2.7066666666666666</c:v>
                </c:pt>
                <c:pt idx="21">
                  <c:v>2.7184989660383359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  <c:pt idx="27">
                  <c:v>2.9722255362019139</c:v>
                </c:pt>
                <c:pt idx="28">
                  <c:v>2.99</c:v>
                </c:pt>
                <c:pt idx="29">
                  <c:v>3.1534588006044699</c:v>
                </c:pt>
                <c:pt idx="30">
                  <c:v>3.3305429679810552</c:v>
                </c:pt>
                <c:pt idx="31">
                  <c:v>3.5600000000000005</c:v>
                </c:pt>
                <c:pt idx="32">
                  <c:v>4.0333333333333332</c:v>
                </c:pt>
                <c:pt idx="33">
                  <c:v>4.1269403351096265</c:v>
                </c:pt>
                <c:pt idx="3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83.607907742998336</c:v>
                </c:pt>
                <c:pt idx="3" formatCode="0.000">
                  <c:v>74.141709276844409</c:v>
                </c:pt>
                <c:pt idx="4" formatCode="0.000">
                  <c:v>67.040951122853357</c:v>
                </c:pt>
                <c:pt idx="5" formatCode="0.000">
                  <c:v>61.55245603395997</c:v>
                </c:pt>
                <c:pt idx="6" formatCode="0.000">
                  <c:v>57.215332581736178</c:v>
                </c:pt>
                <c:pt idx="7" formatCode="0.000">
                  <c:v>53.732133403917409</c:v>
                </c:pt>
                <c:pt idx="8" formatCode="0.000">
                  <c:v>50.902708124373113</c:v>
                </c:pt>
                <c:pt idx="9" formatCode="0.000">
                  <c:v>48.587841072283382</c:v>
                </c:pt>
                <c:pt idx="10" formatCode="0.000">
                  <c:v>46.688132474701007</c:v>
                </c:pt>
                <c:pt idx="11" formatCode="0.000">
                  <c:v>45.13116940862605</c:v>
                </c:pt>
                <c:pt idx="12" formatCode="0.000">
                  <c:v>43.863439930855655</c:v>
                </c:pt>
                <c:pt idx="13" formatCode="0.000">
                  <c:v>42.845082313212323</c:v>
                </c:pt>
                <c:pt idx="14" formatCode="0.000">
                  <c:v>42.046396023198007</c:v>
                </c:pt>
                <c:pt idx="15" formatCode="0.000">
                  <c:v>41.445487954267044</c:v>
                </c:pt>
                <c:pt idx="16" formatCode="0.000">
                  <c:v>40.943929003630487</c:v>
                </c:pt>
                <c:pt idx="17" formatCode="0.000">
                  <c:v>40.62785910338517</c:v>
                </c:pt>
                <c:pt idx="18" formatCode="0.000">
                  <c:v>40.599999999999994</c:v>
                </c:pt>
                <c:pt idx="19" formatCode="0.000">
                  <c:v>40.599999999999994</c:v>
                </c:pt>
                <c:pt idx="20" formatCode="0.000">
                  <c:v>40.599999999999994</c:v>
                </c:pt>
                <c:pt idx="21" formatCode="0.000">
                  <c:v>40.599999999999994</c:v>
                </c:pt>
                <c:pt idx="22" formatCode="0.000">
                  <c:v>40.599999999999994</c:v>
                </c:pt>
                <c:pt idx="23" formatCode="0.000">
                  <c:v>40.599999999999994</c:v>
                </c:pt>
                <c:pt idx="24" formatCode="0.000">
                  <c:v>40.599999999999994</c:v>
                </c:pt>
                <c:pt idx="25" formatCode="0.000">
                  <c:v>40.599999999999994</c:v>
                </c:pt>
                <c:pt idx="26" formatCode="0.000">
                  <c:v>40.599999999999994</c:v>
                </c:pt>
                <c:pt idx="27" formatCode="0.000">
                  <c:v>40.599999999999994</c:v>
                </c:pt>
                <c:pt idx="28" formatCode="0.000">
                  <c:v>40.599999999999994</c:v>
                </c:pt>
                <c:pt idx="29" formatCode="0.000">
                  <c:v>40.599999999999994</c:v>
                </c:pt>
                <c:pt idx="30" formatCode="0.000">
                  <c:v>40.601345870744559</c:v>
                </c:pt>
                <c:pt idx="31" formatCode="0.000">
                  <c:v>40.626092953356682</c:v>
                </c:pt>
                <c:pt idx="32" formatCode="0.000">
                  <c:v>40.682120287544372</c:v>
                </c:pt>
                <c:pt idx="33" formatCode="0.000">
                  <c:v>40.769687057360443</c:v>
                </c:pt>
                <c:pt idx="34" formatCode="0.000">
                  <c:v>40.889200499202957</c:v>
                </c:pt>
                <c:pt idx="35" formatCode="0.000">
                  <c:v>41.041220664048055</c:v>
                </c:pt>
                <c:pt idx="36" formatCode="0.000">
                  <c:v>41.226467038709707</c:v>
                </c:pt>
                <c:pt idx="37" formatCode="0.000">
                  <c:v>41.44582717369039</c:v>
                </c:pt>
                <c:pt idx="38" formatCode="0.000">
                  <c:v>41.700367513453756</c:v>
                </c:pt>
                <c:pt idx="39" formatCode="0.000">
                  <c:v>41.991346680463522</c:v>
                </c:pt>
                <c:pt idx="40" formatCode="0.000">
                  <c:v>42.318500693166413</c:v>
                </c:pt>
                <c:pt idx="41" formatCode="0.000">
                  <c:v>42.658745265477386</c:v>
                </c:pt>
                <c:pt idx="42" formatCode="0.000">
                  <c:v>43.00450537748366</c:v>
                </c:pt>
                <c:pt idx="43" formatCode="0.000">
                  <c:v>43.35591623970862</c:v>
                </c:pt>
                <c:pt idx="44" formatCode="0.000">
                  <c:v>43.713117518572425</c:v>
                </c:pt>
                <c:pt idx="45" formatCode="0.000">
                  <c:v>44.076253521473362</c:v>
                </c:pt>
                <c:pt idx="46" formatCode="0.000">
                  <c:v>44.445473391171568</c:v>
                </c:pt>
                <c:pt idx="47" formatCode="0.000">
                  <c:v>44.820931310025259</c:v>
                </c:pt>
                <c:pt idx="48" formatCode="0.000">
                  <c:v>45.202786714666921</c:v>
                </c:pt>
                <c:pt idx="49" formatCode="0.000">
                  <c:v>45.591204521747578</c:v>
                </c:pt>
                <c:pt idx="50" formatCode="0.000">
                  <c:v>45.986355365420515</c:v>
                </c:pt>
                <c:pt idx="51" formatCode="0.000">
                  <c:v>46.388415847282999</c:v>
                </c:pt>
                <c:pt idx="52" formatCode="0.000">
                  <c:v>46.797568799545139</c:v>
                </c:pt>
                <c:pt idx="53" formatCode="0.000">
                  <c:v>47.214003562249836</c:v>
                </c:pt>
                <c:pt idx="54" formatCode="0.000">
                  <c:v>47.637916275426853</c:v>
                </c:pt>
                <c:pt idx="55" formatCode="0.000">
                  <c:v>48.069510187128266</c:v>
                </c:pt>
                <c:pt idx="56" formatCode="0.000">
                  <c:v>48.508995978361511</c:v>
                </c:pt>
                <c:pt idx="57" formatCode="0.000">
                  <c:v>48.956592106011577</c:v>
                </c:pt>
                <c:pt idx="58" formatCode="0.000">
                  <c:v>49.412525164924965</c:v>
                </c:pt>
                <c:pt idx="59" formatCode="0.000">
                  <c:v>49.877030270416455</c:v>
                </c:pt>
                <c:pt idx="60" formatCode="0.000">
                  <c:v>50.350351462555189</c:v>
                </c:pt>
                <c:pt idx="61" formatCode="0.000">
                  <c:v>50.83274213369085</c:v>
                </c:pt>
                <c:pt idx="62" formatCode="0.000">
                  <c:v>51.324465480793428</c:v>
                </c:pt>
                <c:pt idx="63" formatCode="0.000">
                  <c:v>51.8257949843034</c:v>
                </c:pt>
                <c:pt idx="64" formatCode="0.000">
                  <c:v>52.337014915322676</c:v>
                </c:pt>
                <c:pt idx="65" formatCode="0.000">
                  <c:v>52.858420873122853</c:v>
                </c:pt>
                <c:pt idx="66" formatCode="0.000">
                  <c:v>53.390320355106141</c:v>
                </c:pt>
                <c:pt idx="67" formatCode="0.000">
                  <c:v>53.933033361528388</c:v>
                </c:pt>
                <c:pt idx="68" formatCode="0.000">
                  <c:v>54.486893037482758</c:v>
                </c:pt>
                <c:pt idx="69" formatCode="0.000">
                  <c:v>55.052246354850745</c:v>
                </c:pt>
                <c:pt idx="70" formatCode="0.000">
                  <c:v>55.655249733474619</c:v>
                </c:pt>
                <c:pt idx="71" formatCode="0.000">
                  <c:v>56.324421916707728</c:v>
                </c:pt>
                <c:pt idx="72" formatCode="0.000">
                  <c:v>57.064089857918638</c:v>
                </c:pt>
                <c:pt idx="73" formatCode="0.000">
                  <c:v>57.87921063578856</c:v>
                </c:pt>
                <c:pt idx="74" formatCode="0.000">
                  <c:v>58.775462618438617</c:v>
                </c:pt>
                <c:pt idx="75" formatCode="0.000">
                  <c:v>59.759355195893313</c:v>
                </c:pt>
                <c:pt idx="76" formatCode="0.000">
                  <c:v>60.838361368518257</c:v>
                </c:pt>
                <c:pt idx="77" formatCode="0.000">
                  <c:v>62.021078683202788</c:v>
                </c:pt>
                <c:pt idx="78" formatCode="0.000">
                  <c:v>63.317425602559439</c:v>
                </c:pt>
                <c:pt idx="79" formatCode="0.000">
                  <c:v>64.738882521148213</c:v>
                </c:pt>
                <c:pt idx="80" formatCode="0.000">
                  <c:v>66.298789514887886</c:v>
                </c:pt>
                <c:pt idx="81" formatCode="0.000">
                  <c:v>68.01271682613752</c:v>
                </c:pt>
                <c:pt idx="82" formatCode="0.000">
                  <c:v>69.898929487535042</c:v>
                </c:pt>
                <c:pt idx="83" formatCode="0.000">
                  <c:v>71.978975025634</c:v>
                </c:pt>
                <c:pt idx="84" formatCode="0.000">
                  <c:v>74.278433844278666</c:v>
                </c:pt>
                <c:pt idx="85" formatCode="0.000">
                  <c:v>76.827887172952856</c:v>
                </c:pt>
                <c:pt idx="86" formatCode="0.000">
                  <c:v>79.664179721683865</c:v>
                </c:pt>
                <c:pt idx="87" formatCode="0.000">
                  <c:v>82.832087132949894</c:v>
                </c:pt>
                <c:pt idx="88" formatCode="0.000">
                  <c:v>86.386547992428802</c:v>
                </c:pt>
                <c:pt idx="89" formatCode="0.000">
                  <c:v>90.395696548497327</c:v>
                </c:pt>
                <c:pt idx="90" formatCode="0.000">
                  <c:v>94.945052377140243</c:v>
                </c:pt>
                <c:pt idx="91" formatCode="0.000">
                  <c:v>100.14341667600283</c:v>
                </c:pt>
                <c:pt idx="92" formatCode="0.000">
                  <c:v>106.1313451000628</c:v>
                </c:pt>
                <c:pt idx="93" formatCode="0.000">
                  <c:v>113.09361363580636</c:v>
                </c:pt>
                <c:pt idx="94" formatCode="0.000">
                  <c:v>121.2780598827966</c:v>
                </c:pt>
                <c:pt idx="95" formatCode="0.000">
                  <c:v>131.02495794526067</c:v>
                </c:pt>
                <c:pt idx="96" formatCode="0.000">
                  <c:v>142.81450316294013</c:v>
                </c:pt>
                <c:pt idx="97" formatCode="0.000">
                  <c:v>157.34692370155062</c:v>
                </c:pt>
                <c:pt idx="98" formatCode="0.000">
                  <c:v>175.68475541953305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0.48560000000000003</c:v>
                </c:pt>
                <c:pt idx="3" formatCode="0.0000">
                  <c:v>0.54759999999999998</c:v>
                </c:pt>
                <c:pt idx="4" formatCode="0.0000">
                  <c:v>0.60560000000000003</c:v>
                </c:pt>
                <c:pt idx="5" formatCode="0.0000">
                  <c:v>0.65959999999999996</c:v>
                </c:pt>
                <c:pt idx="6" formatCode="0.0000">
                  <c:v>0.70960000000000001</c:v>
                </c:pt>
                <c:pt idx="7" formatCode="0.0000">
                  <c:v>0.75560000000000005</c:v>
                </c:pt>
                <c:pt idx="8" formatCode="0.0000">
                  <c:v>0.79759999999999998</c:v>
                </c:pt>
                <c:pt idx="9" formatCode="0.0000">
                  <c:v>0.83560000000000001</c:v>
                </c:pt>
                <c:pt idx="10" formatCode="0.0000">
                  <c:v>0.86959999999999993</c:v>
                </c:pt>
                <c:pt idx="11" formatCode="0.0000">
                  <c:v>0.89959999999999996</c:v>
                </c:pt>
                <c:pt idx="12" formatCode="0.0000">
                  <c:v>0.92559999999999998</c:v>
                </c:pt>
                <c:pt idx="13" formatCode="0.0000">
                  <c:v>0.9476</c:v>
                </c:pt>
                <c:pt idx="14" formatCode="0.0000">
                  <c:v>0.96560000000000001</c:v>
                </c:pt>
                <c:pt idx="15" formatCode="0.0000">
                  <c:v>0.97960000000000003</c:v>
                </c:pt>
                <c:pt idx="16" formatCode="0.0000">
                  <c:v>0.99160000000000004</c:v>
                </c:pt>
                <c:pt idx="17" formatCode="0.0000">
                  <c:v>0.99931428571428571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0.99996685157312637</c:v>
                </c:pt>
                <c:pt idx="31" formatCode="0.0000">
                  <c:v>0.99935772919668531</c:v>
                </c:pt>
                <c:pt idx="32" formatCode="0.0000">
                  <c:v>0.99798141574323207</c:v>
                </c:pt>
                <c:pt idx="33" formatCode="0.0000">
                  <c:v>0.99583791121276677</c:v>
                </c:pt>
                <c:pt idx="34" formatCode="0.0000">
                  <c:v>0.99292721560528929</c:v>
                </c:pt>
                <c:pt idx="35" formatCode="0.0000">
                  <c:v>0.98924932892079975</c:v>
                </c:pt>
                <c:pt idx="36" formatCode="0.0000">
                  <c:v>0.98480425115929804</c:v>
                </c:pt>
                <c:pt idx="37" formatCode="0.0000">
                  <c:v>0.97959198232078415</c:v>
                </c:pt>
                <c:pt idx="38" formatCode="0.0000">
                  <c:v>0.97361252240525809</c:v>
                </c:pt>
                <c:pt idx="39" formatCode="0.0000">
                  <c:v>0.96686587141272007</c:v>
                </c:pt>
                <c:pt idx="40" formatCode="0.0000">
                  <c:v>0.9593912670577216</c:v>
                </c:pt>
                <c:pt idx="41" formatCode="0.0000">
                  <c:v>0.95173919784407068</c:v>
                </c:pt>
                <c:pt idx="42" formatCode="0.0000">
                  <c:v>0.94408712863041977</c:v>
                </c:pt>
                <c:pt idx="43" formatCode="0.0000">
                  <c:v>0.93643505941676886</c:v>
                </c:pt>
                <c:pt idx="44" formatCode="0.0000">
                  <c:v>0.92878299020311794</c:v>
                </c:pt>
                <c:pt idx="45" formatCode="0.0000">
                  <c:v>0.92113092098946703</c:v>
                </c:pt>
                <c:pt idx="46" formatCode="0.0000">
                  <c:v>0.91347885177581611</c:v>
                </c:pt>
                <c:pt idx="47" formatCode="0.0000">
                  <c:v>0.9058267825621652</c:v>
                </c:pt>
                <c:pt idx="48" formatCode="0.0000">
                  <c:v>0.89817471334851429</c:v>
                </c:pt>
                <c:pt idx="49" formatCode="0.0000">
                  <c:v>0.89052264413486337</c:v>
                </c:pt>
                <c:pt idx="50" formatCode="0.0000">
                  <c:v>0.88287057492121246</c:v>
                </c:pt>
                <c:pt idx="51" formatCode="0.0000">
                  <c:v>0.87521850570756154</c:v>
                </c:pt>
                <c:pt idx="52" formatCode="0.0000">
                  <c:v>0.86756643649391063</c:v>
                </c:pt>
                <c:pt idx="53" formatCode="0.0000">
                  <c:v>0.85991436728025972</c:v>
                </c:pt>
                <c:pt idx="54" formatCode="0.0000">
                  <c:v>0.8522622980666088</c:v>
                </c:pt>
                <c:pt idx="55" formatCode="0.0000">
                  <c:v>0.84461022885295789</c:v>
                </c:pt>
                <c:pt idx="56" formatCode="0.0000">
                  <c:v>0.83695815963930698</c:v>
                </c:pt>
                <c:pt idx="57" formatCode="0.0000">
                  <c:v>0.82930609042565606</c:v>
                </c:pt>
                <c:pt idx="58" formatCode="0.0000">
                  <c:v>0.82165402121200515</c:v>
                </c:pt>
                <c:pt idx="59" formatCode="0.0000">
                  <c:v>0.81400195199835423</c:v>
                </c:pt>
                <c:pt idx="60" formatCode="0.0000">
                  <c:v>0.80634988278470332</c:v>
                </c:pt>
                <c:pt idx="61" formatCode="0.0000">
                  <c:v>0.79869781357105241</c:v>
                </c:pt>
                <c:pt idx="62" formatCode="0.0000">
                  <c:v>0.79104574435740149</c:v>
                </c:pt>
                <c:pt idx="63" formatCode="0.0000">
                  <c:v>0.78339367514375058</c:v>
                </c:pt>
                <c:pt idx="64" formatCode="0.0000">
                  <c:v>0.77574160593009966</c:v>
                </c:pt>
                <c:pt idx="65" formatCode="0.0000">
                  <c:v>0.76808953671644875</c:v>
                </c:pt>
                <c:pt idx="66" formatCode="0.0000">
                  <c:v>0.76043746750279784</c:v>
                </c:pt>
                <c:pt idx="67" formatCode="0.0000">
                  <c:v>0.75278539828914692</c:v>
                </c:pt>
                <c:pt idx="68" formatCode="0.0000">
                  <c:v>0.74513332907549601</c:v>
                </c:pt>
                <c:pt idx="69" formatCode="0.0000">
                  <c:v>0.7374812598618451</c:v>
                </c:pt>
                <c:pt idx="70" formatCode="0.0000">
                  <c:v>0.7294909320221874</c:v>
                </c:pt>
                <c:pt idx="71" formatCode="0.0000">
                  <c:v>0.72082408693051603</c:v>
                </c:pt>
                <c:pt idx="72" formatCode="0.0000">
                  <c:v>0.71148072458683109</c:v>
                </c:pt>
                <c:pt idx="73" formatCode="0.0000">
                  <c:v>0.70146084499113259</c:v>
                </c:pt>
                <c:pt idx="74" formatCode="0.0000">
                  <c:v>0.69076444814342053</c:v>
                </c:pt>
                <c:pt idx="75" formatCode="0.0000">
                  <c:v>0.67939153404369468</c:v>
                </c:pt>
                <c:pt idx="76" formatCode="0.0000">
                  <c:v>0.66734210269195526</c:v>
                </c:pt>
                <c:pt idx="77" formatCode="0.0000">
                  <c:v>0.65461615408820228</c:v>
                </c:pt>
                <c:pt idx="78" formatCode="0.0000">
                  <c:v>0.64121368823243574</c:v>
                </c:pt>
                <c:pt idx="79" formatCode="0.0000">
                  <c:v>0.62713470512465541</c:v>
                </c:pt>
                <c:pt idx="80" formatCode="0.0000">
                  <c:v>0.61237920476486163</c:v>
                </c:pt>
                <c:pt idx="81" formatCode="0.0000">
                  <c:v>0.59694718715305428</c:v>
                </c:pt>
                <c:pt idx="82" formatCode="0.0000">
                  <c:v>0.58083865228923315</c:v>
                </c:pt>
                <c:pt idx="83" formatCode="0.0000">
                  <c:v>0.56405360017339845</c:v>
                </c:pt>
                <c:pt idx="84" formatCode="0.0000">
                  <c:v>0.5465920308055503</c:v>
                </c:pt>
                <c:pt idx="85" formatCode="0.0000">
                  <c:v>0.52845394418568836</c:v>
                </c:pt>
                <c:pt idx="86" formatCode="0.0000">
                  <c:v>0.50963934031381286</c:v>
                </c:pt>
                <c:pt idx="87" formatCode="0.0000">
                  <c:v>0.4901482191899238</c:v>
                </c:pt>
                <c:pt idx="88" formatCode="0.0000">
                  <c:v>0.46998058081402105</c:v>
                </c:pt>
                <c:pt idx="89" formatCode="0.0000">
                  <c:v>0.44913642518610475</c:v>
                </c:pt>
                <c:pt idx="90" formatCode="0.0000">
                  <c:v>0.42761575230617477</c:v>
                </c:pt>
                <c:pt idx="91" formatCode="0.0000">
                  <c:v>0.40541856217423122</c:v>
                </c:pt>
                <c:pt idx="92" formatCode="0.0000">
                  <c:v>0.38254485479027411</c:v>
                </c:pt>
                <c:pt idx="93" formatCode="0.0000">
                  <c:v>0.35899463015430344</c:v>
                </c:pt>
                <c:pt idx="94" formatCode="0.0000">
                  <c:v>0.33476788826631898</c:v>
                </c:pt>
                <c:pt idx="95" formatCode="0.0000">
                  <c:v>0.30986462912632096</c:v>
                </c:pt>
                <c:pt idx="96" formatCode="0.0000">
                  <c:v>0.28428485273430937</c:v>
                </c:pt>
                <c:pt idx="97" formatCode="0.0000">
                  <c:v>0.25802855909028422</c:v>
                </c:pt>
                <c:pt idx="98" formatCode="0.0000">
                  <c:v>0.23109574819424539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55.541449790529391</c:v>
                </c:pt>
                <c:pt idx="8" formatCode="0.0000">
                  <c:v>53.107550376304928</c:v>
                </c:pt>
                <c:pt idx="9" formatCode="0.0000">
                  <c:v>51.181562938699109</c:v>
                </c:pt>
                <c:pt idx="10" formatCode="0.0000">
                  <c:v>49.648206990467543</c:v>
                </c:pt>
                <c:pt idx="11" formatCode="0.0000">
                  <c:v>48.406727152024779</c:v>
                </c:pt>
                <c:pt idx="12" formatCode="0.0000">
                  <c:v>47.394648467121655</c:v>
                </c:pt>
                <c:pt idx="13" formatCode="0.0000">
                  <c:v>46.577238368998188</c:v>
                </c:pt>
                <c:pt idx="14" formatCode="0.0000">
                  <c:v>45.907660020986363</c:v>
                </c:pt>
                <c:pt idx="15" formatCode="0.0000">
                  <c:v>45.350886285891988</c:v>
                </c:pt>
                <c:pt idx="16" formatCode="0.0000">
                  <c:v>44.913253259418951</c:v>
                </c:pt>
                <c:pt idx="17" formatCode="0.0000">
                  <c:v>44.551934826883908</c:v>
                </c:pt>
                <c:pt idx="18" formatCode="0.0000">
                  <c:v>44.258978249873543</c:v>
                </c:pt>
                <c:pt idx="19" formatCode="0.0000">
                  <c:v>43.75</c:v>
                </c:pt>
                <c:pt idx="20" formatCode="0.0000">
                  <c:v>43.75</c:v>
                </c:pt>
                <c:pt idx="21" formatCode="0.0000">
                  <c:v>43.75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43.75</c:v>
                </c:pt>
                <c:pt idx="32" formatCode="0.0000">
                  <c:v>43.75</c:v>
                </c:pt>
                <c:pt idx="33" formatCode="0.0000">
                  <c:v>43.75</c:v>
                </c:pt>
                <c:pt idx="34" formatCode="0.0000">
                  <c:v>43.75</c:v>
                </c:pt>
                <c:pt idx="35" formatCode="0.0000">
                  <c:v>43.767507002801118</c:v>
                </c:pt>
                <c:pt idx="36" formatCode="0.0000">
                  <c:v>44.062846208077346</c:v>
                </c:pt>
                <c:pt idx="37" formatCode="0.0000">
                  <c:v>44.371196754563897</c:v>
                </c:pt>
                <c:pt idx="38" formatCode="0.0000">
                  <c:v>44.68389337146359</c:v>
                </c:pt>
                <c:pt idx="39" formatCode="0.0000">
                  <c:v>45.010288065843625</c:v>
                </c:pt>
                <c:pt idx="40" formatCode="0.0000">
                  <c:v>45.318002900352184</c:v>
                </c:pt>
                <c:pt idx="41" formatCode="0.0000">
                  <c:v>45.663291931948649</c:v>
                </c:pt>
                <c:pt idx="42" formatCode="0.0000">
                  <c:v>45.989698307579104</c:v>
                </c:pt>
                <c:pt idx="43" formatCode="0.0000">
                  <c:v>46.330615270570789</c:v>
                </c:pt>
                <c:pt idx="44" formatCode="0.0000">
                  <c:v>46.676624346527255</c:v>
                </c:pt>
                <c:pt idx="45" formatCode="0.0000">
                  <c:v>47.017732401934445</c:v>
                </c:pt>
                <c:pt idx="46" formatCode="0.0000">
                  <c:v>47.394648467121655</c:v>
                </c:pt>
                <c:pt idx="47" formatCode="0.0000">
                  <c:v>47.751582623881248</c:v>
                </c:pt>
                <c:pt idx="48" formatCode="0.0000">
                  <c:v>48.12981298129813</c:v>
                </c:pt>
                <c:pt idx="49" formatCode="0.0000">
                  <c:v>48.50332594235033</c:v>
                </c:pt>
                <c:pt idx="50" formatCode="0.0000">
                  <c:v>48.893607510058111</c:v>
                </c:pt>
                <c:pt idx="51" formatCode="0.0000">
                  <c:v>49.301329727293215</c:v>
                </c:pt>
                <c:pt idx="52" formatCode="0.0000">
                  <c:v>49.710260197704805</c:v>
                </c:pt>
                <c:pt idx="53" formatCode="0.0000">
                  <c:v>50.120288692862871</c:v>
                </c:pt>
                <c:pt idx="54" formatCode="0.0000">
                  <c:v>50.54297597042514</c:v>
                </c:pt>
                <c:pt idx="55" formatCode="0.0000">
                  <c:v>51.002564700396363</c:v>
                </c:pt>
                <c:pt idx="56" formatCode="0.0000">
                  <c:v>51.458480357562927</c:v>
                </c:pt>
                <c:pt idx="57" formatCode="0.0000">
                  <c:v>51.916459000830663</c:v>
                </c:pt>
                <c:pt idx="58" formatCode="0.0000">
                  <c:v>52.388935456831518</c:v>
                </c:pt>
                <c:pt idx="59" formatCode="0.0000">
                  <c:v>52.876480541455159</c:v>
                </c:pt>
                <c:pt idx="60" formatCode="0.0000">
                  <c:v>53.399243256438425</c:v>
                </c:pt>
                <c:pt idx="61" formatCode="0.0000">
                  <c:v>53.925798101811907</c:v>
                </c:pt>
                <c:pt idx="62" formatCode="0.0000">
                  <c:v>54.462840781775178</c:v>
                </c:pt>
                <c:pt idx="63" formatCode="0.0000">
                  <c:v>55.017605633802816</c:v>
                </c:pt>
                <c:pt idx="64" formatCode="0.0000">
                  <c:v>55.56966848723485</c:v>
                </c:pt>
                <c:pt idx="65" formatCode="0.0000">
                  <c:v>56.190598510146422</c:v>
                </c:pt>
                <c:pt idx="66" formatCode="0.0000">
                  <c:v>56.832943621719927</c:v>
                </c:pt>
                <c:pt idx="67" formatCode="0.0000">
                  <c:v>57.467489820044662</c:v>
                </c:pt>
                <c:pt idx="68" formatCode="0.0000">
                  <c:v>58.139534883720934</c:v>
                </c:pt>
                <c:pt idx="69" formatCode="0.0000">
                  <c:v>58.803763440860216</c:v>
                </c:pt>
                <c:pt idx="70" formatCode="0.0000">
                  <c:v>59.556221072692622</c:v>
                </c:pt>
                <c:pt idx="71" formatCode="0.0000">
                  <c:v>60.319867640976149</c:v>
                </c:pt>
                <c:pt idx="72" formatCode="0.0000">
                  <c:v>61.120424699636771</c:v>
                </c:pt>
                <c:pt idx="73" formatCode="0.0000">
                  <c:v>61.924982307147914</c:v>
                </c:pt>
                <c:pt idx="74" formatCode="0.0000">
                  <c:v>62.760005738057664</c:v>
                </c:pt>
                <c:pt idx="75" formatCode="0.0000">
                  <c:v>63.701223063482821</c:v>
                </c:pt>
                <c:pt idx="76" formatCode="0.0000">
                  <c:v>64.680662329982255</c:v>
                </c:pt>
                <c:pt idx="77" formatCode="0.0000">
                  <c:v>65.690690690690687</c:v>
                </c:pt>
                <c:pt idx="78" formatCode="0.0000">
                  <c:v>66.722586548726554</c:v>
                </c:pt>
                <c:pt idx="79" formatCode="0.0000">
                  <c:v>67.787418655097611</c:v>
                </c:pt>
                <c:pt idx="80" formatCode="0.0000">
                  <c:v>69.038977434117086</c:v>
                </c:pt>
                <c:pt idx="81" formatCode="0.0000">
                  <c:v>70.348930696253419</c:v>
                </c:pt>
                <c:pt idx="82" formatCode="0.0000">
                  <c:v>71.686056038014101</c:v>
                </c:pt>
                <c:pt idx="83" formatCode="0.0000">
                  <c:v>73.087203474774469</c:v>
                </c:pt>
                <c:pt idx="84" formatCode="0.0000">
                  <c:v>74.544215368887379</c:v>
                </c:pt>
                <c:pt idx="85" formatCode="0.0000">
                  <c:v>76.379189944134083</c:v>
                </c:pt>
                <c:pt idx="86" formatCode="0.0000">
                  <c:v>78.278761853641086</c:v>
                </c:pt>
                <c:pt idx="87" formatCode="0.0000">
                  <c:v>80.289961460818489</c:v>
                </c:pt>
                <c:pt idx="88" formatCode="0.0000">
                  <c:v>82.407233000565071</c:v>
                </c:pt>
                <c:pt idx="89" formatCode="0.0000">
                  <c:v>84.65557275541795</c:v>
                </c:pt>
                <c:pt idx="90" formatCode="0.0000">
                  <c:v>87.851405622489963</c:v>
                </c:pt>
                <c:pt idx="91" formatCode="0.0000">
                  <c:v>91.31705280734711</c:v>
                </c:pt>
                <c:pt idx="92" formatCode="0.0000">
                  <c:v>95.046708668259839</c:v>
                </c:pt>
                <c:pt idx="93" formatCode="0.0000">
                  <c:v>99.116447666515626</c:v>
                </c:pt>
                <c:pt idx="94" formatCode="0.0000">
                  <c:v>103.55029585798817</c:v>
                </c:pt>
                <c:pt idx="95" formatCode="0.0000">
                  <c:v>111.77823198773632</c:v>
                </c:pt>
                <c:pt idx="96" formatCode="0.0000">
                  <c:v>121.42658895364973</c:v>
                </c:pt>
                <c:pt idx="97" formatCode="0.0000">
                  <c:v>132.93831662108781</c:v>
                </c:pt>
                <c:pt idx="98" formatCode="0.0000">
                  <c:v>146.81208053691276</c:v>
                </c:pt>
                <c:pt idx="99" formatCode="0.0000">
                  <c:v>148.35537470328924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71.734314806652264</c:v>
                </c:pt>
                <c:pt idx="5" formatCode="0.0000">
                  <c:v>67.831555815854117</c:v>
                </c:pt>
                <c:pt idx="6" formatCode="0.0000">
                  <c:v>64.387145355216148</c:v>
                </c:pt>
                <c:pt idx="7" formatCode="0.0000">
                  <c:v>61.341418181668423</c:v>
                </c:pt>
                <c:pt idx="8" formatCode="0.0000">
                  <c:v>58.647468104565462</c:v>
                </c:pt>
                <c:pt idx="9" formatCode="0.0000">
                  <c:v>56.267662164937917</c:v>
                </c:pt>
                <c:pt idx="10" formatCode="0.0000">
                  <c:v>54.171131396430738</c:v>
                </c:pt>
                <c:pt idx="11" formatCode="0.0000">
                  <c:v>52.331911085459168</c:v>
                </c:pt>
                <c:pt idx="12" formatCode="0.0000">
                  <c:v>50.727532895066261</c:v>
                </c:pt>
                <c:pt idx="13" formatCode="0.0000">
                  <c:v>49.337950785971238</c:v>
                </c:pt>
                <c:pt idx="14" formatCode="0.0000">
                  <c:v>48.144731831381932</c:v>
                </c:pt>
                <c:pt idx="15" formatCode="0.0000">
                  <c:v>47.13047163841285</c:v>
                </c:pt>
                <c:pt idx="16" formatCode="0.0000">
                  <c:v>46.27840763419966</c:v>
                </c:pt>
                <c:pt idx="17" formatCode="0.0000">
                  <c:v>45.572206058285552</c:v>
                </c:pt>
                <c:pt idx="18" formatCode="0.0000">
                  <c:v>44.995894374237949</c:v>
                </c:pt>
                <c:pt idx="19" formatCode="0.0000">
                  <c:v>44.533904553278163</c:v>
                </c:pt>
                <c:pt idx="20" formatCode="0.0000">
                  <c:v>44.171188416404085</c:v>
                </c:pt>
                <c:pt idx="21" formatCode="0.0000">
                  <c:v>43.893366546897518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43.770271171590423</c:v>
                </c:pt>
                <c:pt idx="32" formatCode="0.0000">
                  <c:v>44.030105647273736</c:v>
                </c:pt>
                <c:pt idx="33" formatCode="0.0000">
                  <c:v>44.298846802898467</c:v>
                </c:pt>
                <c:pt idx="34" formatCode="0.0000">
                  <c:v>44.575629786205155</c:v>
                </c:pt>
                <c:pt idx="35" formatCode="0.0000">
                  <c:v>44.860035074451069</c:v>
                </c:pt>
                <c:pt idx="36" formatCode="0.0000">
                  <c:v>45.151864367673014</c:v>
                </c:pt>
                <c:pt idx="37" formatCode="0.0000">
                  <c:v>45.45104931381556</c:v>
                </c:pt>
                <c:pt idx="38" formatCode="0.0000">
                  <c:v>45.757607354239234</c:v>
                </c:pt>
                <c:pt idx="39" formatCode="0.0000">
                  <c:v>46.071617944788898</c:v>
                </c:pt>
                <c:pt idx="40" formatCode="0.0000">
                  <c:v>46.393208834117935</c:v>
                </c:pt>
                <c:pt idx="41" formatCode="0.0000">
                  <c:v>46.722547814675586</c:v>
                </c:pt>
                <c:pt idx="42" formatCode="0.0000">
                  <c:v>47.05983769151706</c:v>
                </c:pt>
                <c:pt idx="43" formatCode="0.0000">
                  <c:v>47.405313272150146</c:v>
                </c:pt>
                <c:pt idx="44" formatCode="0.0000">
                  <c:v>47.759239704348744</c:v>
                </c:pt>
                <c:pt idx="45" formatCode="0.0000">
                  <c:v>48.12191176677846</c:v>
                </c:pt>
                <c:pt idx="46" formatCode="0.0000">
                  <c:v>48.493653873677836</c:v>
                </c:pt>
                <c:pt idx="47" formatCode="0.0000">
                  <c:v>48.874820647558657</c:v>
                </c:pt>
                <c:pt idx="48" formatCode="0.0000">
                  <c:v>49.265797971631351</c:v>
                </c:pt>
                <c:pt idx="49" formatCode="0.0000">
                  <c:v>49.667004471464999</c:v>
                </c:pt>
                <c:pt idx="50" formatCode="0.0000">
                  <c:v>50.078893401533009</c:v>
                </c:pt>
                <c:pt idx="51" formatCode="0.0000">
                  <c:v>50.501954931534769</c:v>
                </c:pt>
                <c:pt idx="52" formatCode="0.0000">
                  <c:v>50.9367188425881</c:v>
                </c:pt>
                <c:pt idx="53" formatCode="0.0000">
                  <c:v>51.383757656372673</c:v>
                </c:pt>
                <c:pt idx="54" formatCode="0.0000">
                  <c:v>51.84369023229187</c:v>
                </c:pt>
                <c:pt idx="55" formatCode="0.0000">
                  <c:v>52.317185879598476</c:v>
                </c:pt>
                <c:pt idx="56" formatCode="0.0000">
                  <c:v>52.804969043908265</c:v>
                </c:pt>
                <c:pt idx="57" formatCode="0.0000">
                  <c:v>53.307824641237964</c:v>
                </c:pt>
                <c:pt idx="58" formatCode="0.0000">
                  <c:v>53.826604128274482</c:v>
                </c:pt>
                <c:pt idx="59" formatCode="0.0000">
                  <c:v>54.362232415681362</c:v>
                </c:pt>
                <c:pt idx="60" formatCode="0.0000">
                  <c:v>54.915715752649277</c:v>
                </c:pt>
                <c:pt idx="61" formatCode="0.0000">
                  <c:v>55.488150736518328</c:v>
                </c:pt>
                <c:pt idx="62" formatCode="0.0000">
                  <c:v>56.080734632281754</c:v>
                </c:pt>
                <c:pt idx="63" formatCode="0.0000">
                  <c:v>56.694777224548254</c:v>
                </c:pt>
                <c:pt idx="64" formatCode="0.0000">
                  <c:v>57.331714470915081</c:v>
                </c:pt>
                <c:pt idx="65" formatCode="0.0000">
                  <c:v>57.99312428302688</c:v>
                </c:pt>
                <c:pt idx="66" formatCode="0.0000">
                  <c:v>58.680744832913426</c:v>
                </c:pt>
                <c:pt idx="67" formatCode="0.0000">
                  <c:v>59.396495871500527</c:v>
                </c:pt>
                <c:pt idx="68" formatCode="0.0000">
                  <c:v>60.142503658748154</c:v>
                </c:pt>
                <c:pt idx="69" formatCode="0.0000">
                  <c:v>60.921130247711403</c:v>
                </c:pt>
                <c:pt idx="70" formatCode="0.0000">
                  <c:v>61.735008047383289</c:v>
                </c:pt>
                <c:pt idx="71" formatCode="0.0000">
                  <c:v>62.587080824257455</c:v>
                </c:pt>
                <c:pt idx="72" formatCode="0.0000">
                  <c:v>63.480652607646121</c:v>
                </c:pt>
                <c:pt idx="73" formatCode="0.0000">
                  <c:v>64.419446363090117</c:v>
                </c:pt>
                <c:pt idx="74" formatCode="0.0000">
                  <c:v>65.407674825458457</c:v>
                </c:pt>
                <c:pt idx="75" formatCode="0.0000">
                  <c:v>66.450126586217635</c:v>
                </c:pt>
                <c:pt idx="76" formatCode="0.0000">
                  <c:v>67.552271475926872</c:v>
                </c:pt>
                <c:pt idx="77" formatCode="0.0000">
                  <c:v>68.720390571776477</c:v>
                </c:pt>
                <c:pt idx="78" formatCode="0.0000">
                  <c:v>69.96173793537622</c:v>
                </c:pt>
                <c:pt idx="79" formatCode="0.0000">
                  <c:v>71.284743663009124</c:v>
                </c:pt>
                <c:pt idx="80" formatCode="0.0000">
                  <c:v>72.699271334303262</c:v>
                </c:pt>
                <c:pt idx="81" formatCode="0.0000">
                  <c:v>74.216947975947647</c:v>
                </c:pt>
                <c:pt idx="82" formatCode="0.0000">
                  <c:v>75.851591998858112</c:v>
                </c:pt>
                <c:pt idx="83" formatCode="0.0000">
                  <c:v>77.619775474961116</c:v>
                </c:pt>
                <c:pt idx="84" formatCode="0.0000">
                  <c:v>79.541573647325507</c:v>
                </c:pt>
                <c:pt idx="85" formatCode="0.0000">
                  <c:v>81.641580160815238</c:v>
                </c:pt>
                <c:pt idx="86" formatCode="0.0000">
                  <c:v>83.950307103379515</c:v>
                </c:pt>
                <c:pt idx="87" formatCode="0.0000">
                  <c:v>86.506155131946002</c:v>
                </c:pt>
                <c:pt idx="88" formatCode="0.0000">
                  <c:v>89.358250184849595</c:v>
                </c:pt>
                <c:pt idx="89" formatCode="0.0000">
                  <c:v>92.570636818210446</c:v>
                </c:pt>
                <c:pt idx="90" formatCode="0.0000">
                  <c:v>96.228668650281008</c:v>
                </c:pt>
                <c:pt idx="91" formatCode="0.0000">
                  <c:v>100.44910102857264</c:v>
                </c:pt>
                <c:pt idx="92" formatCode="0.0000">
                  <c:v>105.39672203569349</c:v>
                </c:pt>
                <c:pt idx="93" formatCode="0.0000">
                  <c:v>111.313202638014</c:v>
                </c:pt>
                <c:pt idx="94" formatCode="0.0000">
                  <c:v>118.57042876806265</c:v>
                </c:pt>
                <c:pt idx="95" formatCode="0.0000">
                  <c:v>127.77739788204728</c:v>
                </c:pt>
                <c:pt idx="96" formatCode="0.0000">
                  <c:v>140.01864958112048</c:v>
                </c:pt>
                <c:pt idx="97" formatCode="0.0000">
                  <c:v>157.47153491163976</c:v>
                </c:pt>
                <c:pt idx="98" formatCode="0.0000">
                  <c:v>183.72927431531838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71.734314806652264</c:v>
                </c:pt>
                <c:pt idx="5" formatCode="0.0000">
                  <c:v>67.831555815854117</c:v>
                </c:pt>
                <c:pt idx="6" formatCode="0.0000">
                  <c:v>64.387145355216148</c:v>
                </c:pt>
                <c:pt idx="7" formatCode="0.0000">
                  <c:v>61.341418181668423</c:v>
                </c:pt>
                <c:pt idx="8" formatCode="0.0000">
                  <c:v>58.647468104565462</c:v>
                </c:pt>
                <c:pt idx="9" formatCode="0.0000">
                  <c:v>56.267662164937917</c:v>
                </c:pt>
                <c:pt idx="10" formatCode="0.0000">
                  <c:v>54.171131396430738</c:v>
                </c:pt>
                <c:pt idx="11" formatCode="0.0000">
                  <c:v>52.331911085459168</c:v>
                </c:pt>
                <c:pt idx="12" formatCode="0.0000">
                  <c:v>50.727532895066261</c:v>
                </c:pt>
                <c:pt idx="13" formatCode="0.0000">
                  <c:v>49.337950785971238</c:v>
                </c:pt>
                <c:pt idx="14" formatCode="0.0000">
                  <c:v>48.144731831381932</c:v>
                </c:pt>
                <c:pt idx="15" formatCode="0.0000">
                  <c:v>47.13047163841285</c:v>
                </c:pt>
                <c:pt idx="16" formatCode="0.0000">
                  <c:v>46.27840763419966</c:v>
                </c:pt>
                <c:pt idx="17" formatCode="0.0000">
                  <c:v>45.572206058285552</c:v>
                </c:pt>
                <c:pt idx="18" formatCode="0.0000">
                  <c:v>44.995894374237949</c:v>
                </c:pt>
                <c:pt idx="19" formatCode="0.0000">
                  <c:v>44.533904553278163</c:v>
                </c:pt>
                <c:pt idx="20" formatCode="0.0000">
                  <c:v>44.171188416404085</c:v>
                </c:pt>
                <c:pt idx="21" formatCode="0.0000">
                  <c:v>43.893366546897518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43.770271171590423</c:v>
                </c:pt>
                <c:pt idx="32" formatCode="0.0000">
                  <c:v>44.030105647273736</c:v>
                </c:pt>
                <c:pt idx="33" formatCode="0.0000">
                  <c:v>44.298846802898467</c:v>
                </c:pt>
                <c:pt idx="34" formatCode="0.0000">
                  <c:v>44.575629786205155</c:v>
                </c:pt>
                <c:pt idx="35" formatCode="0.0000">
                  <c:v>44.860035074451069</c:v>
                </c:pt>
                <c:pt idx="36" formatCode="0.0000">
                  <c:v>45.151864367673014</c:v>
                </c:pt>
                <c:pt idx="37" formatCode="0.0000">
                  <c:v>45.45104931381556</c:v>
                </c:pt>
                <c:pt idx="38" formatCode="0.0000">
                  <c:v>45.757607354239234</c:v>
                </c:pt>
                <c:pt idx="39" formatCode="0.0000">
                  <c:v>46.071617944788898</c:v>
                </c:pt>
                <c:pt idx="40" formatCode="0.0000">
                  <c:v>46.393208834117935</c:v>
                </c:pt>
                <c:pt idx="41" formatCode="0.0000">
                  <c:v>46.722547814675586</c:v>
                </c:pt>
                <c:pt idx="42" formatCode="0.0000">
                  <c:v>47.05983769151706</c:v>
                </c:pt>
                <c:pt idx="43" formatCode="0.0000">
                  <c:v>47.405313272150146</c:v>
                </c:pt>
                <c:pt idx="44" formatCode="0.0000">
                  <c:v>47.759239704348744</c:v>
                </c:pt>
                <c:pt idx="45" formatCode="0.0000">
                  <c:v>48.12191176677846</c:v>
                </c:pt>
                <c:pt idx="46" formatCode="0.0000">
                  <c:v>48.493653873677836</c:v>
                </c:pt>
                <c:pt idx="47" formatCode="0.0000">
                  <c:v>48.874820647558657</c:v>
                </c:pt>
                <c:pt idx="48" formatCode="0.0000">
                  <c:v>49.265797971631351</c:v>
                </c:pt>
                <c:pt idx="49" formatCode="0.0000">
                  <c:v>49.667004471464999</c:v>
                </c:pt>
                <c:pt idx="50" formatCode="0.0000">
                  <c:v>50.078893401533009</c:v>
                </c:pt>
                <c:pt idx="51" formatCode="0.0000">
                  <c:v>50.501954931534769</c:v>
                </c:pt>
                <c:pt idx="52" formatCode="0.0000">
                  <c:v>50.9367188425881</c:v>
                </c:pt>
                <c:pt idx="53" formatCode="0.0000">
                  <c:v>51.383757656372673</c:v>
                </c:pt>
                <c:pt idx="54" formatCode="0.0000">
                  <c:v>51.84369023229187</c:v>
                </c:pt>
                <c:pt idx="55" formatCode="0.0000">
                  <c:v>52.317185879598476</c:v>
                </c:pt>
                <c:pt idx="56" formatCode="0.0000">
                  <c:v>52.804969043908265</c:v>
                </c:pt>
                <c:pt idx="57" formatCode="0.0000">
                  <c:v>53.307824641237964</c:v>
                </c:pt>
                <c:pt idx="58" formatCode="0.0000">
                  <c:v>53.826604128274482</c:v>
                </c:pt>
                <c:pt idx="59" formatCode="0.0000">
                  <c:v>54.362232415681362</c:v>
                </c:pt>
                <c:pt idx="60" formatCode="0.0000">
                  <c:v>54.915715752649277</c:v>
                </c:pt>
                <c:pt idx="61" formatCode="0.0000">
                  <c:v>55.488150736518328</c:v>
                </c:pt>
                <c:pt idx="62" formatCode="0.0000">
                  <c:v>56.080734632281754</c:v>
                </c:pt>
                <c:pt idx="63" formatCode="0.0000">
                  <c:v>56.694777224548254</c:v>
                </c:pt>
                <c:pt idx="64" formatCode="0.0000">
                  <c:v>57.331714470915081</c:v>
                </c:pt>
                <c:pt idx="65" formatCode="0.0000">
                  <c:v>57.99312428302688</c:v>
                </c:pt>
                <c:pt idx="66" formatCode="0.0000">
                  <c:v>58.680744832913426</c:v>
                </c:pt>
                <c:pt idx="67" formatCode="0.0000">
                  <c:v>59.396495871500527</c:v>
                </c:pt>
                <c:pt idx="68" formatCode="0.0000">
                  <c:v>60.142503658748154</c:v>
                </c:pt>
                <c:pt idx="69" formatCode="0.0000">
                  <c:v>60.921130247711403</c:v>
                </c:pt>
                <c:pt idx="70" formatCode="0.0000">
                  <c:v>61.735008047383289</c:v>
                </c:pt>
                <c:pt idx="71" formatCode="0.0000">
                  <c:v>62.587080824257455</c:v>
                </c:pt>
                <c:pt idx="72" formatCode="0.0000">
                  <c:v>63.480652607646121</c:v>
                </c:pt>
                <c:pt idx="73" formatCode="0.0000">
                  <c:v>64.419446363090117</c:v>
                </c:pt>
                <c:pt idx="74" formatCode="0.0000">
                  <c:v>65.407674825458457</c:v>
                </c:pt>
                <c:pt idx="75" formatCode="0.0000">
                  <c:v>66.450126586217635</c:v>
                </c:pt>
                <c:pt idx="76" formatCode="0.0000">
                  <c:v>67.552271475926872</c:v>
                </c:pt>
                <c:pt idx="77" formatCode="0.0000">
                  <c:v>68.720390571776477</c:v>
                </c:pt>
                <c:pt idx="78" formatCode="0.0000">
                  <c:v>69.96173793537622</c:v>
                </c:pt>
                <c:pt idx="79" formatCode="0.0000">
                  <c:v>71.284743663009124</c:v>
                </c:pt>
                <c:pt idx="80" formatCode="0.0000">
                  <c:v>72.699271334303262</c:v>
                </c:pt>
                <c:pt idx="81" formatCode="0.0000">
                  <c:v>74.216947975947647</c:v>
                </c:pt>
                <c:pt idx="82" formatCode="0.0000">
                  <c:v>75.851591998858112</c:v>
                </c:pt>
                <c:pt idx="83" formatCode="0.0000">
                  <c:v>77.619775474961116</c:v>
                </c:pt>
                <c:pt idx="84" formatCode="0.0000">
                  <c:v>79.541573647325507</c:v>
                </c:pt>
                <c:pt idx="85" formatCode="0.0000">
                  <c:v>81.641580160815238</c:v>
                </c:pt>
                <c:pt idx="86" formatCode="0.0000">
                  <c:v>83.950307103379515</c:v>
                </c:pt>
                <c:pt idx="87" formatCode="0.0000">
                  <c:v>86.506155131946002</c:v>
                </c:pt>
                <c:pt idx="88" formatCode="0.0000">
                  <c:v>89.358250184849595</c:v>
                </c:pt>
                <c:pt idx="89" formatCode="0.0000">
                  <c:v>92.570636818210446</c:v>
                </c:pt>
                <c:pt idx="90" formatCode="0.0000">
                  <c:v>96.228668650281008</c:v>
                </c:pt>
                <c:pt idx="91" formatCode="0.0000">
                  <c:v>100.44910102857264</c:v>
                </c:pt>
                <c:pt idx="92" formatCode="0.0000">
                  <c:v>105.39672203569349</c:v>
                </c:pt>
                <c:pt idx="93" formatCode="0.0000">
                  <c:v>111.313202638014</c:v>
                </c:pt>
                <c:pt idx="94" formatCode="0.0000">
                  <c:v>118.57042876806265</c:v>
                </c:pt>
                <c:pt idx="95" formatCode="0.0000">
                  <c:v>127.77739788204728</c:v>
                </c:pt>
                <c:pt idx="96" formatCode="0.0000">
                  <c:v>140.01864958112048</c:v>
                </c:pt>
                <c:pt idx="97" formatCode="0.0000">
                  <c:v>157.47153491163976</c:v>
                </c:pt>
                <c:pt idx="98" formatCode="0.0000">
                  <c:v>183.72927431531838</c:v>
                </c:pt>
                <c:pt idx="99" formatCode="0.0000">
                  <c:v>240.27338423380334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43.75</c:v>
                </c:pt>
                <c:pt idx="35" formatCode="0.0000">
                  <c:v>44.14374999999999</c:v>
                </c:pt>
                <c:pt idx="36" formatCode="0.0000">
                  <c:v>44.537500000000001</c:v>
                </c:pt>
                <c:pt idx="37" formatCode="0.0000">
                  <c:v>44.931249999999999</c:v>
                </c:pt>
                <c:pt idx="38" formatCode="0.0000">
                  <c:v>45.325000000000003</c:v>
                </c:pt>
                <c:pt idx="39" formatCode="0.0000">
                  <c:v>45.762500000000003</c:v>
                </c:pt>
                <c:pt idx="40" formatCode="0.0000">
                  <c:v>46.15625</c:v>
                </c:pt>
                <c:pt idx="41" formatCode="0.0000">
                  <c:v>46.59375</c:v>
                </c:pt>
                <c:pt idx="42" formatCode="0.0000">
                  <c:v>46.987500000000004</c:v>
                </c:pt>
                <c:pt idx="43" formatCode="0.0000">
                  <c:v>47.425000000000004</c:v>
                </c:pt>
                <c:pt idx="44" formatCode="0.0000">
                  <c:v>47.818749999999994</c:v>
                </c:pt>
                <c:pt idx="45" formatCode="0.0000">
                  <c:v>48.256250000000001</c:v>
                </c:pt>
                <c:pt idx="46" formatCode="0.0000">
                  <c:v>48.693750000000001</c:v>
                </c:pt>
                <c:pt idx="47" formatCode="0.0000">
                  <c:v>49.131249999999994</c:v>
                </c:pt>
                <c:pt idx="48" formatCode="0.0000">
                  <c:v>49.568750000000001</c:v>
                </c:pt>
                <c:pt idx="49" formatCode="0.0000">
                  <c:v>50.006250000000001</c:v>
                </c:pt>
                <c:pt idx="50" formatCode="0.0000">
                  <c:v>50.487499999999997</c:v>
                </c:pt>
                <c:pt idx="51" formatCode="0.0000">
                  <c:v>50.924999999999997</c:v>
                </c:pt>
                <c:pt idx="52" formatCode="0.0000">
                  <c:v>51.362499999999997</c:v>
                </c:pt>
                <c:pt idx="53" formatCode="0.0000">
                  <c:v>51.843750000000007</c:v>
                </c:pt>
                <c:pt idx="54" formatCode="0.0000">
                  <c:v>52.325000000000003</c:v>
                </c:pt>
                <c:pt idx="55" formatCode="0.0000">
                  <c:v>52.762500000000003</c:v>
                </c:pt>
                <c:pt idx="56" formatCode="0.0000">
                  <c:v>53.243750000000006</c:v>
                </c:pt>
                <c:pt idx="57" formatCode="0.0000">
                  <c:v>53.725000000000001</c:v>
                </c:pt>
                <c:pt idx="58" formatCode="0.0000">
                  <c:v>54.206250000000004</c:v>
                </c:pt>
                <c:pt idx="59" formatCode="0.0000">
                  <c:v>54.6875</c:v>
                </c:pt>
                <c:pt idx="60" formatCode="0.0000">
                  <c:v>55.168749999999996</c:v>
                </c:pt>
                <c:pt idx="61" formatCode="0.0000">
                  <c:v>55.693749999999994</c:v>
                </c:pt>
                <c:pt idx="62" formatCode="0.0000">
                  <c:v>56.175000000000004</c:v>
                </c:pt>
                <c:pt idx="63" formatCode="0.0000">
                  <c:v>56.7</c:v>
                </c:pt>
                <c:pt idx="64" formatCode="0.0000">
                  <c:v>57.181249999999991</c:v>
                </c:pt>
                <c:pt idx="65" formatCode="0.0000">
                  <c:v>57.706249999999997</c:v>
                </c:pt>
                <c:pt idx="66" formatCode="0.0000">
                  <c:v>58.231250000000003</c:v>
                </c:pt>
                <c:pt idx="67" formatCode="0.0000">
                  <c:v>58.756249999999994</c:v>
                </c:pt>
                <c:pt idx="68" formatCode="0.0000">
                  <c:v>59.28125</c:v>
                </c:pt>
                <c:pt idx="69" formatCode="0.0000">
                  <c:v>59.806249999999999</c:v>
                </c:pt>
                <c:pt idx="70" formatCode="0.0000">
                  <c:v>60.331249999999997</c:v>
                </c:pt>
                <c:pt idx="71" formatCode="0.0000">
                  <c:v>60.899999999999991</c:v>
                </c:pt>
                <c:pt idx="72" formatCode="0.0000">
                  <c:v>61.42499999999999</c:v>
                </c:pt>
                <c:pt idx="73" formatCode="0.0000">
                  <c:v>61.993750000000006</c:v>
                </c:pt>
                <c:pt idx="74" formatCode="0.0000">
                  <c:v>62.65</c:v>
                </c:pt>
                <c:pt idx="75" formatCode="0.0000">
                  <c:v>63.524999999999991</c:v>
                </c:pt>
                <c:pt idx="76" formatCode="0.0000">
                  <c:v>64.618750000000006</c:v>
                </c:pt>
                <c:pt idx="77" formatCode="0.0000">
                  <c:v>65.887500000000003</c:v>
                </c:pt>
                <c:pt idx="78" formatCode="0.0000">
                  <c:v>67.375</c:v>
                </c:pt>
                <c:pt idx="79" formatCode="0.0000">
                  <c:v>69.125000000000014</c:v>
                </c:pt>
                <c:pt idx="80" formatCode="0.0000">
                  <c:v>71.09375</c:v>
                </c:pt>
                <c:pt idx="81" formatCode="0.0000">
                  <c:v>73.368750000000006</c:v>
                </c:pt>
                <c:pt idx="82" formatCode="0.0000">
                  <c:v>75.90625</c:v>
                </c:pt>
                <c:pt idx="83" formatCode="0.0000">
                  <c:v>78.75</c:v>
                </c:pt>
                <c:pt idx="84" formatCode="0.0000">
                  <c:v>81.987500000000011</c:v>
                </c:pt>
                <c:pt idx="85" formatCode="0.0000">
                  <c:v>85.575000000000003</c:v>
                </c:pt>
                <c:pt idx="86" formatCode="0.0000">
                  <c:v>89.556250000000006</c:v>
                </c:pt>
                <c:pt idx="87" formatCode="0.0000">
                  <c:v>94.0625</c:v>
                </c:pt>
                <c:pt idx="88" formatCode="0.0000">
                  <c:v>99.006249999999994</c:v>
                </c:pt>
                <c:pt idx="89" formatCode="0.0000">
                  <c:v>104.5625</c:v>
                </c:pt>
                <c:pt idx="90" formatCode="0.0000">
                  <c:v>110.77499999999999</c:v>
                </c:pt>
                <c:pt idx="91" formatCode="0.0000">
                  <c:v>117.64375</c:v>
                </c:pt>
                <c:pt idx="92" formatCode="0.0000">
                  <c:v>125.34375</c:v>
                </c:pt>
                <c:pt idx="93" formatCode="0.0000">
                  <c:v>133.875</c:v>
                </c:pt>
                <c:pt idx="94" formatCode="0.0000">
                  <c:v>143.45625000000001</c:v>
                </c:pt>
                <c:pt idx="95" formatCode="0.0000">
                  <c:v>154.17500000000001</c:v>
                </c:pt>
                <c:pt idx="96" formatCode="0.0000">
                  <c:v>166.16250000000002</c:v>
                </c:pt>
                <c:pt idx="97" formatCode="0.0000">
                  <c:v>179.59375000000003</c:v>
                </c:pt>
                <c:pt idx="98" formatCode="0.0000">
                  <c:v>194.6875</c:v>
                </c:pt>
                <c:pt idx="99" formatCode="0.0000">
                  <c:v>211.66249999999999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90.094728171334424</c:v>
                </c:pt>
                <c:pt idx="3" formatCode="0.000">
                  <c:v>79.894083272461657</c:v>
                </c:pt>
                <c:pt idx="4" formatCode="0.000">
                  <c:v>72.242404227212674</c:v>
                </c:pt>
                <c:pt idx="5" formatCode="0.000">
                  <c:v>66.3280776228017</c:v>
                </c:pt>
                <c:pt idx="6" formatCode="0.000">
                  <c:v>61.654453213077787</c:v>
                </c:pt>
                <c:pt idx="7" formatCode="0.000">
                  <c:v>57.901005823186864</c:v>
                </c:pt>
                <c:pt idx="8" formatCode="0.000">
                  <c:v>54.85205616850552</c:v>
                </c:pt>
                <c:pt idx="9" formatCode="0.000">
                  <c:v>52.357587362374339</c:v>
                </c:pt>
                <c:pt idx="10" formatCode="0.000">
                  <c:v>50.310487580496783</c:v>
                </c:pt>
                <c:pt idx="11" formatCode="0.000">
                  <c:v>48.632725655847047</c:v>
                </c:pt>
                <c:pt idx="12" formatCode="0.000">
                  <c:v>47.266637856525499</c:v>
                </c:pt>
                <c:pt idx="13" formatCode="0.000">
                  <c:v>46.169269734065004</c:v>
                </c:pt>
                <c:pt idx="14" formatCode="0.000">
                  <c:v>45.308616404308204</c:v>
                </c:pt>
                <c:pt idx="15" formatCode="0.000">
                  <c:v>44.661086157615351</c:v>
                </c:pt>
                <c:pt idx="16" formatCode="0.000">
                  <c:v>44.120613150463896</c:v>
                </c:pt>
                <c:pt idx="17" formatCode="0.000">
                  <c:v>43.780020585544371</c:v>
                </c:pt>
                <c:pt idx="18" formatCode="0.000">
                  <c:v>43.75</c:v>
                </c:pt>
                <c:pt idx="19" formatCode="0.000">
                  <c:v>43.75</c:v>
                </c:pt>
                <c:pt idx="20" formatCode="0.000">
                  <c:v>43.75</c:v>
                </c:pt>
                <c:pt idx="21" formatCode="0.000">
                  <c:v>43.75</c:v>
                </c:pt>
                <c:pt idx="22" formatCode="0.000">
                  <c:v>43.75</c:v>
                </c:pt>
                <c:pt idx="23" formatCode="0.000">
                  <c:v>43.75</c:v>
                </c:pt>
                <c:pt idx="24" formatCode="0.000">
                  <c:v>43.75</c:v>
                </c:pt>
                <c:pt idx="25" formatCode="0.000">
                  <c:v>43.75</c:v>
                </c:pt>
                <c:pt idx="26" formatCode="0.000">
                  <c:v>43.75</c:v>
                </c:pt>
                <c:pt idx="27" formatCode="0.000">
                  <c:v>43.75</c:v>
                </c:pt>
                <c:pt idx="28" formatCode="0.000">
                  <c:v>43.75</c:v>
                </c:pt>
                <c:pt idx="29" formatCode="0.000">
                  <c:v>43.75</c:v>
                </c:pt>
                <c:pt idx="30" formatCode="0.000">
                  <c:v>43.750497811886873</c:v>
                </c:pt>
                <c:pt idx="31" formatCode="0.000">
                  <c:v>43.773253576651051</c:v>
                </c:pt>
                <c:pt idx="32" formatCode="0.000">
                  <c:v>43.83000306988648</c:v>
                </c:pt>
                <c:pt idx="33" formatCode="0.000">
                  <c:v>43.921011104899385</c:v>
                </c:pt>
                <c:pt idx="34" formatCode="0.000">
                  <c:v>44.046704510333555</c:v>
                </c:pt>
                <c:pt idx="35" formatCode="0.000">
                  <c:v>44.207677162370828</c:v>
                </c:pt>
                <c:pt idx="36" formatCode="0.000">
                  <c:v>44.404697061197773</c:v>
                </c:pt>
                <c:pt idx="37" formatCode="0.000">
                  <c:v>44.638715610632502</c:v>
                </c:pt>
                <c:pt idx="38" formatCode="0.000">
                  <c:v>44.910879313048419</c:v>
                </c:pt>
                <c:pt idx="39" formatCode="0.000">
                  <c:v>45.222544152876836</c:v>
                </c:pt>
                <c:pt idx="40" formatCode="0.000">
                  <c:v>45.574108671875344</c:v>
                </c:pt>
                <c:pt idx="41" formatCode="0.000">
                  <c:v>45.941577117160342</c:v>
                </c:pt>
                <c:pt idx="42" formatCode="0.000">
                  <c:v>46.315019598896775</c:v>
                </c:pt>
                <c:pt idx="43" formatCode="0.000">
                  <c:v>46.694582993340354</c:v>
                </c:pt>
                <c:pt idx="44" formatCode="0.000">
                  <c:v>47.080419031284428</c:v>
                </c:pt>
                <c:pt idx="45" formatCode="0.000">
                  <c:v>47.472684500295578</c:v>
                </c:pt>
                <c:pt idx="46" formatCode="0.000">
                  <c:v>47.871541457144147</c:v>
                </c:pt>
                <c:pt idx="47" formatCode="0.000">
                  <c:v>48.277157451034256</c:v>
                </c:pt>
                <c:pt idx="48" formatCode="0.000">
                  <c:v>48.689705758279416</c:v>
                </c:pt>
                <c:pt idx="49" formatCode="0.000">
                  <c:v>49.109365629114265</c:v>
                </c:pt>
                <c:pt idx="50" formatCode="0.000">
                  <c:v>49.536322547380962</c:v>
                </c:pt>
                <c:pt idx="51" formatCode="0.000">
                  <c:v>49.970768503880691</c:v>
                </c:pt>
                <c:pt idx="52" formatCode="0.000">
                  <c:v>50.41290228423658</c:v>
                </c:pt>
                <c:pt idx="53" formatCode="0.000">
                  <c:v>50.862929772174901</c:v>
                </c:pt>
                <c:pt idx="54" formatCode="0.000">
                  <c:v>51.321064269196476</c:v>
                </c:pt>
                <c:pt idx="55" formatCode="0.000">
                  <c:v>51.787526831681497</c:v>
                </c:pt>
                <c:pt idx="56" formatCode="0.000">
                  <c:v>52.26254662654658</c:v>
                </c:pt>
                <c:pt idx="57" formatCode="0.000">
                  <c:v>52.746361306656773</c:v>
                </c:pt>
                <c:pt idx="58" formatCode="0.000">
                  <c:v>53.239217407284258</c:v>
                </c:pt>
                <c:pt idx="59" formatCode="0.000">
                  <c:v>53.741370765003602</c:v>
                </c:pt>
                <c:pt idx="60" formatCode="0.000">
                  <c:v>54.25308696051885</c:v>
                </c:pt>
                <c:pt idx="61" formatCode="0.000">
                  <c:v>54.774641787032941</c:v>
                </c:pt>
                <c:pt idx="62" formatCode="0.000">
                  <c:v>55.306321745895083</c:v>
                </c:pt>
                <c:pt idx="63" formatCode="0.000">
                  <c:v>55.848424571397544</c:v>
                </c:pt>
                <c:pt idx="64" formatCode="0.000">
                  <c:v>56.401259786741818</c:v>
                </c:pt>
                <c:pt idx="65" formatCode="0.000">
                  <c:v>56.965149293355388</c:v>
                </c:pt>
                <c:pt idx="66" formatCode="0.000">
                  <c:v>57.540427995916886</c:v>
                </c:pt>
                <c:pt idx="67" formatCode="0.000">
                  <c:v>58.127444465639535</c:v>
                </c:pt>
                <c:pt idx="68" formatCode="0.000">
                  <c:v>58.726561644573152</c:v>
                </c:pt>
                <c:pt idx="69" formatCode="0.000">
                  <c:v>59.338157593915113</c:v>
                </c:pt>
                <c:pt idx="70" formatCode="0.000">
                  <c:v>59.990484887835535</c:v>
                </c:pt>
                <c:pt idx="71" formatCode="0.000">
                  <c:v>60.714356977051317</c:v>
                </c:pt>
                <c:pt idx="72" formatCode="0.000">
                  <c:v>61.51446699070133</c:v>
                </c:pt>
                <c:pt idx="73" formatCode="0.000">
                  <c:v>62.396192007567109</c:v>
                </c:pt>
                <c:pt idx="74" formatCode="0.000">
                  <c:v>63.365692253489186</c:v>
                </c:pt>
                <c:pt idx="75" formatCode="0.000">
                  <c:v>64.430030534303654</c:v>
                </c:pt>
                <c:pt idx="76" formatCode="0.000">
                  <c:v>65.597316587130322</c:v>
                </c:pt>
                <c:pt idx="77" formatCode="0.000">
                  <c:v>66.876882350518102</c:v>
                </c:pt>
                <c:pt idx="78" formatCode="0.000">
                  <c:v>68.279495898639297</c:v>
                </c:pt>
                <c:pt idx="79" formatCode="0.000">
                  <c:v>69.817624116737292</c:v>
                </c:pt>
                <c:pt idx="80" formatCode="0.000">
                  <c:v>71.50575734333809</c:v>
                </c:pt>
                <c:pt idx="81" formatCode="0.000">
                  <c:v>73.360813500346737</c:v>
                </c:pt>
                <c:pt idx="82" formatCode="0.000">
                  <c:v>75.40264515985605</c:v>
                </c:pt>
                <c:pt idx="83" formatCode="0.000">
                  <c:v>77.654681276254493</c:v>
                </c:pt>
                <c:pt idx="84" formatCode="0.000">
                  <c:v>80.144747029373306</c:v>
                </c:pt>
                <c:pt idx="85" formatCode="0.000">
                  <c:v>82.906122041762984</c:v>
                </c:pt>
                <c:pt idx="86" formatCode="0.000">
                  <c:v>85.978921743242054</c:v>
                </c:pt>
                <c:pt idx="87" formatCode="0.000">
                  <c:v>89.41192297826305</c:v>
                </c:pt>
                <c:pt idx="88" formatCode="0.000">
                  <c:v>93.265009770080724</c:v>
                </c:pt>
                <c:pt idx="89" formatCode="0.000">
                  <c:v>97.612499563257714</c:v>
                </c:pt>
                <c:pt idx="90" formatCode="0.000">
                  <c:v>102.54774314107057</c:v>
                </c:pt>
                <c:pt idx="91" formatCode="0.000">
                  <c:v>108.18960578730656</c:v>
                </c:pt>
                <c:pt idx="92" formatCode="0.000">
                  <c:v>114.69179273514726</c:v>
                </c:pt>
                <c:pt idx="93" formatCode="0.000">
                  <c:v>122.25658985327063</c:v>
                </c:pt>
                <c:pt idx="94" formatCode="0.000">
                  <c:v>131.15566710447365</c:v>
                </c:pt>
                <c:pt idx="95" formatCode="0.000">
                  <c:v>141.76257667448996</c:v>
                </c:pt>
                <c:pt idx="96" formatCode="0.000">
                  <c:v>154.6054082138526</c:v>
                </c:pt>
                <c:pt idx="97" formatCode="0.000">
                  <c:v>170.45586886860059</c:v>
                </c:pt>
                <c:pt idx="98" formatCode="0.000">
                  <c:v>190.48801537876929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113.19330038440415</c:v>
                </c:pt>
                <c:pt idx="3" formatCode="0.000">
                  <c:v>100.37740443145849</c:v>
                </c:pt>
                <c:pt idx="4" formatCode="0.000">
                  <c:v>90.763980625275195</c:v>
                </c:pt>
                <c:pt idx="5" formatCode="0.000">
                  <c:v>83.333333333333329</c:v>
                </c:pt>
                <c:pt idx="6" formatCode="0.000">
                  <c:v>77.461480646373531</c:v>
                </c:pt>
                <c:pt idx="7" formatCode="0.000">
                  <c:v>72.745720839950579</c:v>
                </c:pt>
                <c:pt idx="8" formatCode="0.000">
                  <c:v>68.915078569040446</c:v>
                </c:pt>
                <c:pt idx="9" formatCode="0.000">
                  <c:v>65.781075474708786</c:v>
                </c:pt>
                <c:pt idx="10" formatCode="0.000">
                  <c:v>63.209138301134622</c:v>
                </c:pt>
                <c:pt idx="11" formatCode="0.000">
                  <c:v>61.101230176374685</c:v>
                </c:pt>
                <c:pt idx="12" formatCode="0.000">
                  <c:v>59.384903486027078</c:v>
                </c:pt>
                <c:pt idx="13" formatCode="0.000">
                  <c:v>58.006191079217665</c:v>
                </c:pt>
                <c:pt idx="14" formatCode="0.000">
                  <c:v>56.924882629107977</c:v>
                </c:pt>
                <c:pt idx="15" formatCode="0.000">
                  <c:v>56.111337961072543</c:v>
                </c:pt>
                <c:pt idx="16" formatCode="0.000">
                  <c:v>55.432297969611398</c:v>
                </c:pt>
                <c:pt idx="17" formatCode="0.000">
                  <c:v>55.004383958523938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54.980436253444267</c:v>
                </c:pt>
                <c:pt idx="32" formatCode="0.000">
                  <c:v>55.037130779280581</c:v>
                </c:pt>
                <c:pt idx="33" formatCode="0.000">
                  <c:v>55.137959820311636</c:v>
                </c:pt>
                <c:pt idx="34" formatCode="0.000">
                  <c:v>55.283408892653419</c:v>
                </c:pt>
                <c:pt idx="35" formatCode="0.000">
                  <c:v>55.474183072707696</c:v>
                </c:pt>
                <c:pt idx="36" formatCode="0.000">
                  <c:v>55.711215607271392</c:v>
                </c:pt>
                <c:pt idx="37" formatCode="0.000">
                  <c:v>55.995679459634552</c:v>
                </c:pt>
                <c:pt idx="38" formatCode="0.000">
                  <c:v>56.329002061586166</c:v>
                </c:pt>
                <c:pt idx="39" formatCode="0.000">
                  <c:v>56.712883623519588</c:v>
                </c:pt>
                <c:pt idx="40" formatCode="0.000">
                  <c:v>57.149260081448155</c:v>
                </c:pt>
                <c:pt idx="41" formatCode="0.000">
                  <c:v>57.614095991649883</c:v>
                </c:pt>
                <c:pt idx="42" formatCode="0.000">
                  <c:v>58.086555598363368</c:v>
                </c:pt>
                <c:pt idx="43" formatCode="0.000">
                  <c:v>58.566828004782927</c:v>
                </c:pt>
                <c:pt idx="44" formatCode="0.000">
                  <c:v>59.055108620431994</c:v>
                </c:pt>
                <c:pt idx="45" formatCode="0.000">
                  <c:v>59.551599426257525</c:v>
                </c:pt>
                <c:pt idx="46" formatCode="0.000">
                  <c:v>60.056509253209875</c:v>
                </c:pt>
                <c:pt idx="47" formatCode="0.000">
                  <c:v>60.570054075115642</c:v>
                </c:pt>
                <c:pt idx="48" formatCode="0.000">
                  <c:v>61.092457316706259</c:v>
                </c:pt>
                <c:pt idx="49" formatCode="0.000">
                  <c:v>61.62395017772532</c:v>
                </c:pt>
                <c:pt idx="50" formatCode="0.000">
                  <c:v>62.164771974102422</c:v>
                </c:pt>
                <c:pt idx="51" formatCode="0.000">
                  <c:v>62.715170497251307</c:v>
                </c:pt>
                <c:pt idx="52" formatCode="0.000">
                  <c:v>63.275402392625445</c:v>
                </c:pt>
                <c:pt idx="53" formatCode="0.000">
                  <c:v>63.845733558746346</c:v>
                </c:pt>
                <c:pt idx="54" formatCode="0.000">
                  <c:v>64.426439568007893</c:v>
                </c:pt>
                <c:pt idx="55" formatCode="0.000">
                  <c:v>65.017806110655869</c:v>
                </c:pt>
                <c:pt idx="56" formatCode="0.000">
                  <c:v>65.620129463445636</c:v>
                </c:pt>
                <c:pt idx="57" formatCode="0.000">
                  <c:v>66.233716984593187</c:v>
                </c:pt>
                <c:pt idx="58" formatCode="0.000">
                  <c:v>66.858887636756762</c:v>
                </c:pt>
                <c:pt idx="59" formatCode="0.000">
                  <c:v>67.495972539918853</c:v>
                </c:pt>
                <c:pt idx="60" formatCode="0.000">
                  <c:v>68.145315556182155</c:v>
                </c:pt>
                <c:pt idx="61" formatCode="0.000">
                  <c:v>68.807273908649378</c:v>
                </c:pt>
                <c:pt idx="62" formatCode="0.000">
                  <c:v>69.482218836727483</c:v>
                </c:pt>
                <c:pt idx="63" formatCode="0.000">
                  <c:v>70.17053629038206</c:v>
                </c:pt>
                <c:pt idx="64" formatCode="0.000">
                  <c:v>70.872627666069846</c:v>
                </c:pt>
                <c:pt idx="65" formatCode="0.000">
                  <c:v>71.588910587298059</c:v>
                </c:pt>
                <c:pt idx="66" formatCode="0.000">
                  <c:v>72.319819732999903</c:v>
                </c:pt>
                <c:pt idx="67" formatCode="0.000">
                  <c:v>73.065807717178743</c:v>
                </c:pt>
                <c:pt idx="68" formatCode="0.000">
                  <c:v>73.827346023561716</c:v>
                </c:pt>
                <c:pt idx="69" formatCode="0.000">
                  <c:v>74.604925999318155</c:v>
                </c:pt>
                <c:pt idx="70" formatCode="0.000">
                  <c:v>75.434300458016949</c:v>
                </c:pt>
                <c:pt idx="71" formatCode="0.000">
                  <c:v>76.354498930809825</c:v>
                </c:pt>
                <c:pt idx="72" formatCode="0.000">
                  <c:v>77.371536292367537</c:v>
                </c:pt>
                <c:pt idx="73" formatCode="0.000">
                  <c:v>78.492305982584966</c:v>
                </c:pt>
                <c:pt idx="74" formatCode="0.000">
                  <c:v>79.724708401427819</c:v>
                </c:pt>
                <c:pt idx="75" formatCode="0.000">
                  <c:v>81.077805619096011</c:v>
                </c:pt>
                <c:pt idx="76" formatCode="0.000">
                  <c:v>82.56200853216022</c:v>
                </c:pt>
                <c:pt idx="77" formatCode="0.000">
                  <c:v>84.189304331717096</c:v>
                </c:pt>
                <c:pt idx="78" formatCode="0.000">
                  <c:v>85.973534451133972</c:v>
                </c:pt>
                <c:pt idx="79" formatCode="0.000">
                  <c:v>87.930736242589617</c:v>
                </c:pt>
                <c:pt idx="80" formatCode="0.000">
                  <c:v>90.079565799612098</c:v>
                </c:pt>
                <c:pt idx="81" formatCode="0.000">
                  <c:v>92.441825040915887</c:v>
                </c:pt>
                <c:pt idx="82" formatCode="0.000">
                  <c:v>95.043124050512688</c:v>
                </c:pt>
                <c:pt idx="83" formatCode="0.000">
                  <c:v>97.913720700338999</c:v>
                </c:pt>
                <c:pt idx="84" formatCode="0.000">
                  <c:v>101.08959523092496</c:v>
                </c:pt>
                <c:pt idx="85" formatCode="0.000">
                  <c:v>104.61383998640713</c:v>
                </c:pt>
                <c:pt idx="86" formatCode="0.000">
                  <c:v>108.53847741750954</c:v>
                </c:pt>
                <c:pt idx="87" formatCode="0.000">
                  <c:v>112.9268684016545</c:v>
                </c:pt>
                <c:pt idx="88" formatCode="0.000">
                  <c:v>117.85694703960078</c:v>
                </c:pt>
                <c:pt idx="89" formatCode="0.000">
                  <c:v>123.42563263592953</c:v>
                </c:pt>
                <c:pt idx="90" formatCode="0.000">
                  <c:v>129.75495065524049</c:v>
                </c:pt>
                <c:pt idx="91" formatCode="0.000">
                  <c:v>137.00068797331596</c:v>
                </c:pt>
                <c:pt idx="92" formatCode="0.000">
                  <c:v>145.36489704054407</c:v>
                </c:pt>
                <c:pt idx="93" formatCode="0.000">
                  <c:v>155.11440533470619</c:v>
                </c:pt>
                <c:pt idx="94" formatCode="0.000">
                  <c:v>166.60898734898316</c:v>
                </c:pt>
                <c:pt idx="95" formatCode="0.000">
                  <c:v>180.34564441735719</c:v>
                </c:pt>
                <c:pt idx="96" formatCode="0.000">
                  <c:v>197.03086870662577</c:v>
                </c:pt>
                <c:pt idx="97" formatCode="0.000">
                  <c:v>217.70395325660886</c:v>
                </c:pt>
                <c:pt idx="98" formatCode="0.000">
                  <c:v>243.95902881769155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4502185819174258"/>
          <c:y val="7.0398647275484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strRef>
              <c:f>H.Marathon!$G$6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119.47419000549147</c:v>
                </c:pt>
                <c:pt idx="3" formatCode="0.000">
                  <c:v>105.94716337959581</c:v>
                </c:pt>
                <c:pt idx="4" formatCode="0.000">
                  <c:v>95.800308234258011</c:v>
                </c:pt>
                <c:pt idx="5" formatCode="0.000">
                  <c:v>87.957347887608648</c:v>
                </c:pt>
                <c:pt idx="6" formatCode="0.000">
                  <c:v>81.759676813228097</c:v>
                </c:pt>
                <c:pt idx="7" formatCode="0.000">
                  <c:v>76.782248103052751</c:v>
                </c:pt>
                <c:pt idx="8" formatCode="0.000">
                  <c:v>72.739050484787683</c:v>
                </c:pt>
                <c:pt idx="9" formatCode="0.000">
                  <c:v>69.431147279400022</c:v>
                </c:pt>
                <c:pt idx="10" formatCode="0.000">
                  <c:v>66.716498006746392</c:v>
                </c:pt>
                <c:pt idx="11" formatCode="0.000">
                  <c:v>64.491625907810871</c:v>
                </c:pt>
                <c:pt idx="12" formatCode="0.000">
                  <c:v>62.680063382310564</c:v>
                </c:pt>
                <c:pt idx="13" formatCode="0.000">
                  <c:v>61.224848740678198</c:v>
                </c:pt>
                <c:pt idx="14" formatCode="0.000">
                  <c:v>60.083540458436886</c:v>
                </c:pt>
                <c:pt idx="15" formatCode="0.000">
                  <c:v>59.224853681774867</c:v>
                </c:pt>
                <c:pt idx="16" formatCode="0.000">
                  <c:v>58.508135000672304</c:v>
                </c:pt>
                <c:pt idx="17" formatCode="0.000">
                  <c:v>58.05647682220188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8722229835548"/>
          <c:y val="0.17184941805900927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143.12191103789127</c:v>
                </c:pt>
                <c:pt idx="3" formatCode="0.000">
                  <c:v>126.91745799853909</c:v>
                </c:pt>
                <c:pt idx="4" formatCode="0.000">
                  <c:v>114.76221928665785</c:v>
                </c:pt>
                <c:pt idx="5" formatCode="0.000">
                  <c:v>105.3668890236507</c:v>
                </c:pt>
                <c:pt idx="6" formatCode="0.000">
                  <c:v>97.942502818489288</c:v>
                </c:pt>
                <c:pt idx="7" formatCode="0.000">
                  <c:v>91.979883536262562</c:v>
                </c:pt>
                <c:pt idx="8" formatCode="0.000">
                  <c:v>87.136409227683046</c:v>
                </c:pt>
                <c:pt idx="9" formatCode="0.000">
                  <c:v>83.173767352800382</c:v>
                </c:pt>
                <c:pt idx="10" formatCode="0.000">
                  <c:v>79.921803127874895</c:v>
                </c:pt>
                <c:pt idx="11" formatCode="0.000">
                  <c:v>77.256558470431301</c:v>
                </c:pt>
                <c:pt idx="12" formatCode="0.000">
                  <c:v>75.086430423509071</c:v>
                </c:pt>
                <c:pt idx="13" formatCode="0.000">
                  <c:v>73.343182777543262</c:v>
                </c:pt>
                <c:pt idx="14" formatCode="0.000">
                  <c:v>71.975973487986749</c:v>
                </c:pt>
                <c:pt idx="15" formatCode="0.000">
                  <c:v>70.947325438954678</c:v>
                </c:pt>
                <c:pt idx="16" formatCode="0.000">
                  <c:v>70.088745461879782</c:v>
                </c:pt>
                <c:pt idx="17" formatCode="0.000">
                  <c:v>69.54768984446477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174.01153212520589</c:v>
                </c:pt>
                <c:pt idx="3" formatCode="0.000">
                  <c:v>154.30971512052591</c:v>
                </c:pt>
                <c:pt idx="4" formatCode="0.000">
                  <c:v>139.53104359313076</c:v>
                </c:pt>
                <c:pt idx="5" formatCode="0.000">
                  <c:v>128.10794420861126</c:v>
                </c:pt>
                <c:pt idx="6" formatCode="0.000">
                  <c:v>119.08117249154451</c:v>
                </c:pt>
                <c:pt idx="7" formatCode="0.000">
                  <c:v>111.83165696135519</c:v>
                </c:pt>
                <c:pt idx="8" formatCode="0.000">
                  <c:v>105.94282848545636</c:v>
                </c:pt>
                <c:pt idx="9" formatCode="0.000">
                  <c:v>101.12494016275728</c:v>
                </c:pt>
                <c:pt idx="10" formatCode="0.000">
                  <c:v>97.171113155473776</c:v>
                </c:pt>
                <c:pt idx="11" formatCode="0.000">
                  <c:v>93.93063583815028</c:v>
                </c:pt>
                <c:pt idx="12" formatCode="0.000">
                  <c:v>91.292134831460658</c:v>
                </c:pt>
                <c:pt idx="13" formatCode="0.000">
                  <c:v>89.172646686365539</c:v>
                </c:pt>
                <c:pt idx="14" formatCode="0.000">
                  <c:v>87.51035625517811</c:v>
                </c:pt>
                <c:pt idx="15" formatCode="0.000">
                  <c:v>86.259697835851355</c:v>
                </c:pt>
                <c:pt idx="16" formatCode="0.000">
                  <c:v>85.215812827753112</c:v>
                </c:pt>
                <c:pt idx="17" formatCode="0.000">
                  <c:v>84.557982616651401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250.51482701812188</c:v>
                </c:pt>
                <c:pt idx="3" formatCode="0.000">
                  <c:v>222.15120525931337</c:v>
                </c:pt>
                <c:pt idx="4" formatCode="0.000">
                  <c:v>200.87516512549536</c:v>
                </c:pt>
                <c:pt idx="5" formatCode="0.000">
                  <c:v>184.42995755003031</c:v>
                </c:pt>
                <c:pt idx="6" formatCode="0.000">
                  <c:v>171.43461104847799</c:v>
                </c:pt>
                <c:pt idx="7" formatCode="0.000">
                  <c:v>160.99788247750129</c:v>
                </c:pt>
                <c:pt idx="8" formatCode="0.000">
                  <c:v>152.52006018054161</c:v>
                </c:pt>
                <c:pt idx="9" formatCode="0.000">
                  <c:v>145.58401148875058</c:v>
                </c:pt>
                <c:pt idx="10" formatCode="0.000">
                  <c:v>139.89190432382705</c:v>
                </c:pt>
                <c:pt idx="11" formatCode="0.000">
                  <c:v>135.22676745220099</c:v>
                </c:pt>
                <c:pt idx="12" formatCode="0.000">
                  <c:v>131.42826274848747</c:v>
                </c:pt>
                <c:pt idx="13" formatCode="0.000">
                  <c:v>128.37695230054874</c:v>
                </c:pt>
                <c:pt idx="14" formatCode="0.000">
                  <c:v>125.98384424192211</c:v>
                </c:pt>
                <c:pt idx="15" formatCode="0.000">
                  <c:v>124.18334013883216</c:v>
                </c:pt>
                <c:pt idx="16" formatCode="0.000">
                  <c:v>122.68051633723275</c:v>
                </c:pt>
                <c:pt idx="17" formatCode="0.000">
                  <c:v>121.73347438243366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033003201685058"/>
          <c:y val="0.12848701210639554"/>
          <c:w val="0.40648618141475445"/>
          <c:h val="0.28011919466629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Factors'!$B$36:$P$36</c:f>
              <c:numCache>
                <c:formatCode>0.0000</c:formatCode>
                <c:ptCount val="15"/>
                <c:pt idx="0">
                  <c:v>0.98319999999999996</c:v>
                </c:pt>
                <c:pt idx="1">
                  <c:v>0.98409999999999997</c:v>
                </c:pt>
                <c:pt idx="2">
                  <c:v>0.98650000000000004</c:v>
                </c:pt>
                <c:pt idx="3">
                  <c:v>0.98729999999999996</c:v>
                </c:pt>
                <c:pt idx="4">
                  <c:v>0.98929999999999996</c:v>
                </c:pt>
                <c:pt idx="5">
                  <c:v>0.98939999999999995</c:v>
                </c:pt>
                <c:pt idx="6">
                  <c:v>0.9909</c:v>
                </c:pt>
                <c:pt idx="7">
                  <c:v>0.99180000000000001</c:v>
                </c:pt>
                <c:pt idx="8">
                  <c:v>0.9929</c:v>
                </c:pt>
                <c:pt idx="9">
                  <c:v>0.99329999999999996</c:v>
                </c:pt>
                <c:pt idx="10">
                  <c:v>0.99429999999999996</c:v>
                </c:pt>
                <c:pt idx="11">
                  <c:v>0.99450000000000005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Factors'!$B$41:$P$41</c:f>
              <c:numCache>
                <c:formatCode>0.0000</c:formatCode>
                <c:ptCount val="15"/>
                <c:pt idx="0">
                  <c:v>0.95030000000000003</c:v>
                </c:pt>
                <c:pt idx="1">
                  <c:v>0.9496</c:v>
                </c:pt>
                <c:pt idx="2">
                  <c:v>0.95309999999999995</c:v>
                </c:pt>
                <c:pt idx="3">
                  <c:v>0.95440000000000003</c:v>
                </c:pt>
                <c:pt idx="4">
                  <c:v>0.95889999999999997</c:v>
                </c:pt>
                <c:pt idx="5">
                  <c:v>0.95899999999999996</c:v>
                </c:pt>
                <c:pt idx="6">
                  <c:v>0.96360000000000001</c:v>
                </c:pt>
                <c:pt idx="7">
                  <c:v>0.96509999999999996</c:v>
                </c:pt>
                <c:pt idx="8">
                  <c:v>0.96689999999999998</c:v>
                </c:pt>
                <c:pt idx="9">
                  <c:v>0.96740000000000004</c:v>
                </c:pt>
                <c:pt idx="10">
                  <c:v>0.96919999999999995</c:v>
                </c:pt>
                <c:pt idx="11">
                  <c:v>0.96960000000000002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Factors'!$B$51:$P$51</c:f>
              <c:numCache>
                <c:formatCode>0.0000</c:formatCode>
                <c:ptCount val="15"/>
                <c:pt idx="0">
                  <c:v>0.88129999999999997</c:v>
                </c:pt>
                <c:pt idx="1">
                  <c:v>0.87960000000000005</c:v>
                </c:pt>
                <c:pt idx="2">
                  <c:v>0.88170000000000004</c:v>
                </c:pt>
                <c:pt idx="3">
                  <c:v>0.88260000000000005</c:v>
                </c:pt>
                <c:pt idx="4">
                  <c:v>0.88549999999999995</c:v>
                </c:pt>
                <c:pt idx="5">
                  <c:v>0.88549999999999995</c:v>
                </c:pt>
                <c:pt idx="6">
                  <c:v>0.88859999999999995</c:v>
                </c:pt>
                <c:pt idx="7">
                  <c:v>0.88949999999999996</c:v>
                </c:pt>
                <c:pt idx="8">
                  <c:v>0.89049999999999996</c:v>
                </c:pt>
                <c:pt idx="9">
                  <c:v>0.89090000000000003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Factors'!$B$61:$P$61</c:f>
              <c:numCache>
                <c:formatCode>0.0000</c:formatCode>
                <c:ptCount val="15"/>
                <c:pt idx="0">
                  <c:v>0.81230000000000002</c:v>
                </c:pt>
                <c:pt idx="1">
                  <c:v>0.80959999999999999</c:v>
                </c:pt>
                <c:pt idx="2">
                  <c:v>0.81040000000000001</c:v>
                </c:pt>
                <c:pt idx="3">
                  <c:v>0.81079999999999997</c:v>
                </c:pt>
                <c:pt idx="4">
                  <c:v>0.81210000000000004</c:v>
                </c:pt>
                <c:pt idx="5">
                  <c:v>0.81210000000000004</c:v>
                </c:pt>
                <c:pt idx="6">
                  <c:v>0.81359999999999999</c:v>
                </c:pt>
                <c:pt idx="7">
                  <c:v>0.81379999999999997</c:v>
                </c:pt>
                <c:pt idx="8">
                  <c:v>0.81399999999999995</c:v>
                </c:pt>
                <c:pt idx="9">
                  <c:v>0.81410000000000005</c:v>
                </c:pt>
                <c:pt idx="10">
                  <c:v>0.81440000000000001</c:v>
                </c:pt>
                <c:pt idx="11">
                  <c:v>0.81440000000000001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Factors'!$B$71:$P$71</c:f>
              <c:numCache>
                <c:formatCode>0.0000</c:formatCode>
                <c:ptCount val="15"/>
                <c:pt idx="0">
                  <c:v>0.74060000000000004</c:v>
                </c:pt>
                <c:pt idx="1">
                  <c:v>0.7369</c:v>
                </c:pt>
                <c:pt idx="2">
                  <c:v>0.73760000000000003</c:v>
                </c:pt>
                <c:pt idx="3">
                  <c:v>0.73780000000000001</c:v>
                </c:pt>
                <c:pt idx="4">
                  <c:v>0.73839999999999995</c:v>
                </c:pt>
                <c:pt idx="5">
                  <c:v>0.73839999999999995</c:v>
                </c:pt>
                <c:pt idx="6">
                  <c:v>0.73860000000000003</c:v>
                </c:pt>
                <c:pt idx="7">
                  <c:v>0.73809999999999998</c:v>
                </c:pt>
                <c:pt idx="8">
                  <c:v>0.73750000000000004</c:v>
                </c:pt>
                <c:pt idx="9">
                  <c:v>0.73729999999999996</c:v>
                </c:pt>
                <c:pt idx="10">
                  <c:v>0.73680000000000001</c:v>
                </c:pt>
                <c:pt idx="11">
                  <c:v>0.73660000000000003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Factors'!$B$81:$P$81</c:f>
              <c:numCache>
                <c:formatCode>0.0000</c:formatCode>
                <c:ptCount val="15"/>
                <c:pt idx="0">
                  <c:v>0.62280000000000002</c:v>
                </c:pt>
                <c:pt idx="1">
                  <c:v>0.61939999999999995</c:v>
                </c:pt>
                <c:pt idx="2">
                  <c:v>0.622</c:v>
                </c:pt>
                <c:pt idx="3">
                  <c:v>0.62309999999999999</c:v>
                </c:pt>
                <c:pt idx="4">
                  <c:v>0.62649999999999995</c:v>
                </c:pt>
                <c:pt idx="5">
                  <c:v>0.62660000000000005</c:v>
                </c:pt>
                <c:pt idx="6">
                  <c:v>0.63009999999999999</c:v>
                </c:pt>
                <c:pt idx="7">
                  <c:v>0.62880000000000003</c:v>
                </c:pt>
                <c:pt idx="8">
                  <c:v>0.62709999999999999</c:v>
                </c:pt>
                <c:pt idx="9">
                  <c:v>0.62660000000000005</c:v>
                </c:pt>
                <c:pt idx="10">
                  <c:v>0.62509999999999999</c:v>
                </c:pt>
                <c:pt idx="11">
                  <c:v>0.62470000000000003</c:v>
                </c:pt>
                <c:pt idx="12">
                  <c:v>0.62380000000000002</c:v>
                </c:pt>
                <c:pt idx="13">
                  <c:v>0.62380000000000002</c:v>
                </c:pt>
                <c:pt idx="14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Factors'!$B$91:$P$91</c:f>
              <c:numCache>
                <c:formatCode>0.0000</c:formatCode>
                <c:ptCount val="15"/>
                <c:pt idx="0">
                  <c:v>0.44400000000000001</c:v>
                </c:pt>
                <c:pt idx="1">
                  <c:v>0.4425</c:v>
                </c:pt>
                <c:pt idx="2">
                  <c:v>0.44500000000000001</c:v>
                </c:pt>
                <c:pt idx="3">
                  <c:v>0.44619999999999999</c:v>
                </c:pt>
                <c:pt idx="4">
                  <c:v>0.45</c:v>
                </c:pt>
                <c:pt idx="5">
                  <c:v>0.4501</c:v>
                </c:pt>
                <c:pt idx="6">
                  <c:v>0.4546</c:v>
                </c:pt>
                <c:pt idx="7">
                  <c:v>0.4521</c:v>
                </c:pt>
                <c:pt idx="8">
                  <c:v>0.4491</c:v>
                </c:pt>
                <c:pt idx="9">
                  <c:v>0.44819999999999999</c:v>
                </c:pt>
                <c:pt idx="10">
                  <c:v>0.44529999999999997</c:v>
                </c:pt>
                <c:pt idx="11">
                  <c:v>0.4446</c:v>
                </c:pt>
                <c:pt idx="12">
                  <c:v>0.441</c:v>
                </c:pt>
                <c:pt idx="13">
                  <c:v>0.441</c:v>
                </c:pt>
                <c:pt idx="14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Factors'!$B$96:$P$96</c:f>
              <c:numCache>
                <c:formatCode>0.0000</c:formatCode>
                <c:ptCount val="15"/>
                <c:pt idx="0">
                  <c:v>0.33169999999999999</c:v>
                </c:pt>
                <c:pt idx="1">
                  <c:v>0.33179999999999998</c:v>
                </c:pt>
                <c:pt idx="2">
                  <c:v>0.33350000000000002</c:v>
                </c:pt>
                <c:pt idx="3">
                  <c:v>0.33439999999999998</c:v>
                </c:pt>
                <c:pt idx="4">
                  <c:v>0.33760000000000001</c:v>
                </c:pt>
                <c:pt idx="5">
                  <c:v>0.3377</c:v>
                </c:pt>
                <c:pt idx="6">
                  <c:v>0.34179999999999999</c:v>
                </c:pt>
                <c:pt idx="7">
                  <c:v>0.33860000000000001</c:v>
                </c:pt>
                <c:pt idx="8">
                  <c:v>0.33479999999999999</c:v>
                </c:pt>
                <c:pt idx="9">
                  <c:v>0.33360000000000001</c:v>
                </c:pt>
                <c:pt idx="10">
                  <c:v>0.32990000000000003</c:v>
                </c:pt>
                <c:pt idx="11">
                  <c:v>0.32900000000000001</c:v>
                </c:pt>
                <c:pt idx="12">
                  <c:v>0.32340000000000002</c:v>
                </c:pt>
                <c:pt idx="13">
                  <c:v>0.32340000000000002</c:v>
                </c:pt>
                <c:pt idx="14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9.2257054549833406E-2"/>
          <c:h val="0.409877712691416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Parameters!$C$2:$C$36</c:f>
              <c:numCache>
                <c:formatCode>0.00000</c:formatCode>
                <c:ptCount val="35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2.7520833333333332</c:v>
                </c:pt>
                <c:pt idx="18">
                  <c:v>2.6399999999999997</c:v>
                </c:pt>
                <c:pt idx="19">
                  <c:v>2.7930555555555556</c:v>
                </c:pt>
                <c:pt idx="20">
                  <c:v>2.746666666666667</c:v>
                </c:pt>
                <c:pt idx="21">
                  <c:v>2.7578524748800337</c:v>
                </c:pt>
                <c:pt idx="22">
                  <c:v>2.8008333333333333</c:v>
                </c:pt>
                <c:pt idx="23">
                  <c:v>2.7499308764861552</c:v>
                </c:pt>
                <c:pt idx="24">
                  <c:v>2.8733333333333331</c:v>
                </c:pt>
                <c:pt idx="25">
                  <c:v>2.9333333333333331</c:v>
                </c:pt>
                <c:pt idx="26">
                  <c:v>2.9138523521744286</c:v>
                </c:pt>
                <c:pt idx="27">
                  <c:v>3.2625439654639132</c:v>
                </c:pt>
                <c:pt idx="28">
                  <c:v>3.2726666666666664</c:v>
                </c:pt>
                <c:pt idx="29">
                  <c:v>3.5053102382088595</c:v>
                </c:pt>
                <c:pt idx="30">
                  <c:v>3.6145090381988418</c:v>
                </c:pt>
                <c:pt idx="31">
                  <c:v>3.7033333333333331</c:v>
                </c:pt>
                <c:pt idx="32">
                  <c:v>4.2446666666666673</c:v>
                </c:pt>
                <c:pt idx="33">
                  <c:v>4.2753444881889759</c:v>
                </c:pt>
                <c:pt idx="34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Parameters!$H$2:$H$28</c:f>
              <c:numCache>
                <c:formatCode>0.000000</c:formatCode>
                <c:ptCount val="27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2.5916666666666668</c:v>
                </c:pt>
                <c:pt idx="15">
                  <c:v>2.5968137742251911</c:v>
                </c:pt>
                <c:pt idx="16">
                  <c:v>2.6187499999999999</c:v>
                </c:pt>
                <c:pt idx="17">
                  <c:v>2.6180439566266336</c:v>
                </c:pt>
                <c:pt idx="18">
                  <c:v>2.64</c:v>
                </c:pt>
                <c:pt idx="19">
                  <c:v>2.6708333333333329</c:v>
                </c:pt>
                <c:pt idx="20">
                  <c:v>2.7066666666666666</c:v>
                </c:pt>
                <c:pt idx="21">
                  <c:v>2.7184989660383359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Parameters!$M$6:$M$28</c:f>
              <c:numCache>
                <c:formatCode>0.000000</c:formatCode>
                <c:ptCount val="23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2.6941562534906889</c:v>
                </c:pt>
                <c:pt idx="16">
                  <c:v>2.7267497321142553</c:v>
                </c:pt>
                <c:pt idx="17">
                  <c:v>2.7371086394155157</c:v>
                </c:pt>
                <c:pt idx="18">
                  <c:v>2.7693525808966388</c:v>
                </c:pt>
                <c:pt idx="19">
                  <c:v>2.7773368593156889</c:v>
                </c:pt>
                <c:pt idx="20">
                  <c:v>2.8028557728624444</c:v>
                </c:pt>
                <c:pt idx="21">
                  <c:v>2.8305305283003119</c:v>
                </c:pt>
                <c:pt idx="22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Parameters!$AJ$2:$AJ$28</c:f>
              <c:numCache>
                <c:formatCode>0.000000</c:formatCode>
                <c:ptCount val="27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19">
                  <c:v>2.6648611111111111</c:v>
                </c:pt>
                <c:pt idx="20">
                  <c:v>2.6983888888888887</c:v>
                </c:pt>
                <c:pt idx="21">
                  <c:v>2.7092508914605373</c:v>
                </c:pt>
                <c:pt idx="22">
                  <c:v>2.7454666666666663</c:v>
                </c:pt>
                <c:pt idx="23">
                  <c:v>2.7550657660860289</c:v>
                </c:pt>
                <c:pt idx="24">
                  <c:v>2.7892000000000001</c:v>
                </c:pt>
                <c:pt idx="25">
                  <c:v>2.8362222222222218</c:v>
                </c:pt>
                <c:pt idx="26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Parameters!$L$40:$L$58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Parameters!$AI$2:$AI$28</c:f>
              <c:numCache>
                <c:formatCode>General</c:formatCode>
                <c:ptCount val="27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19" formatCode="0.00000">
                  <c:v>2.7250000000000001</c:v>
                </c:pt>
                <c:pt idx="20" formatCode="0.00000">
                  <c:v>2.7622222222222224</c:v>
                </c:pt>
                <c:pt idx="21" formatCode="0.00000">
                  <c:v>2.7754579919934246</c:v>
                </c:pt>
                <c:pt idx="22" formatCode="0.00000">
                  <c:v>2.8166666666666664</c:v>
                </c:pt>
                <c:pt idx="23" formatCode="0.00000">
                  <c:v>2.8273492119919421</c:v>
                </c:pt>
                <c:pt idx="24" formatCode="0.00000">
                  <c:v>2.8639999999999999</c:v>
                </c:pt>
                <c:pt idx="25" formatCode="0.00000">
                  <c:v>2.9083333333333332</c:v>
                </c:pt>
                <c:pt idx="26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Parameters!$B$2:$B$36</c15:sqref>
                        </c15:formulaRef>
                      </c:ext>
                    </c:extLst>
                    <c:numCache>
                      <c:formatCode>0.0000</c:formatCode>
                      <c:ptCount val="3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16.093440000000001</c:v>
                      </c:pt>
                      <c:pt idx="22">
                        <c:v>20</c:v>
                      </c:pt>
                      <c:pt idx="23">
                        <c:v>21.0975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42.195</c:v>
                      </c:pt>
                      <c:pt idx="27">
                        <c:v>48.280320000000003</c:v>
                      </c:pt>
                      <c:pt idx="28">
                        <c:v>50</c:v>
                      </c:pt>
                      <c:pt idx="29">
                        <c:v>64.373760000000004</c:v>
                      </c:pt>
                      <c:pt idx="30">
                        <c:v>80.467359999999999</c:v>
                      </c:pt>
                      <c:pt idx="31">
                        <c:v>100</c:v>
                      </c:pt>
                      <c:pt idx="32">
                        <c:v>150</c:v>
                      </c:pt>
                      <c:pt idx="33">
                        <c:v>160.93440000000001</c:v>
                      </c:pt>
                      <c:pt idx="3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Parameters!$K$40:$K$58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163.875</c:v>
                </c:pt>
                <c:pt idx="2">
                  <c:v>164.4</c:v>
                </c:pt>
                <c:pt idx="3">
                  <c:v>166.08333333333334</c:v>
                </c:pt>
                <c:pt idx="4">
                  <c:v>167.93333333333334</c:v>
                </c:pt>
                <c:pt idx="5">
                  <c:v>168.57800445398868</c:v>
                </c:pt>
                <c:pt idx="6">
                  <c:v>170.15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177.5</c:v>
                </c:pt>
                <c:pt idx="2">
                  <c:v>178.3</c:v>
                </c:pt>
                <c:pt idx="3">
                  <c:v>180.16666666666666</c:v>
                </c:pt>
                <c:pt idx="4">
                  <c:v>182.4</c:v>
                </c:pt>
                <c:pt idx="5">
                  <c:v>183.05595323311857</c:v>
                </c:pt>
                <c:pt idx="6">
                  <c:v>184.85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193.5</c:v>
                </c:pt>
                <c:pt idx="2">
                  <c:v>194.7</c:v>
                </c:pt>
                <c:pt idx="3">
                  <c:v>196.91666666666666</c:v>
                </c:pt>
                <c:pt idx="4">
                  <c:v>199.53333333333333</c:v>
                </c:pt>
                <c:pt idx="5">
                  <c:v>200.33007237731647</c:v>
                </c:pt>
                <c:pt idx="6">
                  <c:v>202.5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212.75</c:v>
                </c:pt>
                <c:pt idx="2">
                  <c:v>214.5</c:v>
                </c:pt>
                <c:pt idx="3">
                  <c:v>217.08333333333334</c:v>
                </c:pt>
                <c:pt idx="4">
                  <c:v>220.2</c:v>
                </c:pt>
                <c:pt idx="5">
                  <c:v>221.20814443649087</c:v>
                </c:pt>
                <c:pt idx="6">
                  <c:v>223.8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250.75</c:v>
                </c:pt>
                <c:pt idx="2">
                  <c:v>251.4</c:v>
                </c:pt>
                <c:pt idx="3">
                  <c:v>254.83333333333334</c:v>
                </c:pt>
                <c:pt idx="4">
                  <c:v>259</c:v>
                </c:pt>
                <c:pt idx="5">
                  <c:v>260.29239242821916</c:v>
                </c:pt>
                <c:pt idx="6">
                  <c:v>263.8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227.5</c:v>
                </c:pt>
                <c:pt idx="2">
                  <c:v>228.6</c:v>
                </c:pt>
                <c:pt idx="3">
                  <c:v>231.66666666666666</c:v>
                </c:pt>
                <c:pt idx="4">
                  <c:v>235.06666666666666</c:v>
                </c:pt>
                <c:pt idx="5">
                  <c:v>236.24532728863437</c:v>
                </c:pt>
                <c:pt idx="6">
                  <c:v>239.15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0.48619999999999997</c:v>
                </c:pt>
                <c:pt idx="3" formatCode="0.0000">
                  <c:v>0.54820000000000002</c:v>
                </c:pt>
                <c:pt idx="4" formatCode="0.0000">
                  <c:v>0.60619999999999996</c:v>
                </c:pt>
                <c:pt idx="5" formatCode="0.0000">
                  <c:v>0.66020000000000001</c:v>
                </c:pt>
                <c:pt idx="6" formatCode="0.0000">
                  <c:v>0.71019999999999994</c:v>
                </c:pt>
                <c:pt idx="7" formatCode="0.0000">
                  <c:v>0.75619999999999998</c:v>
                </c:pt>
                <c:pt idx="8" formatCode="0.0000">
                  <c:v>0.79820000000000002</c:v>
                </c:pt>
                <c:pt idx="9" formatCode="0.0000">
                  <c:v>0.83620000000000005</c:v>
                </c:pt>
                <c:pt idx="10" formatCode="0.0000">
                  <c:v>0.87019999999999997</c:v>
                </c:pt>
                <c:pt idx="11" formatCode="0.0000">
                  <c:v>0.9002</c:v>
                </c:pt>
                <c:pt idx="12" formatCode="0.0000">
                  <c:v>0.92620000000000002</c:v>
                </c:pt>
                <c:pt idx="13" formatCode="0.0000">
                  <c:v>0.94820000000000004</c:v>
                </c:pt>
                <c:pt idx="14" formatCode="0.0000">
                  <c:v>0.96619999999999995</c:v>
                </c:pt>
                <c:pt idx="15" formatCode="0.0000">
                  <c:v>0.98019999999999996</c:v>
                </c:pt>
                <c:pt idx="16" formatCode="0.0000">
                  <c:v>0.99219999999999997</c:v>
                </c:pt>
                <c:pt idx="17" formatCode="0.0000">
                  <c:v>0.9995846153846154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Parameters!$B$75:$B$85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Parameters!$C$75:$C$85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7.7814342520224882</c:v>
                </c:pt>
                <c:pt idx="3" formatCode="0.000">
                  <c:v>6.9013741943329689</c:v>
                </c:pt>
                <c:pt idx="4" formatCode="0.000">
                  <c:v>6.2410645551523158</c:v>
                </c:pt>
                <c:pt idx="5" formatCode="0.000">
                  <c:v>5.7305866909017471</c:v>
                </c:pt>
                <c:pt idx="6" formatCode="0.000">
                  <c:v>5.3271378954285185</c:v>
                </c:pt>
                <c:pt idx="7" formatCode="0.000">
                  <c:v>5.0030856034558768</c:v>
                </c:pt>
                <c:pt idx="8" formatCode="0.000">
                  <c:v>4.7398312870625574</c:v>
                </c:pt>
                <c:pt idx="9" formatCode="0.000">
                  <c:v>4.5244359403651444</c:v>
                </c:pt>
                <c:pt idx="10" formatCode="0.000">
                  <c:v>4.3476595418677704</c:v>
                </c:pt>
                <c:pt idx="11" formatCode="0.000">
                  <c:v>4.2027697548692888</c:v>
                </c:pt>
                <c:pt idx="12" formatCode="0.000">
                  <c:v>4.0847909018930402</c:v>
                </c:pt>
                <c:pt idx="13" formatCode="0.000">
                  <c:v>3.990016170990649</c:v>
                </c:pt>
                <c:pt idx="14" formatCode="0.000">
                  <c:v>3.9156834333816333</c:v>
                </c:pt>
                <c:pt idx="15" formatCode="0.000">
                  <c:v>3.8597565122764066</c:v>
                </c:pt>
                <c:pt idx="16" formatCode="0.000">
                  <c:v>3.8130753208358534</c:v>
                </c:pt>
                <c:pt idx="17" formatCode="0.000">
                  <c:v>3.7849055248590444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029531252153723"/>
          <c:y val="8.7418970097864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26.429452900041138</c:v>
                </c:pt>
                <c:pt idx="3" formatCode="0.000">
                  <c:v>23.440350237139729</c:v>
                </c:pt>
                <c:pt idx="4" formatCode="0.000">
                  <c:v>21.197624546354341</c:v>
                </c:pt>
                <c:pt idx="5" formatCode="0.000">
                  <c:v>19.463798848833687</c:v>
                </c:pt>
                <c:pt idx="6" formatCode="0.000">
                  <c:v>18.093494790199944</c:v>
                </c:pt>
                <c:pt idx="7" formatCode="0.000">
                  <c:v>16.992859032002116</c:v>
                </c:pt>
                <c:pt idx="8" formatCode="0.000">
                  <c:v>16.098722124780757</c:v>
                </c:pt>
                <c:pt idx="9" formatCode="0.000">
                  <c:v>15.367137048552976</c:v>
                </c:pt>
                <c:pt idx="10" formatCode="0.000">
                  <c:v>14.766720294185244</c:v>
                </c:pt>
                <c:pt idx="11" formatCode="0.000">
                  <c:v>14.274605643190402</c:v>
                </c:pt>
                <c:pt idx="12" formatCode="0.000">
                  <c:v>13.873893327575036</c:v>
                </c:pt>
                <c:pt idx="13" formatCode="0.000">
                  <c:v>13.551993250369119</c:v>
                </c:pt>
                <c:pt idx="14" formatCode="0.000">
                  <c:v>13.299523908093562</c:v>
                </c:pt>
                <c:pt idx="15" formatCode="0.000">
                  <c:v>13.109569475617221</c:v>
                </c:pt>
                <c:pt idx="16" formatCode="0.000">
                  <c:v>12.951017939931466</c:v>
                </c:pt>
                <c:pt idx="17" formatCode="0.000">
                  <c:v>12.855339910424329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619253205942058"/>
          <c:y val="0.1670113558426323"/>
          <c:w val="0.3532649893738451"/>
          <c:h val="0.20981767729650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43.142504118616138</c:v>
                </c:pt>
                <c:pt idx="3" formatCode="0.000">
                  <c:v>38.257852447041635</c:v>
                </c:pt>
                <c:pt idx="4" formatCode="0.000">
                  <c:v>34.593791281373839</c:v>
                </c:pt>
                <c:pt idx="5" formatCode="0.000">
                  <c:v>31.761673741661614</c:v>
                </c:pt>
                <c:pt idx="6" formatCode="0.000">
                  <c:v>29.52367531003382</c:v>
                </c:pt>
                <c:pt idx="7" formatCode="0.000">
                  <c:v>27.726310217046052</c:v>
                </c:pt>
                <c:pt idx="8" formatCode="0.000">
                  <c:v>26.266298896690071</c:v>
                </c:pt>
                <c:pt idx="9" formatCode="0.000">
                  <c:v>25.071804691239826</c:v>
                </c:pt>
                <c:pt idx="10" formatCode="0.000">
                  <c:v>24.091536338546458</c:v>
                </c:pt>
                <c:pt idx="11" formatCode="0.000">
                  <c:v>23.288128056914186</c:v>
                </c:pt>
                <c:pt idx="12" formatCode="0.000">
                  <c:v>22.633967156439066</c:v>
                </c:pt>
                <c:pt idx="13" formatCode="0.000">
                  <c:v>22.108484592655127</c:v>
                </c:pt>
                <c:pt idx="14" formatCode="0.000">
                  <c:v>21.696354598177297</c:v>
                </c:pt>
                <c:pt idx="15" formatCode="0.000">
                  <c:v>21.386280114332379</c:v>
                </c:pt>
                <c:pt idx="16" formatCode="0.000">
                  <c:v>21.127470754336425</c:v>
                </c:pt>
                <c:pt idx="17" formatCode="0.000">
                  <c:v>20.964375571820675</c:v>
                </c:pt>
                <c:pt idx="18" formatCode="0.000">
                  <c:v>20.95</c:v>
                </c:pt>
                <c:pt idx="19" formatCode="0.000">
                  <c:v>20.95</c:v>
                </c:pt>
                <c:pt idx="20" formatCode="0.000">
                  <c:v>20.95</c:v>
                </c:pt>
                <c:pt idx="21" formatCode="0.000">
                  <c:v>20.95</c:v>
                </c:pt>
                <c:pt idx="22" formatCode="0.000">
                  <c:v>20.95</c:v>
                </c:pt>
                <c:pt idx="23" formatCode="0.000">
                  <c:v>20.95</c:v>
                </c:pt>
                <c:pt idx="24" formatCode="0.000">
                  <c:v>20.95</c:v>
                </c:pt>
                <c:pt idx="25" formatCode="0.000">
                  <c:v>20.95</c:v>
                </c:pt>
                <c:pt idx="26" formatCode="0.000">
                  <c:v>20.95</c:v>
                </c:pt>
                <c:pt idx="27" formatCode="0.000">
                  <c:v>20.95</c:v>
                </c:pt>
                <c:pt idx="28" formatCode="0.000">
                  <c:v>20.95</c:v>
                </c:pt>
                <c:pt idx="29" formatCode="0.000">
                  <c:v>20.950140945134034</c:v>
                </c:pt>
                <c:pt idx="30" formatCode="0.000">
                  <c:v>20.960835422585291</c:v>
                </c:pt>
                <c:pt idx="31" formatCode="0.000">
                  <c:v>20.988589276191888</c:v>
                </c:pt>
                <c:pt idx="32" formatCode="0.000">
                  <c:v>21.033538246092174</c:v>
                </c:pt>
                <c:pt idx="33" formatCode="0.000">
                  <c:v>21.095903316514878</c:v>
                </c:pt>
                <c:pt idx="34" formatCode="0.000">
                  <c:v>21.175993447244437</c:v>
                </c:pt>
                <c:pt idx="35" formatCode="0.000">
                  <c:v>21.274209434709981</c:v>
                </c:pt>
                <c:pt idx="36" formatCode="0.000">
                  <c:v>21.391048993650415</c:v>
                </c:pt>
                <c:pt idx="37" formatCode="0.000">
                  <c:v>21.527113181308618</c:v>
                </c:pt>
                <c:pt idx="38" formatCode="0.000">
                  <c:v>21.683049630885851</c:v>
                </c:pt>
                <c:pt idx="39" formatCode="0.000">
                  <c:v>21.849011048596523</c:v>
                </c:pt>
                <c:pt idx="40" formatCode="0.000">
                  <c:v>22.017532588931193</c:v>
                </c:pt>
                <c:pt idx="41" formatCode="0.000">
                  <c:v>22.188673951068868</c:v>
                </c:pt>
                <c:pt idx="42" formatCode="0.000">
                  <c:v>22.362496704886315</c:v>
                </c:pt>
                <c:pt idx="43" formatCode="0.000">
                  <c:v>22.539064364810464</c:v>
                </c:pt>
                <c:pt idx="44" formatCode="0.000">
                  <c:v>22.718442467197303</c:v>
                </c:pt>
                <c:pt idx="45" formatCode="0.000">
                  <c:v>22.900698651435402</c:v>
                </c:pt>
                <c:pt idx="46" formatCode="0.000">
                  <c:v>23.085902744984864</c:v>
                </c:pt>
                <c:pt idx="47" formatCode="0.000">
                  <c:v>23.274126852576284</c:v>
                </c:pt>
                <c:pt idx="48" formatCode="0.000">
                  <c:v>23.465445449809181</c:v>
                </c:pt>
                <c:pt idx="49" formatCode="0.000">
                  <c:v>23.659935481405022</c:v>
                </c:pt>
                <c:pt idx="50" formatCode="0.000">
                  <c:v>23.857676464387289</c:v>
                </c:pt>
                <c:pt idx="51" formatCode="0.000">
                  <c:v>24.058750596479157</c:v>
                </c:pt>
                <c:pt idx="52" formatCode="0.000">
                  <c:v>24.263242870029252</c:v>
                </c:pt>
                <c:pt idx="53" formatCode="0.000">
                  <c:v>24.471241191797294</c:v>
                </c:pt>
                <c:pt idx="54" formatCode="0.000">
                  <c:v>24.682836508954139</c:v>
                </c:pt>
                <c:pt idx="55" formatCode="0.000">
                  <c:v>24.898122941675819</c:v>
                </c:pt>
                <c:pt idx="56" formatCode="0.000">
                  <c:v>25.117197922737621</c:v>
                </c:pt>
                <c:pt idx="57" formatCode="0.000">
                  <c:v>25.340162344543153</c:v>
                </c:pt>
                <c:pt idx="58" formatCode="0.000">
                  <c:v>25.567120714054621</c:v>
                </c:pt>
                <c:pt idx="59" formatCode="0.000">
                  <c:v>25.798181316124111</c:v>
                </c:pt>
                <c:pt idx="60" formatCode="0.000">
                  <c:v>26.033456385762179</c:v>
                </c:pt>
                <c:pt idx="61" formatCode="0.000">
                  <c:v>26.273062289919562</c:v>
                </c:pt>
                <c:pt idx="62" formatCode="0.000">
                  <c:v>26.517119719400629</c:v>
                </c:pt>
                <c:pt idx="63" formatCode="0.000">
                  <c:v>26.765753891573496</c:v>
                </c:pt>
                <c:pt idx="64" formatCode="0.000">
                  <c:v>27.019094764592207</c:v>
                </c:pt>
                <c:pt idx="65" formatCode="0.000">
                  <c:v>27.277277263900981</c:v>
                </c:pt>
                <c:pt idx="66" formatCode="0.000">
                  <c:v>27.540441521850013</c:v>
                </c:pt>
                <c:pt idx="67" formatCode="0.000">
                  <c:v>27.80873313131687</c:v>
                </c:pt>
                <c:pt idx="68" formatCode="0.000">
                  <c:v>28.082303414298028</c:v>
                </c:pt>
                <c:pt idx="69" formatCode="0.000">
                  <c:v>28.372873347732867</c:v>
                </c:pt>
                <c:pt idx="70" formatCode="0.000">
                  <c:v>28.694853316265547</c:v>
                </c:pt>
                <c:pt idx="71" formatCode="0.000">
                  <c:v>29.050205252614589</c:v>
                </c:pt>
                <c:pt idx="72" formatCode="0.000">
                  <c:v>29.441152755043714</c:v>
                </c:pt>
                <c:pt idx="73" formatCode="0.000">
                  <c:v>29.870233342251488</c:v>
                </c:pt>
                <c:pt idx="74" formatCode="0.000">
                  <c:v>30.340343944391616</c:v>
                </c:pt>
                <c:pt idx="75" formatCode="0.000">
                  <c:v>30.854795498979694</c:v>
                </c:pt>
                <c:pt idx="76" formatCode="0.000">
                  <c:v>31.417378738571848</c:v>
                </c:pt>
                <c:pt idx="77" formatCode="0.000">
                  <c:v>32.032443835571705</c:v>
                </c:pt>
                <c:pt idx="78" formatCode="0.000">
                  <c:v>32.704997333011811</c:v>
                </c:pt>
                <c:pt idx="79" formatCode="0.000">
                  <c:v>33.440820807115649</c:v>
                </c:pt>
                <c:pt idx="80" formatCode="0.000">
                  <c:v>34.246617075207311</c:v>
                </c:pt>
                <c:pt idx="81" formatCode="0.000">
                  <c:v>35.130191621143361</c:v>
                </c:pt>
                <c:pt idx="82" formatCode="0.000">
                  <c:v>36.100679463959281</c:v>
                </c:pt>
                <c:pt idx="83" formatCode="0.000">
                  <c:v>37.168831245251461</c:v>
                </c:pt>
                <c:pt idx="84" formatCode="0.000">
                  <c:v>38.347377308638841</c:v>
                </c:pt>
                <c:pt idx="85" formatCode="0.000">
                  <c:v>39.651495678072472</c:v>
                </c:pt>
                <c:pt idx="86" formatCode="0.000">
                  <c:v>41.099420175441537</c:v>
                </c:pt>
                <c:pt idx="87" formatCode="0.000">
                  <c:v>42.713240130965325</c:v>
                </c:pt>
                <c:pt idx="88" formatCode="0.000">
                  <c:v>44.519965934085675</c:v>
                </c:pt>
                <c:pt idx="89" formatCode="0.000">
                  <c:v>46.55296949192995</c:v>
                </c:pt>
                <c:pt idx="90" formatCode="0.000">
                  <c:v>48.853962994699067</c:v>
                </c:pt>
                <c:pt idx="91" formatCode="0.000">
                  <c:v>51.47576618963847</c:v>
                </c:pt>
                <c:pt idx="92" formatCode="0.000">
                  <c:v>54.48625473201016</c:v>
                </c:pt>
                <c:pt idx="93" formatCode="0.000">
                  <c:v>57.974122659286664</c:v>
                </c:pt>
                <c:pt idx="94" formatCode="0.000">
                  <c:v>62.057511978235944</c:v>
                </c:pt>
                <c:pt idx="95" formatCode="0.000">
                  <c:v>66.89732403385625</c:v>
                </c:pt>
                <c:pt idx="96" formatCode="0.000">
                  <c:v>72.718470452675277</c:v>
                </c:pt>
                <c:pt idx="97" formatCode="0.000">
                  <c:v>79.84519819319695</c:v>
                </c:pt>
                <c:pt idx="98" formatCode="0.000">
                  <c:v>88.762712344352778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27.400000000000002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26.633333333333333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54.0983606557377</c:v>
                </c:pt>
                <c:pt idx="3" formatCode="0.0000">
                  <c:v>48</c:v>
                </c:pt>
                <c:pt idx="4" formatCode="0.0000">
                  <c:v>43.421052631578945</c:v>
                </c:pt>
                <c:pt idx="5" formatCode="0.0000">
                  <c:v>39.879154078549853</c:v>
                </c:pt>
                <c:pt idx="6" formatCode="0.0000">
                  <c:v>37.078651685393261</c:v>
                </c:pt>
                <c:pt idx="7" formatCode="0.0000">
                  <c:v>34.828496042216358</c:v>
                </c:pt>
                <c:pt idx="8" formatCode="0.0000">
                  <c:v>32.999999999999993</c:v>
                </c:pt>
                <c:pt idx="9" formatCode="0.0000">
                  <c:v>31.503579952267302</c:v>
                </c:pt>
                <c:pt idx="10" formatCode="0.0000">
                  <c:v>30.275229357798164</c:v>
                </c:pt>
                <c:pt idx="11" formatCode="0.0000">
                  <c:v>29.268292682926827</c:v>
                </c:pt>
                <c:pt idx="12" formatCode="0.0000">
                  <c:v>28.448275862068964</c:v>
                </c:pt>
                <c:pt idx="13" formatCode="0.0000">
                  <c:v>27.789473684210527</c:v>
                </c:pt>
                <c:pt idx="14" formatCode="0.0000">
                  <c:v>27.272727272727273</c:v>
                </c:pt>
                <c:pt idx="15" formatCode="0.0000">
                  <c:v>26.883910386965375</c:v>
                </c:pt>
                <c:pt idx="16" formatCode="0.0000">
                  <c:v>26.612903225806452</c:v>
                </c:pt>
                <c:pt idx="17" formatCode="0.0000">
                  <c:v>26.452905811623246</c:v>
                </c:pt>
                <c:pt idx="18" formatCode="0.0000">
                  <c:v>26.4</c:v>
                </c:pt>
                <c:pt idx="19" formatCode="0.0000">
                  <c:v>26.4</c:v>
                </c:pt>
                <c:pt idx="20" formatCode="0.0000">
                  <c:v>26.4</c:v>
                </c:pt>
                <c:pt idx="21" formatCode="0.0000">
                  <c:v>26.4</c:v>
                </c:pt>
                <c:pt idx="22" formatCode="0.0000">
                  <c:v>26.4</c:v>
                </c:pt>
                <c:pt idx="23" formatCode="0.0000">
                  <c:v>26.4</c:v>
                </c:pt>
                <c:pt idx="24" formatCode="0.0000">
                  <c:v>26.4</c:v>
                </c:pt>
                <c:pt idx="25" formatCode="0.0000">
                  <c:v>26.4</c:v>
                </c:pt>
                <c:pt idx="26" formatCode="0.0000">
                  <c:v>26.4</c:v>
                </c:pt>
                <c:pt idx="27" formatCode="0.0000">
                  <c:v>26.4</c:v>
                </c:pt>
                <c:pt idx="28" formatCode="0.0000">
                  <c:v>26.4</c:v>
                </c:pt>
                <c:pt idx="29" formatCode="0.0000">
                  <c:v>26.4</c:v>
                </c:pt>
                <c:pt idx="30" formatCode="0.0000">
                  <c:v>26.409615151147261</c:v>
                </c:pt>
                <c:pt idx="31" formatCode="0.0000">
                  <c:v>26.438502673796791</c:v>
                </c:pt>
                <c:pt idx="32" formatCode="0.0000">
                  <c:v>26.486789236576158</c:v>
                </c:pt>
                <c:pt idx="33" formatCode="0.0000">
                  <c:v>26.5546875</c:v>
                </c:pt>
                <c:pt idx="34" formatCode="0.0000">
                  <c:v>26.642498469075321</c:v>
                </c:pt>
                <c:pt idx="35" formatCode="0.0000">
                  <c:v>26.750614854894245</c:v>
                </c:pt>
                <c:pt idx="36" formatCode="0.0000">
                  <c:v>26.879525515877916</c:v>
                </c:pt>
                <c:pt idx="37" formatCode="0.0000">
                  <c:v>27.029821073558647</c:v>
                </c:pt>
                <c:pt idx="38" formatCode="0.0000">
                  <c:v>27.20220082530949</c:v>
                </c:pt>
                <c:pt idx="39" formatCode="0.0000">
                  <c:v>27.397481108312341</c:v>
                </c:pt>
                <c:pt idx="40" formatCode="0.0000">
                  <c:v>27.611452477448029</c:v>
                </c:pt>
                <c:pt idx="41" formatCode="0.0000">
                  <c:v>27.829753590723413</c:v>
                </c:pt>
                <c:pt idx="42" formatCode="0.0000">
                  <c:v>28.051534068269358</c:v>
                </c:pt>
                <c:pt idx="43" formatCode="0.0000">
                  <c:v>28.276877761413843</c:v>
                </c:pt>
                <c:pt idx="44" formatCode="0.0000">
                  <c:v>28.505871237683898</c:v>
                </c:pt>
                <c:pt idx="45" formatCode="0.0000">
                  <c:v>28.738603891685941</c:v>
                </c:pt>
                <c:pt idx="46" formatCode="0.0000">
                  <c:v>28.975168061462476</c:v>
                </c:pt>
                <c:pt idx="47" formatCode="0.0000">
                  <c:v>29.215659150643241</c:v>
                </c:pt>
                <c:pt idx="48" formatCode="0.0000">
                  <c:v>29.460175756730365</c:v>
                </c:pt>
                <c:pt idx="49" formatCode="0.0000">
                  <c:v>29.70881980587987</c:v>
                </c:pt>
                <c:pt idx="50" formatCode="0.0000">
                  <c:v>29.961696694566605</c:v>
                </c:pt>
                <c:pt idx="51" formatCode="0.0000">
                  <c:v>30.218915438546286</c:v>
                </c:pt>
                <c:pt idx="52" formatCode="0.0000">
                  <c:v>30.480588829556932</c:v>
                </c:pt>
                <c:pt idx="53" formatCode="0.0000">
                  <c:v>30.746833600232929</c:v>
                </c:pt>
                <c:pt idx="54" formatCode="0.0000">
                  <c:v>31.017770597738284</c:v>
                </c:pt>
                <c:pt idx="55" formatCode="0.0000">
                  <c:v>31.293524966661728</c:v>
                </c:pt>
                <c:pt idx="56" formatCode="0.0000">
                  <c:v>31.574226341755118</c:v>
                </c:pt>
                <c:pt idx="57" formatCode="0.0000">
                  <c:v>31.860009051138935</c:v>
                </c:pt>
                <c:pt idx="58" formatCode="0.0000">
                  <c:v>32.15101233064393</c:v>
                </c:pt>
                <c:pt idx="59" formatCode="0.0000">
                  <c:v>32.447380550007679</c:v>
                </c:pt>
                <c:pt idx="60" formatCode="0.0000">
                  <c:v>32.749263451697935</c:v>
                </c:pt>
                <c:pt idx="61" formatCode="0.0000">
                  <c:v>33.056816403192983</c:v>
                </c:pt>
                <c:pt idx="62" formatCode="0.0000">
                  <c:v>33.370200663611946</c:v>
                </c:pt>
                <c:pt idx="63" formatCode="0.0000">
                  <c:v>33.6895836656564</c:v>
                </c:pt>
                <c:pt idx="64" formatCode="0.0000">
                  <c:v>34.015139313899176</c:v>
                </c:pt>
                <c:pt idx="65" formatCode="0.0000">
                  <c:v>34.34704830053667</c:v>
                </c:pt>
                <c:pt idx="66" formatCode="0.0000">
                  <c:v>34.685498439809486</c:v>
                </c:pt>
                <c:pt idx="67" formatCode="0.0000">
                  <c:v>35.030685022391772</c:v>
                </c:pt>
                <c:pt idx="68" formatCode="0.0000">
                  <c:v>35.382811191154296</c:v>
                </c:pt>
                <c:pt idx="69" formatCode="0.0000">
                  <c:v>35.742088339820604</c:v>
                </c:pt>
                <c:pt idx="70" formatCode="0.0000">
                  <c:v>36.125289070731668</c:v>
                </c:pt>
                <c:pt idx="71" formatCode="0.0000">
                  <c:v>36.550669057228099</c:v>
                </c:pt>
                <c:pt idx="72" formatCode="0.0000">
                  <c:v>37.020936461415488</c:v>
                </c:pt>
                <c:pt idx="73" formatCode="0.0000">
                  <c:v>37.539192196398226</c:v>
                </c:pt>
                <c:pt idx="74" formatCode="0.0000">
                  <c:v>38.108985925658608</c:v>
                </c:pt>
                <c:pt idx="75" formatCode="0.0000">
                  <c:v>38.734383367690533</c:v>
                </c:pt>
                <c:pt idx="76" formatCode="0.0000">
                  <c:v>39.42004748323901</c:v>
                </c:pt>
                <c:pt idx="77" formatCode="0.0000">
                  <c:v>40.171336838181027</c:v>
                </c:pt>
                <c:pt idx="78" formatCode="0.0000">
                  <c:v>40.994425379276066</c:v>
                </c:pt>
                <c:pt idx="79" formatCode="0.0000">
                  <c:v>41.896449117238639</c:v>
                </c:pt>
                <c:pt idx="80" formatCode="0.0000">
                  <c:v>42.885686901996451</c:v>
                </c:pt>
                <c:pt idx="81" formatCode="0.0000">
                  <c:v>43.97178477143833</c:v>
                </c:pt>
                <c:pt idx="82" formatCode="0.0000">
                  <c:v>45.166036509212844</c:v>
                </c:pt>
                <c:pt idx="83" formatCode="0.0000">
                  <c:v>46.481737431003666</c:v>
                </c:pt>
                <c:pt idx="84" formatCode="0.0000">
                  <c:v>47.934634589196541</c:v>
                </c:pt>
                <c:pt idx="85" formatCode="0.0000">
                  <c:v>49.543505390671179</c:v>
                </c:pt>
                <c:pt idx="86" formatCode="0.0000">
                  <c:v>51.330909373724012</c:v>
                </c:pt>
                <c:pt idx="87" formatCode="0.0000">
                  <c:v>53.324176656533723</c:v>
                </c:pt>
                <c:pt idx="88" formatCode="0.0000">
                  <c:v>55.556724678549628</c:v>
                </c:pt>
                <c:pt idx="89" formatCode="0.0000">
                  <c:v>58.069837778388774</c:v>
                </c:pt>
                <c:pt idx="90" formatCode="0.0000">
                  <c:v>60.915111100856045</c:v>
                </c:pt>
                <c:pt idx="91" formatCode="0.0000">
                  <c:v>64.157867236958808</c:v>
                </c:pt>
                <c:pt idx="92" formatCode="0.0000">
                  <c:v>67.882029261268656</c:v>
                </c:pt>
                <c:pt idx="93" formatCode="0.0000">
                  <c:v>72.197229704784419</c:v>
                </c:pt>
                <c:pt idx="94" formatCode="0.0000">
                  <c:v>77.249451353328453</c:v>
                </c:pt>
                <c:pt idx="95" formatCode="0.0000">
                  <c:v>83.237431620765207</c:v>
                </c:pt>
                <c:pt idx="96" formatCode="0.0000">
                  <c:v>90.438833887156989</c:v>
                </c:pt>
                <c:pt idx="97" formatCode="0.0000">
                  <c:v>99.25371731488616</c:v>
                </c:pt>
                <c:pt idx="98" formatCode="0.0000">
                  <c:v>110.28029575170224</c:v>
                </c:pt>
                <c:pt idx="99" formatCode="0.0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40.456955314314563</c:v>
                </c:pt>
                <c:pt idx="8" formatCode="0.0000">
                  <c:v>38.689039111540318</c:v>
                </c:pt>
                <c:pt idx="9" formatCode="0.0000">
                  <c:v>37.297800535319446</c:v>
                </c:pt>
                <c:pt idx="10" formatCode="0.0000">
                  <c:v>36.181982388801082</c:v>
                </c:pt>
                <c:pt idx="11" formatCode="0.0000">
                  <c:v>35.281814178775868</c:v>
                </c:pt>
                <c:pt idx="12" formatCode="0.0000">
                  <c:v>34.555256064690028</c:v>
                </c:pt>
                <c:pt idx="13" formatCode="0.0000">
                  <c:v>33.958465776647593</c:v>
                </c:pt>
                <c:pt idx="14" formatCode="0.0000">
                  <c:v>33.47608105285147</c:v>
                </c:pt>
                <c:pt idx="15" formatCode="0.0000">
                  <c:v>33.078749096914024</c:v>
                </c:pt>
                <c:pt idx="16" formatCode="0.0000">
                  <c:v>32.760911785750793</c:v>
                </c:pt>
                <c:pt idx="17" formatCode="0.0000">
                  <c:v>32.505070993914806</c:v>
                </c:pt>
                <c:pt idx="18" formatCode="0.0000">
                  <c:v>32.298699989922397</c:v>
                </c:pt>
                <c:pt idx="19" formatCode="0.0000">
                  <c:v>32.049999999999997</c:v>
                </c:pt>
                <c:pt idx="20" formatCode="0.0000">
                  <c:v>32.049999999999997</c:v>
                </c:pt>
                <c:pt idx="21" formatCode="0.0000">
                  <c:v>32.049999999999997</c:v>
                </c:pt>
                <c:pt idx="22" formatCode="0.0000">
                  <c:v>32.049999999999997</c:v>
                </c:pt>
                <c:pt idx="23" formatCode="0.0000">
                  <c:v>32.049999999999997</c:v>
                </c:pt>
                <c:pt idx="24" formatCode="0.0000">
                  <c:v>32.049999999999997</c:v>
                </c:pt>
                <c:pt idx="25" formatCode="0.0000">
                  <c:v>32.049999999999997</c:v>
                </c:pt>
                <c:pt idx="26" formatCode="0.0000">
                  <c:v>32.049999999999997</c:v>
                </c:pt>
                <c:pt idx="27" formatCode="0.0000">
                  <c:v>32.049999999999997</c:v>
                </c:pt>
                <c:pt idx="28" formatCode="0.0000">
                  <c:v>32.049999999999997</c:v>
                </c:pt>
                <c:pt idx="29" formatCode="0.0000">
                  <c:v>32.049999999999997</c:v>
                </c:pt>
                <c:pt idx="30" formatCode="0.0000">
                  <c:v>32.049999999999997</c:v>
                </c:pt>
                <c:pt idx="31" formatCode="0.0000">
                  <c:v>32.049999999999997</c:v>
                </c:pt>
                <c:pt idx="32" formatCode="0.0000">
                  <c:v>32.049999999999997</c:v>
                </c:pt>
                <c:pt idx="33" formatCode="0.0000">
                  <c:v>32.049999999999997</c:v>
                </c:pt>
                <c:pt idx="34" formatCode="0.0000">
                  <c:v>32.049999999999997</c:v>
                </c:pt>
                <c:pt idx="35" formatCode="0.0000">
                  <c:v>32.146439317953856</c:v>
                </c:pt>
                <c:pt idx="36" formatCode="0.0000">
                  <c:v>32.370467629532371</c:v>
                </c:pt>
                <c:pt idx="37" formatCode="0.0000">
                  <c:v>32.594325231363776</c:v>
                </c:pt>
                <c:pt idx="38" formatCode="0.0000">
                  <c:v>32.824662023760752</c:v>
                </c:pt>
                <c:pt idx="39" formatCode="0.0000">
                  <c:v>33.054867986798676</c:v>
                </c:pt>
                <c:pt idx="40" formatCode="0.0000">
                  <c:v>33.291783525501195</c:v>
                </c:pt>
                <c:pt idx="41" formatCode="0.0000">
                  <c:v>33.532119690311781</c:v>
                </c:pt>
                <c:pt idx="42" formatCode="0.0000">
                  <c:v>33.779510961214164</c:v>
                </c:pt>
                <c:pt idx="43" formatCode="0.0000">
                  <c:v>34.026966769296102</c:v>
                </c:pt>
                <c:pt idx="44" formatCode="0.0000">
                  <c:v>34.278074866310156</c:v>
                </c:pt>
                <c:pt idx="45" formatCode="0.0000">
                  <c:v>34.540359952581099</c:v>
                </c:pt>
                <c:pt idx="46" formatCode="0.0000">
                  <c:v>34.802910196546854</c:v>
                </c:pt>
                <c:pt idx="47" formatCode="0.0000">
                  <c:v>35.073320201356971</c:v>
                </c:pt>
                <c:pt idx="48" formatCode="0.0000">
                  <c:v>35.344067048963382</c:v>
                </c:pt>
                <c:pt idx="49" formatCode="0.0000">
                  <c:v>35.62298543959097</c:v>
                </c:pt>
                <c:pt idx="50" formatCode="0.0000">
                  <c:v>35.914388166741368</c:v>
                </c:pt>
                <c:pt idx="51" formatCode="0.0000">
                  <c:v>36.210597672579368</c:v>
                </c:pt>
                <c:pt idx="52" formatCode="0.0000">
                  <c:v>36.507574894634921</c:v>
                </c:pt>
                <c:pt idx="53" formatCode="0.0000">
                  <c:v>36.813691706868823</c:v>
                </c:pt>
                <c:pt idx="54" formatCode="0.0000">
                  <c:v>37.124985520676475</c:v>
                </c:pt>
                <c:pt idx="55" formatCode="0.0000">
                  <c:v>37.454715437653377</c:v>
                </c:pt>
                <c:pt idx="56" formatCode="0.0000">
                  <c:v>37.790354910977477</c:v>
                </c:pt>
                <c:pt idx="57" formatCode="0.0000">
                  <c:v>38.132064247471739</c:v>
                </c:pt>
                <c:pt idx="58" formatCode="0.0000">
                  <c:v>38.480009604994592</c:v>
                </c:pt>
                <c:pt idx="59" formatCode="0.0000">
                  <c:v>38.834363261844175</c:v>
                </c:pt>
                <c:pt idx="60" formatCode="0.0000">
                  <c:v>39.214486724580929</c:v>
                </c:pt>
                <c:pt idx="61" formatCode="0.0000">
                  <c:v>39.607019278299553</c:v>
                </c:pt>
                <c:pt idx="62" formatCode="0.0000">
                  <c:v>40.00249625561657</c:v>
                </c:pt>
                <c:pt idx="63" formatCode="0.0000">
                  <c:v>40.411045265414195</c:v>
                </c:pt>
                <c:pt idx="64" formatCode="0.0000">
                  <c:v>40.822825117819384</c:v>
                </c:pt>
                <c:pt idx="65" formatCode="0.0000">
                  <c:v>41.274951706374758</c:v>
                </c:pt>
                <c:pt idx="66" formatCode="0.0000">
                  <c:v>41.73720536528193</c:v>
                </c:pt>
                <c:pt idx="67" formatCode="0.0000">
                  <c:v>42.21548998946259</c:v>
                </c:pt>
                <c:pt idx="68" formatCode="0.0000">
                  <c:v>42.699173994138015</c:v>
                </c:pt>
                <c:pt idx="69" formatCode="0.0000">
                  <c:v>43.194070080862531</c:v>
                </c:pt>
                <c:pt idx="70" formatCode="0.0000">
                  <c:v>43.74829374829374</c:v>
                </c:pt>
                <c:pt idx="71" formatCode="0.0000">
                  <c:v>44.310797732614397</c:v>
                </c:pt>
                <c:pt idx="72" formatCode="0.0000">
                  <c:v>44.894242891161227</c:v>
                </c:pt>
                <c:pt idx="73" formatCode="0.0000">
                  <c:v>45.486801021856365</c:v>
                </c:pt>
                <c:pt idx="74" formatCode="0.0000">
                  <c:v>46.101841196777897</c:v>
                </c:pt>
                <c:pt idx="75" formatCode="0.0000">
                  <c:v>46.795152577018541</c:v>
                </c:pt>
                <c:pt idx="76" formatCode="0.0000">
                  <c:v>47.509635339460417</c:v>
                </c:pt>
                <c:pt idx="77" formatCode="0.0000">
                  <c:v>48.253538090936459</c:v>
                </c:pt>
                <c:pt idx="78" formatCode="0.0000">
                  <c:v>49.013610643829324</c:v>
                </c:pt>
                <c:pt idx="79" formatCode="0.0000">
                  <c:v>49.798011187072717</c:v>
                </c:pt>
                <c:pt idx="80" formatCode="0.0000">
                  <c:v>50.720050640924192</c:v>
                </c:pt>
                <c:pt idx="81" formatCode="0.0000">
                  <c:v>51.67687842631409</c:v>
                </c:pt>
                <c:pt idx="82" formatCode="0.0000">
                  <c:v>52.661846861649678</c:v>
                </c:pt>
                <c:pt idx="83" formatCode="0.0000">
                  <c:v>53.694086111576475</c:v>
                </c:pt>
                <c:pt idx="84" formatCode="0.0000">
                  <c:v>54.767600820232389</c:v>
                </c:pt>
                <c:pt idx="85" formatCode="0.0000">
                  <c:v>56.10994397759103</c:v>
                </c:pt>
                <c:pt idx="86" formatCode="0.0000">
                  <c:v>57.519741564967688</c:v>
                </c:pt>
                <c:pt idx="87" formatCode="0.0000">
                  <c:v>58.991349162525303</c:v>
                </c:pt>
                <c:pt idx="88" formatCode="0.0000">
                  <c:v>60.551672019648585</c:v>
                </c:pt>
                <c:pt idx="89" formatCode="0.0000">
                  <c:v>62.196778575587032</c:v>
                </c:pt>
                <c:pt idx="90" formatCode="0.0000">
                  <c:v>64.551863041289025</c:v>
                </c:pt>
                <c:pt idx="91" formatCode="0.0000">
                  <c:v>67.10636515912897</c:v>
                </c:pt>
                <c:pt idx="92" formatCode="0.0000">
                  <c:v>69.85614646904969</c:v>
                </c:pt>
                <c:pt idx="93" formatCode="0.0000">
                  <c:v>72.857467606274142</c:v>
                </c:pt>
                <c:pt idx="94" formatCode="0.0000">
                  <c:v>76.110187603894559</c:v>
                </c:pt>
                <c:pt idx="95" formatCode="0.0000">
                  <c:v>82.179487179487168</c:v>
                </c:pt>
                <c:pt idx="96" formatCode="0.0000">
                  <c:v>89.300640847032597</c:v>
                </c:pt>
                <c:pt idx="97" formatCode="0.0000">
                  <c:v>97.80286847726579</c:v>
                </c:pt>
                <c:pt idx="98" formatCode="0.0000">
                  <c:v>108.05799055967633</c:v>
                </c:pt>
                <c:pt idx="99" formatCode="0.0000">
                  <c:v>108.68090878263817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66.00082372322899</c:v>
                </c:pt>
                <c:pt idx="3" formatCode="0.000">
                  <c:v>58.528122717311902</c:v>
                </c:pt>
                <c:pt idx="4" formatCode="0.000">
                  <c:v>52.922721268163798</c:v>
                </c:pt>
                <c:pt idx="5" formatCode="0.000">
                  <c:v>48.590054578532445</c:v>
                </c:pt>
                <c:pt idx="6" formatCode="0.000">
                  <c:v>45.166290868094698</c:v>
                </c:pt>
                <c:pt idx="7" formatCode="0.000">
                  <c:v>42.416622551614601</c:v>
                </c:pt>
                <c:pt idx="8" formatCode="0.000">
                  <c:v>40.183049147442325</c:v>
                </c:pt>
                <c:pt idx="9" formatCode="0.000">
                  <c:v>38.355672570607943</c:v>
                </c:pt>
                <c:pt idx="10" formatCode="0.000">
                  <c:v>36.856025758969643</c:v>
                </c:pt>
                <c:pt idx="11" formatCode="0.000">
                  <c:v>35.626945309026233</c:v>
                </c:pt>
                <c:pt idx="12" formatCode="0.000">
                  <c:v>34.626188418323245</c:v>
                </c:pt>
                <c:pt idx="13" formatCode="0.000">
                  <c:v>33.82228788518362</c:v>
                </c:pt>
                <c:pt idx="14" formatCode="0.000">
                  <c:v>33.191797845898918</c:v>
                </c:pt>
                <c:pt idx="15" formatCode="0.000">
                  <c:v>32.717435688035927</c:v>
                </c:pt>
                <c:pt idx="16" formatCode="0.000">
                  <c:v>32.32150060508269</c:v>
                </c:pt>
                <c:pt idx="17" formatCode="0.000">
                  <c:v>32.071992223238787</c:v>
                </c:pt>
                <c:pt idx="18" formatCode="0.000">
                  <c:v>32.049999999999997</c:v>
                </c:pt>
                <c:pt idx="19" formatCode="0.000">
                  <c:v>32.049999999999997</c:v>
                </c:pt>
                <c:pt idx="20" formatCode="0.000">
                  <c:v>32.049999999999997</c:v>
                </c:pt>
                <c:pt idx="21" formatCode="0.000">
                  <c:v>32.049999999999997</c:v>
                </c:pt>
                <c:pt idx="22" formatCode="0.000">
                  <c:v>32.049999999999997</c:v>
                </c:pt>
                <c:pt idx="23" formatCode="0.000">
                  <c:v>32.049999999999997</c:v>
                </c:pt>
                <c:pt idx="24" formatCode="0.000">
                  <c:v>32.049999999999997</c:v>
                </c:pt>
                <c:pt idx="25" formatCode="0.000">
                  <c:v>32.049999999999997</c:v>
                </c:pt>
                <c:pt idx="26" formatCode="0.000">
                  <c:v>32.049999999999997</c:v>
                </c:pt>
                <c:pt idx="27" formatCode="0.000">
                  <c:v>32.049999999999997</c:v>
                </c:pt>
                <c:pt idx="28" formatCode="0.000">
                  <c:v>32.049999999999997</c:v>
                </c:pt>
                <c:pt idx="29" formatCode="0.000">
                  <c:v>32.049999999999997</c:v>
                </c:pt>
                <c:pt idx="30" formatCode="0.000">
                  <c:v>32.055565412583221</c:v>
                </c:pt>
                <c:pt idx="31" formatCode="0.000">
                  <c:v>32.083850667114305</c:v>
                </c:pt>
                <c:pt idx="32" formatCode="0.000">
                  <c:v>32.136186613985451</c:v>
                </c:pt>
                <c:pt idx="33" formatCode="0.000">
                  <c:v>32.21280885788056</c:v>
                </c:pt>
                <c:pt idx="34" formatCode="0.000">
                  <c:v>32.314064416101125</c:v>
                </c:pt>
                <c:pt idx="35" formatCode="0.000">
                  <c:v>32.440415674325102</c:v>
                </c:pt>
                <c:pt idx="36" formatCode="0.000">
                  <c:v>32.5924457203812</c:v>
                </c:pt>
                <c:pt idx="37" formatCode="0.000">
                  <c:v>32.770865172157428</c:v>
                </c:pt>
                <c:pt idx="38" formatCode="0.000">
                  <c:v>32.976520651184821</c:v>
                </c:pt>
                <c:pt idx="39" formatCode="0.000">
                  <c:v>33.210405094348737</c:v>
                </c:pt>
                <c:pt idx="40" formatCode="0.000">
                  <c:v>33.470023569101841</c:v>
                </c:pt>
                <c:pt idx="41" formatCode="0.000">
                  <c:v>33.736668342875461</c:v>
                </c:pt>
                <c:pt idx="42" formatCode="0.000">
                  <c:v>34.00759577931538</c:v>
                </c:pt>
                <c:pt idx="43" formatCode="0.000">
                  <c:v>34.282909891431842</c:v>
                </c:pt>
                <c:pt idx="44" formatCode="0.000">
                  <c:v>34.562718087943679</c:v>
                </c:pt>
                <c:pt idx="45" formatCode="0.000">
                  <c:v>34.847131312993064</c:v>
                </c:pt>
                <c:pt idx="46" formatCode="0.000">
                  <c:v>35.13626419281573</c:v>
                </c:pt>
                <c:pt idx="47" formatCode="0.000">
                  <c:v>35.430235189773924</c:v>
                </c:pt>
                <c:pt idx="48" formatCode="0.000">
                  <c:v>35.729166764187042</c:v>
                </c:pt>
                <c:pt idx="49" formatCode="0.000">
                  <c:v>36.033185544424313</c:v>
                </c:pt>
                <c:pt idx="50" formatCode="0.000">
                  <c:v>36.34242250575592</c:v>
                </c:pt>
                <c:pt idx="51" formatCode="0.000">
                  <c:v>36.657013158493235</c:v>
                </c:pt>
                <c:pt idx="52" formatCode="0.000">
                  <c:v>36.977097745985958</c:v>
                </c:pt>
                <c:pt idx="53" formatCode="0.000">
                  <c:v>37.302821453083979</c:v>
                </c:pt>
                <c:pt idx="54" formatCode="0.000">
                  <c:v>37.634334625714885</c:v>
                </c:pt>
                <c:pt idx="55" formatCode="0.000">
                  <c:v>37.971793002274964</c:v>
                </c:pt>
                <c:pt idx="56" formatCode="0.000">
                  <c:v>38.315357957581746</c:v>
                </c:pt>
                <c:pt idx="57" formatCode="0.000">
                  <c:v>38.665196760191009</c:v>
                </c:pt>
                <c:pt idx="58" formatCode="0.000">
                  <c:v>39.021482843940376</c:v>
                </c:pt>
                <c:pt idx="59" formatCode="0.000">
                  <c:v>39.384396094645531</c:v>
                </c:pt>
                <c:pt idx="60" formatCode="0.000">
                  <c:v>39.754123152944864</c:v>
                </c:pt>
                <c:pt idx="61" formatCode="0.000">
                  <c:v>40.13085773436385</c:v>
                </c:pt>
                <c:pt idx="62" formatCode="0.000">
                  <c:v>40.514800967752173</c:v>
                </c:pt>
                <c:pt idx="63" formatCode="0.000">
                  <c:v>40.906161753336207</c:v>
                </c:pt>
                <c:pt idx="64" formatCode="0.000">
                  <c:v>41.305157141725864</c:v>
                </c:pt>
                <c:pt idx="65" formatCode="0.000">
                  <c:v>41.712012735320791</c:v>
                </c:pt>
                <c:pt idx="66" formatCode="0.000">
                  <c:v>42.12696311367565</c:v>
                </c:pt>
                <c:pt idx="67" formatCode="0.000">
                  <c:v>42.550252284509668</c:v>
                </c:pt>
                <c:pt idx="68" formatCode="0.000">
                  <c:v>42.982134162182454</c:v>
                </c:pt>
                <c:pt idx="69" formatCode="0.000">
                  <c:v>43.422873075607605</c:v>
                </c:pt>
                <c:pt idx="70" formatCode="0.000">
                  <c:v>43.89296061788108</c:v>
                </c:pt>
                <c:pt idx="71" formatCode="0.000">
                  <c:v>44.414717773968846</c:v>
                </c:pt>
                <c:pt idx="72" formatCode="0.000">
                  <c:v>44.991489706756759</c:v>
                </c:pt>
                <c:pt idx="73" formatCode="0.000">
                  <c:v>45.627107611168285</c:v>
                </c:pt>
                <c:pt idx="74" formatCode="0.000">
                  <c:v>46.325958473365461</c:v>
                </c:pt>
                <c:pt idx="75" formatCode="0.000">
                  <c:v>47.09306896946989</c:v>
                </c:pt>
                <c:pt idx="76" formatCode="0.000">
                  <c:v>47.934206746019768</c:v>
                </c:pt>
                <c:pt idx="77" formatCode="0.000">
                  <c:v>48.856003229292909</c:v>
                </c:pt>
                <c:pt idx="78" formatCode="0.000">
                  <c:v>49.866103306125559</c:v>
                </c:pt>
                <c:pt idx="79" formatCode="0.000">
                  <c:v>50.973348813051331</c:v>
                </c:pt>
                <c:pt idx="80" formatCode="0.000">
                  <c:v>52.18800491742499</c:v>
                </c:pt>
                <c:pt idx="81" formatCode="0.000">
                  <c:v>53.52204139557</c:v>
                </c:pt>
                <c:pt idx="82" formatCode="0.000">
                  <c:v>54.989484832794624</c:v>
                </c:pt>
                <c:pt idx="83" formatCode="0.000">
                  <c:v>56.606863367682045</c:v>
                </c:pt>
                <c:pt idx="84" formatCode="0.000">
                  <c:v>58.39377349820802</c:v>
                </c:pt>
                <c:pt idx="85" formatCode="0.000">
                  <c:v>60.373609758271591</c:v>
                </c:pt>
                <c:pt idx="86" formatCode="0.000">
                  <c:v>62.574514464880821</c:v>
                </c:pt>
                <c:pt idx="87" formatCode="0.000">
                  <c:v>65.030628924320311</c:v>
                </c:pt>
                <c:pt idx="88" formatCode="0.000">
                  <c:v>67.783763820626064</c:v>
                </c:pt>
                <c:pt idx="89" formatCode="0.000">
                  <c:v>70.885662170234426</c:v>
                </c:pt>
                <c:pt idx="90" formatCode="0.000">
                  <c:v>74.401115351155809</c:v>
                </c:pt>
                <c:pt idx="91" formatCode="0.000">
                  <c:v>78.412332390423813</c:v>
                </c:pt>
                <c:pt idx="92" formatCode="0.000">
                  <c:v>83.025192669142669</c:v>
                </c:pt>
                <c:pt idx="93" formatCode="0.000">
                  <c:v>88.378402366261938</c:v>
                </c:pt>
                <c:pt idx="94" formatCode="0.000">
                  <c:v>94.657259682727513</c:v>
                </c:pt>
                <c:pt idx="95" formatCode="0.000">
                  <c:v>102.11498288307789</c:v>
                </c:pt>
                <c:pt idx="96" formatCode="0.000">
                  <c:v>111.10693722647028</c:v>
                </c:pt>
                <c:pt idx="97" formatCode="0.000">
                  <c:v>122.14788200584435</c:v>
                </c:pt>
                <c:pt idx="98" formatCode="0.000">
                  <c:v>136.01258099737601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547412</xdr:colOff>
      <xdr:row>2</xdr:row>
      <xdr:rowOff>98534</xdr:rowOff>
    </xdr:from>
    <xdr:to>
      <xdr:col>25</xdr:col>
      <xdr:colOff>87584</xdr:colOff>
      <xdr:row>35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35254</xdr:rowOff>
    </xdr:from>
    <xdr:to>
      <xdr:col>11</xdr:col>
      <xdr:colOff>128751</xdr:colOff>
      <xdr:row>151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53</xdr:row>
      <xdr:rowOff>169478</xdr:rowOff>
    </xdr:from>
    <xdr:to>
      <xdr:col>34</xdr:col>
      <xdr:colOff>299983</xdr:colOff>
      <xdr:row>84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74</xdr:row>
      <xdr:rowOff>100942</xdr:rowOff>
    </xdr:from>
    <xdr:to>
      <xdr:col>24</xdr:col>
      <xdr:colOff>64267</xdr:colOff>
      <xdr:row>90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273704</xdr:colOff>
      <xdr:row>5</xdr:row>
      <xdr:rowOff>229915</xdr:rowOff>
    </xdr:from>
    <xdr:to>
      <xdr:col>18</xdr:col>
      <xdr:colOff>391399</xdr:colOff>
      <xdr:row>40</xdr:row>
      <xdr:rowOff>87587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142330</xdr:colOff>
      <xdr:row>9</xdr:row>
      <xdr:rowOff>109480</xdr:rowOff>
    </xdr:from>
    <xdr:to>
      <xdr:col>15</xdr:col>
      <xdr:colOff>996296</xdr:colOff>
      <xdr:row>46</xdr:row>
      <xdr:rowOff>43789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717002</xdr:colOff>
      <xdr:row>2</xdr:row>
      <xdr:rowOff>66237</xdr:rowOff>
    </xdr:from>
    <xdr:to>
      <xdr:col>17</xdr:col>
      <xdr:colOff>602702</xdr:colOff>
      <xdr:row>32</xdr:row>
      <xdr:rowOff>126233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87584</xdr:colOff>
      <xdr:row>0</xdr:row>
      <xdr:rowOff>383191</xdr:rowOff>
    </xdr:from>
    <xdr:to>
      <xdr:col>41</xdr:col>
      <xdr:colOff>588467</xdr:colOff>
      <xdr:row>36</xdr:row>
      <xdr:rowOff>52881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142325</xdr:colOff>
      <xdr:row>8</xdr:row>
      <xdr:rowOff>0</xdr:rowOff>
    </xdr:from>
    <xdr:to>
      <xdr:col>16</xdr:col>
      <xdr:colOff>197069</xdr:colOff>
      <xdr:row>44</xdr:row>
      <xdr:rowOff>98534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18570</xdr:colOff>
      <xdr:row>5</xdr:row>
      <xdr:rowOff>273305</xdr:rowOff>
    </xdr:from>
    <xdr:to>
      <xdr:col>18</xdr:col>
      <xdr:colOff>103436</xdr:colOff>
      <xdr:row>39</xdr:row>
      <xdr:rowOff>63926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229912</xdr:colOff>
      <xdr:row>1</xdr:row>
      <xdr:rowOff>175171</xdr:rowOff>
    </xdr:from>
    <xdr:to>
      <xdr:col>27</xdr:col>
      <xdr:colOff>744480</xdr:colOff>
      <xdr:row>39</xdr:row>
      <xdr:rowOff>98534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492674</xdr:colOff>
      <xdr:row>4</xdr:row>
      <xdr:rowOff>83317</xdr:rowOff>
    </xdr:from>
    <xdr:to>
      <xdr:col>15</xdr:col>
      <xdr:colOff>635549</xdr:colOff>
      <xdr:row>35</xdr:row>
      <xdr:rowOff>122840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678790</xdr:colOff>
      <xdr:row>0</xdr:row>
      <xdr:rowOff>0</xdr:rowOff>
    </xdr:from>
    <xdr:to>
      <xdr:col>14</xdr:col>
      <xdr:colOff>46746</xdr:colOff>
      <xdr:row>28</xdr:row>
      <xdr:rowOff>131926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5"/>
  <sheetViews>
    <sheetView zoomScale="87" zoomScaleNormal="87" workbookViewId="0">
      <selection activeCell="F20" sqref="F20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K28-K15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LOG10(B27)-LOG10(B18)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6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LOG10(B25)-LOG10(B20)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6" si="4">LOG10(B15)</f>
        <v>0.69897000433601886</v>
      </c>
      <c r="L15" s="8">
        <f>LOG10(H15)</f>
        <v>0.40993312333129456</v>
      </c>
      <c r="M15" s="8">
        <f>10^(+L$15+(K15-K$15)*(L$28-L$15)/(K$28-K$15))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18.3</v>
      </c>
      <c r="S15" s="12">
        <f>'5K'!H4</f>
        <v>17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(+$H48/$B15)</f>
        <v>2.5300666666666665</v>
      </c>
      <c r="AM15" s="4" t="s">
        <v>13</v>
      </c>
      <c r="AN15" s="8">
        <f t="shared" ref="AN15:AN28" si="5">(+K15-K$15)/AN$10</f>
        <v>0</v>
      </c>
      <c r="AO15" s="8">
        <f t="shared" ref="AO15:AO28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1.0798611111111111E-2</v>
      </c>
      <c r="G16" s="9">
        <f t="shared" si="3"/>
        <v>933</v>
      </c>
      <c r="H16" s="8">
        <f>1440*(+F16/B16)</f>
        <v>2.5916666666666668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37.131047945085314</v>
      </c>
      <c r="AB16" s="20">
        <f>$W$15*(1-$Y16)++$W$20*$Y16</f>
        <v>67.789103217501392</v>
      </c>
      <c r="AC16" s="11">
        <f>$P$15*(1-$Y16)++$P$20*$Y16</f>
        <v>7.1315172029168972E-3</v>
      </c>
      <c r="AD16" s="16">
        <f>$Q$15*(1-$Y16)++$Q$20*$Y16</f>
        <v>3.0699530742168415E-4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1.1608796296296296E-2</v>
      </c>
      <c r="G17" s="9">
        <f t="shared" si="3"/>
        <v>1003</v>
      </c>
      <c r="H17" s="8">
        <f>1440*(+F17/B17)</f>
        <v>2.5968137742251911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0.41444080610743689</v>
      </c>
      <c r="M17" s="8">
        <f>10^(+L$15+(K17-K$15)*(L$28-L$15)/(K$28-K$15))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3.1085269642032909E-4</v>
      </c>
      <c r="R17" s="12">
        <f>'4MI'!H$3</f>
        <v>18.399999999999999</v>
      </c>
      <c r="S17" s="12">
        <f>'4MI'!H4</f>
        <v>17</v>
      </c>
      <c r="T17" s="12">
        <f>'4MI'!H5</f>
        <v>16</v>
      </c>
      <c r="U17" s="17">
        <f>'4MI'!I3</f>
        <v>29.745817857056096</v>
      </c>
      <c r="V17" s="17">
        <f>'4MI'!I4</f>
        <v>37.567541963353023</v>
      </c>
      <c r="W17" s="17">
        <f>'4MI'!I5</f>
        <v>68.093633927920706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37.567541963353023</v>
      </c>
      <c r="AB17" s="20">
        <f>$W$15*(1-$Y17)++$W$20*$Y17</f>
        <v>68.093633927920706</v>
      </c>
      <c r="AC17" s="11">
        <f>$P$15*(1-$Y17)++$P$20*$Y17</f>
        <v>7.1822723213201189E-3</v>
      </c>
      <c r="AD17" s="16">
        <f>$Q$15*(1-$Y17)++$Q$20*$Y17</f>
        <v>3.1085269642032909E-4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2.7520833333333332</v>
      </c>
      <c r="D18" s="5">
        <f>E18*1440</f>
        <v>22.016666666666666</v>
      </c>
      <c r="E18" s="14">
        <v>1.5289351851851851E-2</v>
      </c>
      <c r="F18" s="14">
        <v>1.4548611111111111E-2</v>
      </c>
      <c r="G18" s="9">
        <f t="shared" si="3"/>
        <v>1257</v>
      </c>
      <c r="H18" s="8">
        <f>1440*(+_1_8K/B18)</f>
        <v>2.6187499999999999</v>
      </c>
      <c r="I18" s="14">
        <v>1.4467592592592593E-2</v>
      </c>
      <c r="J18" s="8"/>
      <c r="K18" s="8">
        <f t="shared" si="4"/>
        <v>0.90308998699194354</v>
      </c>
      <c r="L18" s="8">
        <f>LOG10(H18)</f>
        <v>0.41809404031037051</v>
      </c>
      <c r="M18" s="8">
        <f>10^(+L$15+(K18-K$15)*(L$28-L$15)/(K$28-K$15))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3.2276673239428025E-4</v>
      </c>
      <c r="R18" s="12">
        <f>'8K'!H3</f>
        <v>18.399999999999999</v>
      </c>
      <c r="S18" s="12">
        <f>'8K'!H4</f>
        <v>17</v>
      </c>
      <c r="T18" s="12">
        <f>'8K'!H5</f>
        <v>16</v>
      </c>
      <c r="U18" s="17">
        <f>'8K'!I3</f>
        <v>29.871228762045053</v>
      </c>
      <c r="V18" s="17">
        <f>'8K'!I4</f>
        <v>38.915709191984341</v>
      </c>
      <c r="W18" s="17">
        <f>'8K'!I5</f>
        <v>69.034215715337908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38.915709191984341</v>
      </c>
      <c r="AB18" s="20">
        <f>$W$15*(1-$Y18)++$W$20*$Y18</f>
        <v>69.034215715337908</v>
      </c>
      <c r="AC18" s="11">
        <f>$P$15*(1-$Y18)++$P$20*$Y18</f>
        <v>7.3390359525563192E-3</v>
      </c>
      <c r="AD18" s="16">
        <f>$Q$15*(1-$Y18)++$Q$20*$Y18</f>
        <v>3.2276673239428025E-4</v>
      </c>
      <c r="AE18" s="18">
        <f>H18*60</f>
        <v>157.125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(+$H49/$B18)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1.462962962962963E-2</v>
      </c>
      <c r="G19" s="9">
        <f t="shared" si="3"/>
        <v>1264</v>
      </c>
      <c r="H19" s="8">
        <f t="shared" ref="H19:H36" si="7">1440*(+F19/B19)</f>
        <v>2.6180439566266336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38.951832771368686</v>
      </c>
      <c r="AB19" s="20">
        <f>$W$15*(1-$Y19)++$W$20*$Y19</f>
        <v>69.059418212582813</v>
      </c>
      <c r="AC19" s="11">
        <f>$P$15*(1-$Y19)++$P$20*$Y19</f>
        <v>7.3432363687638003E-3</v>
      </c>
      <c r="AD19" s="16">
        <f>$Q$15*(1-$Y19)++$Q$20*$Y19</f>
        <v>3.2308596402604885E-4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6" si="8">D20/B20</f>
        <v>2.6399999999999997</v>
      </c>
      <c r="D20" s="5">
        <f t="shared" ref="D20:D36" si="9">E20*1440</f>
        <v>26.4</v>
      </c>
      <c r="E20" s="127">
        <v>1.8333333333333333E-2</v>
      </c>
      <c r="F20" s="14">
        <v>1.8333333333333333E-2</v>
      </c>
      <c r="G20" s="9">
        <f t="shared" si="3"/>
        <v>1584</v>
      </c>
      <c r="H20" s="8">
        <f t="shared" si="7"/>
        <v>2.64</v>
      </c>
      <c r="I20" s="14">
        <v>1.832175925925926E-2</v>
      </c>
      <c r="J20" s="8"/>
      <c r="K20" s="8">
        <f t="shared" si="4"/>
        <v>1</v>
      </c>
      <c r="L20" s="8">
        <f t="shared" ref="L20:L36" si="10">LOG10(H20)</f>
        <v>0.42160392686983106</v>
      </c>
      <c r="M20" s="8">
        <f t="shared" ref="M20:M36" si="11">10^(+L$15+(K20-K$15)*(L$28-L$15)/(K$28-K$15))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3.3500000000000001E-4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40.299999999999997</v>
      </c>
      <c r="W20" s="17">
        <f>'10K'!I5</f>
        <v>70</v>
      </c>
      <c r="X20" s="4" t="s">
        <v>18</v>
      </c>
      <c r="Y20" s="19">
        <f t="shared" ref="Y20:Y25" si="12">(LOG10(+B20)-LOG10(+$B$20))/+$Y$13</f>
        <v>0</v>
      </c>
      <c r="Z20" s="20">
        <f t="shared" ref="Z20:Z25" si="13">$U$20*(1-$Y20)++$U$25*$Y20</f>
        <v>30</v>
      </c>
      <c r="AA20" s="20">
        <f t="shared" ref="AA20:AA25" si="14">$V$20*(1-$Y20)++$V$25*$Y20</f>
        <v>40.299999999999997</v>
      </c>
      <c r="AB20" s="20">
        <f t="shared" ref="AB20:AB25" si="15">$W$20*(1-$Y20)++$W$25*$Y20</f>
        <v>70</v>
      </c>
      <c r="AC20" s="11">
        <f t="shared" ref="AC20:AC25" si="16">$P$20*(1-$Y20)++$P$25*$Y20</f>
        <v>7.4999999999999997E-3</v>
      </c>
      <c r="AD20" s="16">
        <f t="shared" ref="AD20:AD25" si="17">$Q$20*(1-$Y20)++$Q$25*$Y20</f>
        <v>3.3500000000000001E-4</v>
      </c>
      <c r="AE20" s="18">
        <f t="shared" ref="AE20:AE28" si="18">H20*60</f>
        <v>158.4</v>
      </c>
      <c r="AF20" s="18">
        <f>AE20-AE15</f>
        <v>4.1999999999999886</v>
      </c>
      <c r="AG20" s="131">
        <v>1.8738425925925926E-2</v>
      </c>
      <c r="AH20" s="5">
        <f t="shared" ref="AH20:AH28" si="19">(+AG20)*1440</f>
        <v>26.983333333333334</v>
      </c>
      <c r="AI20" s="6">
        <f t="shared" ref="AI20:AI28" si="20">AH20/B20</f>
        <v>2.6983333333333333</v>
      </c>
      <c r="AJ20" s="8">
        <f t="shared" ref="AJ20:AJ28" si="21">(+$H50/$B20)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4" t="s">
        <v>19</v>
      </c>
      <c r="B21" s="5">
        <v>12</v>
      </c>
      <c r="C21" s="6">
        <f t="shared" si="8"/>
        <v>2.7930555555555556</v>
      </c>
      <c r="D21" s="5">
        <f t="shared" si="9"/>
        <v>33.516666666666666</v>
      </c>
      <c r="E21" s="14">
        <v>2.3275462962962963E-2</v>
      </c>
      <c r="F21" s="14">
        <v>2.225694444444444E-2</v>
      </c>
      <c r="G21" s="9">
        <f t="shared" si="3"/>
        <v>1922.9999999999995</v>
      </c>
      <c r="H21" s="8">
        <f t="shared" si="7"/>
        <v>2.6708333333333329</v>
      </c>
      <c r="I21" s="14">
        <v>2.225694444444444E-2</v>
      </c>
      <c r="J21" s="8"/>
      <c r="K21" s="8">
        <f t="shared" si="4"/>
        <v>1.0791812460476249</v>
      </c>
      <c r="L21" s="8">
        <f t="shared" si="10"/>
        <v>0.42664678780721133</v>
      </c>
      <c r="M21" s="8">
        <f t="shared" si="11"/>
        <v>2.6941562534906889</v>
      </c>
      <c r="N21" s="10">
        <f>'12K'!F4</f>
        <v>1.2E-2</v>
      </c>
      <c r="O21" s="10">
        <f>'12K'!F5</f>
        <v>2E-3</v>
      </c>
      <c r="P21" s="11">
        <f>'12K'!G4</f>
        <v>7.5683794862217114E-3</v>
      </c>
      <c r="Q21" s="16">
        <f>'12K'!G5</f>
        <v>3.3646527470475101E-4</v>
      </c>
      <c r="R21" s="12">
        <f>'12K'!H3</f>
        <v>18.399999999999999</v>
      </c>
      <c r="S21" s="12">
        <f>'12K'!H4</f>
        <v>17</v>
      </c>
      <c r="T21" s="12">
        <f>'12K'!H5</f>
        <v>16</v>
      </c>
      <c r="U21" s="17">
        <f>'12K'!I3</f>
        <v>30.317476186029378</v>
      </c>
      <c r="V21" s="17">
        <f>'12K'!I4</f>
        <v>40.470948715554279</v>
      </c>
      <c r="W21" s="17">
        <f>'12K'!I5</f>
        <v>70</v>
      </c>
      <c r="X21" s="4" t="s">
        <v>19</v>
      </c>
      <c r="Y21" s="19">
        <f t="shared" si="12"/>
        <v>0.24421245079182743</v>
      </c>
      <c r="Z21" s="20">
        <f t="shared" si="13"/>
        <v>30.317476186029378</v>
      </c>
      <c r="AA21" s="20">
        <f t="shared" si="14"/>
        <v>40.470948715554279</v>
      </c>
      <c r="AB21" s="20">
        <f t="shared" si="15"/>
        <v>70</v>
      </c>
      <c r="AC21" s="11">
        <f t="shared" si="16"/>
        <v>7.5683794862217114E-3</v>
      </c>
      <c r="AD21" s="16">
        <f t="shared" si="17"/>
        <v>3.3646527470475101E-4</v>
      </c>
      <c r="AE21" s="18">
        <f t="shared" si="18"/>
        <v>160.24999999999997</v>
      </c>
      <c r="AG21" s="131">
        <v>2.2708333333333334E-2</v>
      </c>
      <c r="AH21" s="5">
        <f t="shared" si="19"/>
        <v>32.700000000000003</v>
      </c>
      <c r="AI21" s="6">
        <f t="shared" si="20"/>
        <v>2.7250000000000001</v>
      </c>
      <c r="AJ21" s="8">
        <f t="shared" si="21"/>
        <v>2.6648611111111111</v>
      </c>
      <c r="AM21" s="4" t="s">
        <v>19</v>
      </c>
      <c r="AN21" s="8">
        <f t="shared" si="5"/>
        <v>0.4104663082065223</v>
      </c>
      <c r="AO21" s="8">
        <f t="shared" si="6"/>
        <v>0.88179067383586962</v>
      </c>
    </row>
    <row r="22" spans="1:41">
      <c r="A22" s="4" t="s">
        <v>20</v>
      </c>
      <c r="B22" s="5">
        <v>15</v>
      </c>
      <c r="C22" s="6">
        <f t="shared" si="8"/>
        <v>2.746666666666667</v>
      </c>
      <c r="D22" s="5">
        <f t="shared" si="9"/>
        <v>41.2</v>
      </c>
      <c r="E22" s="14">
        <v>2.8611111111111115E-2</v>
      </c>
      <c r="F22" s="14">
        <v>2.8194444444444442E-2</v>
      </c>
      <c r="G22" s="9">
        <f t="shared" si="3"/>
        <v>2436</v>
      </c>
      <c r="H22" s="8">
        <f t="shared" si="7"/>
        <v>2.7066666666666666</v>
      </c>
      <c r="I22" s="14">
        <v>2.8275462962962964E-2</v>
      </c>
      <c r="J22" s="8"/>
      <c r="K22" s="8">
        <f t="shared" si="4"/>
        <v>1.1760912590556813</v>
      </c>
      <c r="L22" s="8">
        <f t="shared" si="10"/>
        <v>0.43243477452151285</v>
      </c>
      <c r="M22" s="8">
        <f t="shared" si="11"/>
        <v>2.7267497321142553</v>
      </c>
      <c r="N22" s="10">
        <f>'15K'!F4</f>
        <v>1.2E-2</v>
      </c>
      <c r="O22" s="10">
        <f>'15K'!F5</f>
        <v>2E-3</v>
      </c>
      <c r="P22" s="11">
        <f>'15K'!G4</f>
        <v>7.6520692136509139E-3</v>
      </c>
      <c r="Q22" s="16">
        <f>'15K'!G5</f>
        <v>3.3825862600680528E-4</v>
      </c>
      <c r="R22" s="12">
        <f>'15K'!H3</f>
        <v>18.399999999999999</v>
      </c>
      <c r="S22" s="12">
        <f>'15K'!H4</f>
        <v>17</v>
      </c>
      <c r="T22" s="12">
        <f>'15K'!H5</f>
        <v>16</v>
      </c>
      <c r="U22" s="17">
        <f>'15K'!I3</f>
        <v>30.706035634807812</v>
      </c>
      <c r="V22" s="17">
        <f>'15K'!I4</f>
        <v>40.680173034127279</v>
      </c>
      <c r="W22" s="17">
        <f>'15K'!I5</f>
        <v>70</v>
      </c>
      <c r="X22" s="4" t="s">
        <v>20</v>
      </c>
      <c r="Y22" s="19">
        <f t="shared" si="12"/>
        <v>0.54310433446754847</v>
      </c>
      <c r="Z22" s="20">
        <f t="shared" si="13"/>
        <v>30.706035634807812</v>
      </c>
      <c r="AA22" s="20">
        <f t="shared" si="14"/>
        <v>40.680173034127279</v>
      </c>
      <c r="AB22" s="20">
        <f t="shared" si="15"/>
        <v>70</v>
      </c>
      <c r="AC22" s="11">
        <f t="shared" si="16"/>
        <v>7.6520692136509139E-3</v>
      </c>
      <c r="AD22" s="16">
        <f t="shared" si="17"/>
        <v>3.3825862600680528E-4</v>
      </c>
      <c r="AE22" s="18">
        <f t="shared" si="18"/>
        <v>162.4</v>
      </c>
      <c r="AF22" s="18">
        <f>AE22-AE20</f>
        <v>4</v>
      </c>
      <c r="AG22" s="131">
        <v>2.8773148148148148E-2</v>
      </c>
      <c r="AH22" s="5">
        <f t="shared" si="19"/>
        <v>41.433333333333337</v>
      </c>
      <c r="AI22" s="6">
        <f t="shared" si="20"/>
        <v>2.7622222222222224</v>
      </c>
      <c r="AJ22" s="8">
        <f t="shared" si="21"/>
        <v>2.6983888888888887</v>
      </c>
      <c r="AM22" s="4" t="s">
        <v>20</v>
      </c>
      <c r="AN22" s="8">
        <f t="shared" si="5"/>
        <v>0.51508787354633734</v>
      </c>
      <c r="AO22" s="8">
        <f t="shared" si="6"/>
        <v>0.87969824252907325</v>
      </c>
    </row>
    <row r="23" spans="1:41">
      <c r="A23" s="4" t="s">
        <v>21</v>
      </c>
      <c r="B23" s="5">
        <f>MILE*10</f>
        <v>16.093440000000001</v>
      </c>
      <c r="C23" s="6">
        <f t="shared" si="8"/>
        <v>2.7578524748800337</v>
      </c>
      <c r="D23" s="5">
        <f t="shared" si="9"/>
        <v>44.383333333333333</v>
      </c>
      <c r="E23" s="14">
        <v>3.0821759259259257E-2</v>
      </c>
      <c r="F23" s="14">
        <v>3.0381944444444444E-2</v>
      </c>
      <c r="G23" s="9">
        <f t="shared" si="3"/>
        <v>2625</v>
      </c>
      <c r="H23" s="8">
        <f t="shared" si="7"/>
        <v>2.7184989660383359</v>
      </c>
      <c r="I23" s="14">
        <v>3.048611111111111E-2</v>
      </c>
      <c r="J23" s="8"/>
      <c r="K23" s="8">
        <f t="shared" si="4"/>
        <v>1.2066488852013753</v>
      </c>
      <c r="L23" s="8">
        <f t="shared" si="10"/>
        <v>0.43432917215695688</v>
      </c>
      <c r="M23" s="8">
        <f t="shared" si="11"/>
        <v>2.7371086394155157</v>
      </c>
      <c r="N23" s="10">
        <f>'10MI'!F4</f>
        <v>1.2E-2</v>
      </c>
      <c r="O23" s="10">
        <f>'10MI'!F5</f>
        <v>2E-3</v>
      </c>
      <c r="P23" s="11">
        <f>'10MI'!G4</f>
        <v>7.6784582246894727E-3</v>
      </c>
      <c r="Q23" s="16">
        <f>'10MI'!G5</f>
        <v>3.3882410481477442E-4</v>
      </c>
      <c r="R23" s="12">
        <f>'10MI'!H3</f>
        <v>18.399999999999999</v>
      </c>
      <c r="S23" s="12">
        <f>'10MI'!H4</f>
        <v>17</v>
      </c>
      <c r="T23" s="12">
        <f>'10MI'!H5</f>
        <v>16</v>
      </c>
      <c r="U23" s="17">
        <f>'10MI'!I3</f>
        <v>30.828556043201125</v>
      </c>
      <c r="V23" s="17">
        <f>'10MI'!I4</f>
        <v>40.746145561723679</v>
      </c>
      <c r="W23" s="17">
        <f>'10MI'!I5</f>
        <v>70</v>
      </c>
      <c r="X23" s="4" t="s">
        <v>21</v>
      </c>
      <c r="Y23" s="19">
        <f t="shared" si="12"/>
        <v>0.63735080246240494</v>
      </c>
      <c r="Z23" s="20">
        <f t="shared" si="13"/>
        <v>30.828556043201125</v>
      </c>
      <c r="AA23" s="20">
        <f t="shared" si="14"/>
        <v>40.746145561723679</v>
      </c>
      <c r="AB23" s="20">
        <f t="shared" si="15"/>
        <v>70</v>
      </c>
      <c r="AC23" s="11">
        <f t="shared" si="16"/>
        <v>7.6784582246894727E-3</v>
      </c>
      <c r="AD23" s="16">
        <f t="shared" si="17"/>
        <v>3.3882410481477442E-4</v>
      </c>
      <c r="AE23" s="18">
        <f t="shared" si="18"/>
        <v>163.10993796230014</v>
      </c>
      <c r="AG23" s="131">
        <v>3.1018518518518518E-2</v>
      </c>
      <c r="AH23" s="5">
        <f t="shared" si="19"/>
        <v>44.666666666666664</v>
      </c>
      <c r="AI23" s="6">
        <f t="shared" si="20"/>
        <v>2.7754579919934246</v>
      </c>
      <c r="AJ23" s="8">
        <f t="shared" si="21"/>
        <v>2.7092508914605373</v>
      </c>
      <c r="AM23" s="4" t="s">
        <v>21</v>
      </c>
      <c r="AN23" s="8">
        <f t="shared" si="5"/>
        <v>0.54807710325746717</v>
      </c>
      <c r="AO23" s="8">
        <f t="shared" si="6"/>
        <v>0.87903845793485069</v>
      </c>
    </row>
    <row r="24" spans="1:41">
      <c r="A24" s="4" t="s">
        <v>22</v>
      </c>
      <c r="B24" s="5">
        <v>20</v>
      </c>
      <c r="C24" s="6">
        <f t="shared" si="8"/>
        <v>2.8008333333333333</v>
      </c>
      <c r="D24" s="5">
        <f t="shared" si="9"/>
        <v>56.016666666666666</v>
      </c>
      <c r="E24" s="14">
        <v>3.8900462962962963E-2</v>
      </c>
      <c r="F24" s="14">
        <v>3.8171296296296293E-2</v>
      </c>
      <c r="G24" s="9">
        <f t="shared" si="3"/>
        <v>3297.9999999999995</v>
      </c>
      <c r="H24" s="8">
        <f t="shared" si="7"/>
        <v>2.7483333333333331</v>
      </c>
      <c r="I24" s="14">
        <v>3.8495370370370367E-2</v>
      </c>
      <c r="J24" s="8"/>
      <c r="K24" s="8">
        <f t="shared" si="4"/>
        <v>1.3010299956639813</v>
      </c>
      <c r="L24" s="8">
        <f t="shared" si="10"/>
        <v>0.43906940526087512</v>
      </c>
      <c r="M24" s="8">
        <f t="shared" si="11"/>
        <v>2.7693525808966388</v>
      </c>
      <c r="N24" s="10">
        <f>'20K'!F4</f>
        <v>1.2E-2</v>
      </c>
      <c r="O24" s="10">
        <f>'20K'!F5</f>
        <v>2E-3</v>
      </c>
      <c r="P24" s="11">
        <f>'20K'!G4</f>
        <v>7.7599640378031732E-3</v>
      </c>
      <c r="Q24" s="16">
        <f>'20K'!G5</f>
        <v>3.4057065795292516E-4</v>
      </c>
      <c r="R24" s="12">
        <f>'20K'!H3</f>
        <v>18.399999999999999</v>
      </c>
      <c r="S24" s="12">
        <f>'20K'!H4</f>
        <v>17</v>
      </c>
      <c r="T24" s="12">
        <f>'20K'!H5</f>
        <v>16</v>
      </c>
      <c r="U24" s="17">
        <f>'20K'!I3</f>
        <v>31.206975889800447</v>
      </c>
      <c r="V24" s="17">
        <f>'20K'!I4</f>
        <v>40.949910094507935</v>
      </c>
      <c r="W24" s="17">
        <f>'20K'!I5</f>
        <v>70</v>
      </c>
      <c r="X24" s="4" t="s">
        <v>22</v>
      </c>
      <c r="Y24" s="19">
        <f t="shared" si="12"/>
        <v>0.92844299215419079</v>
      </c>
      <c r="Z24" s="20">
        <f t="shared" si="13"/>
        <v>31.206975889800447</v>
      </c>
      <c r="AA24" s="20">
        <f t="shared" si="14"/>
        <v>40.949910094507935</v>
      </c>
      <c r="AB24" s="20">
        <f t="shared" si="15"/>
        <v>70</v>
      </c>
      <c r="AC24" s="11">
        <f t="shared" si="16"/>
        <v>7.7599640378031732E-3</v>
      </c>
      <c r="AD24" s="16">
        <f t="shared" si="17"/>
        <v>3.4057065795292516E-4</v>
      </c>
      <c r="AE24" s="18">
        <f t="shared" si="18"/>
        <v>164.89999999999998</v>
      </c>
      <c r="AF24" s="18">
        <f>AE24-AE22</f>
        <v>2.4999999999999716</v>
      </c>
      <c r="AG24" s="131">
        <v>3.9120370370370368E-2</v>
      </c>
      <c r="AH24" s="5">
        <f t="shared" si="19"/>
        <v>56.333333333333329</v>
      </c>
      <c r="AI24" s="6">
        <f t="shared" si="20"/>
        <v>2.8166666666666664</v>
      </c>
      <c r="AJ24" s="8">
        <f t="shared" si="21"/>
        <v>2.7454666666666663</v>
      </c>
      <c r="AM24" s="4" t="s">
        <v>22</v>
      </c>
      <c r="AN24" s="8">
        <f t="shared" si="5"/>
        <v>0.64996853024847323</v>
      </c>
      <c r="AO24" s="8">
        <f t="shared" si="6"/>
        <v>0.87700062939503054</v>
      </c>
    </row>
    <row r="25" spans="1:41">
      <c r="A25" s="1" t="s">
        <v>11</v>
      </c>
      <c r="B25" s="5">
        <v>21.0975</v>
      </c>
      <c r="C25" s="6">
        <f t="shared" si="8"/>
        <v>2.7499308764861552</v>
      </c>
      <c r="D25" s="5">
        <f t="shared" si="9"/>
        <v>58.016666666666659</v>
      </c>
      <c r="E25" s="14">
        <v>4.0289351851851847E-2</v>
      </c>
      <c r="F25" s="14">
        <v>4.0289351851851847E-2</v>
      </c>
      <c r="G25" s="9">
        <f t="shared" si="3"/>
        <v>3480.9999999999995</v>
      </c>
      <c r="H25" s="8">
        <f t="shared" si="7"/>
        <v>2.7499308764861552</v>
      </c>
      <c r="I25" s="14">
        <v>4.0787037037037038E-2</v>
      </c>
      <c r="J25" s="8">
        <f>1440*(+F25/B25)</f>
        <v>2.7499308764861552</v>
      </c>
      <c r="K25" s="8">
        <f t="shared" si="4"/>
        <v>1.3242309955569009</v>
      </c>
      <c r="L25" s="8">
        <f t="shared" si="10"/>
        <v>0.43932177734374372</v>
      </c>
      <c r="M25" s="8">
        <f t="shared" si="11"/>
        <v>2.7773368593156889</v>
      </c>
      <c r="N25" s="6">
        <f>H.Marathon!F4</f>
        <v>1.2E-2</v>
      </c>
      <c r="O25" s="6">
        <f>H.Marathon!F5</f>
        <v>2E-3</v>
      </c>
      <c r="P25" s="8">
        <f>H.Marathon!G4</f>
        <v>7.7799999999999996E-3</v>
      </c>
      <c r="Q25" s="21">
        <f>H.Marathon!G5</f>
        <v>3.4099999999999999E-4</v>
      </c>
      <c r="R25" s="12">
        <f>H.Marathon!H3</f>
        <v>18.399999999999999</v>
      </c>
      <c r="S25" s="12">
        <f>H.Marathon!H4</f>
        <v>17</v>
      </c>
      <c r="T25" s="12">
        <f>H.Marathon!H5</f>
        <v>16</v>
      </c>
      <c r="U25" s="17">
        <f>H.Marathon!I3</f>
        <v>31.3</v>
      </c>
      <c r="V25" s="17">
        <f>H.Marathon!I4</f>
        <v>41</v>
      </c>
      <c r="W25" s="17">
        <f>H.Marathon!I5</f>
        <v>70</v>
      </c>
      <c r="X25" s="1" t="s">
        <v>11</v>
      </c>
      <c r="Y25" s="19">
        <f t="shared" si="12"/>
        <v>1</v>
      </c>
      <c r="Z25" s="20">
        <f t="shared" si="13"/>
        <v>31.3</v>
      </c>
      <c r="AA25" s="20">
        <f t="shared" si="14"/>
        <v>41</v>
      </c>
      <c r="AB25" s="20">
        <f t="shared" si="15"/>
        <v>70</v>
      </c>
      <c r="AC25" s="11">
        <f t="shared" si="16"/>
        <v>7.7799999999999996E-3</v>
      </c>
      <c r="AD25" s="16">
        <f t="shared" si="17"/>
        <v>3.4099999999999999E-4</v>
      </c>
      <c r="AE25" s="18">
        <f t="shared" si="18"/>
        <v>164.99585258916932</v>
      </c>
      <c r="AG25" s="131">
        <v>4.1423611111111112E-2</v>
      </c>
      <c r="AH25" s="5">
        <f t="shared" si="19"/>
        <v>59.65</v>
      </c>
      <c r="AI25" s="6">
        <f t="shared" si="20"/>
        <v>2.8273492119919421</v>
      </c>
      <c r="AJ25" s="8">
        <f t="shared" si="21"/>
        <v>2.7550657660860289</v>
      </c>
      <c r="AM25" s="1" t="s">
        <v>11</v>
      </c>
      <c r="AN25" s="8">
        <f t="shared" si="5"/>
        <v>0.67501573487576338</v>
      </c>
      <c r="AO25" s="8">
        <f t="shared" si="6"/>
        <v>0.87649968530248479</v>
      </c>
    </row>
    <row r="26" spans="1:41">
      <c r="A26" s="4" t="s">
        <v>23</v>
      </c>
      <c r="B26" s="5">
        <v>25</v>
      </c>
      <c r="C26" s="6">
        <f t="shared" si="8"/>
        <v>2.8733333333333331</v>
      </c>
      <c r="D26" s="5">
        <f t="shared" si="9"/>
        <v>71.833333333333329</v>
      </c>
      <c r="E26" s="14">
        <v>4.988425925925926E-2</v>
      </c>
      <c r="F26" s="14">
        <v>4.8263888888888884E-2</v>
      </c>
      <c r="G26" s="9">
        <f t="shared" si="3"/>
        <v>4170</v>
      </c>
      <c r="H26" s="8">
        <f t="shared" si="7"/>
        <v>2.78</v>
      </c>
      <c r="I26" s="14">
        <v>4.8958333333333333E-2</v>
      </c>
      <c r="J26" s="8"/>
      <c r="K26" s="8">
        <f t="shared" si="4"/>
        <v>1.3979400086720377</v>
      </c>
      <c r="L26" s="8">
        <f t="shared" si="10"/>
        <v>0.44404479591807622</v>
      </c>
      <c r="M26" s="8">
        <f t="shared" si="11"/>
        <v>2.8028557728624444</v>
      </c>
      <c r="N26" s="6">
        <f>'25K'!F4</f>
        <v>1.2E-2</v>
      </c>
      <c r="O26" s="6">
        <f>'25K'!F5</f>
        <v>2E-3</v>
      </c>
      <c r="P26" s="8">
        <f>'25K'!G4</f>
        <v>7.7799999999999996E-3</v>
      </c>
      <c r="Q26" s="21">
        <f>'25K'!G5</f>
        <v>3.5E-4</v>
      </c>
      <c r="R26" s="12">
        <f>'25K'!H3</f>
        <v>18.399999999999999</v>
      </c>
      <c r="S26" s="22">
        <f>'25K'!H4</f>
        <v>17</v>
      </c>
      <c r="T26" s="22">
        <f>'25K'!H5</f>
        <v>16</v>
      </c>
      <c r="U26" s="17">
        <f>'25K'!I3</f>
        <v>31.3</v>
      </c>
      <c r="V26" s="17">
        <f>'25K'!I4</f>
        <v>41</v>
      </c>
      <c r="W26" s="17">
        <f>'25K'!I5</f>
        <v>70</v>
      </c>
      <c r="X26" s="4" t="s">
        <v>23</v>
      </c>
      <c r="Y26" s="19"/>
      <c r="Z26" s="20"/>
      <c r="AA26" s="20"/>
      <c r="AB26" s="20"/>
      <c r="AC26" s="11"/>
      <c r="AD26" s="16"/>
      <c r="AE26" s="18">
        <f t="shared" si="18"/>
        <v>166.79999999999998</v>
      </c>
      <c r="AF26" s="18">
        <f>AE26-AE24</f>
        <v>1.9000000000000057</v>
      </c>
      <c r="AG26" s="131">
        <v>4.9722222222222223E-2</v>
      </c>
      <c r="AH26" s="5">
        <f t="shared" si="19"/>
        <v>71.599999999999994</v>
      </c>
      <c r="AI26" s="6">
        <f t="shared" si="20"/>
        <v>2.8639999999999999</v>
      </c>
      <c r="AJ26" s="8">
        <f t="shared" si="21"/>
        <v>2.7892000000000001</v>
      </c>
      <c r="AL26" s="4" t="s">
        <v>76</v>
      </c>
      <c r="AM26" s="4" t="s">
        <v>23</v>
      </c>
      <c r="AN26" s="8">
        <f t="shared" si="5"/>
        <v>0.75459009558828827</v>
      </c>
      <c r="AO26" s="8">
        <f t="shared" si="6"/>
        <v>0.87490819808823428</v>
      </c>
    </row>
    <row r="27" spans="1:41">
      <c r="A27" s="4" t="s">
        <v>24</v>
      </c>
      <c r="B27" s="5">
        <v>30</v>
      </c>
      <c r="C27" s="6">
        <f t="shared" si="8"/>
        <v>2.9333333333333331</v>
      </c>
      <c r="D27" s="5">
        <f t="shared" si="9"/>
        <v>88</v>
      </c>
      <c r="E27" s="14">
        <v>6.1111111111111109E-2</v>
      </c>
      <c r="F27" s="14">
        <v>5.8680555555555548E-2</v>
      </c>
      <c r="G27" s="9">
        <f t="shared" si="3"/>
        <v>5069.9999999999991</v>
      </c>
      <c r="H27" s="8">
        <f t="shared" si="7"/>
        <v>2.8166666666666664</v>
      </c>
      <c r="I27" s="14">
        <v>5.9687499999999998E-2</v>
      </c>
      <c r="J27" s="8"/>
      <c r="K27" s="8">
        <f t="shared" si="4"/>
        <v>1.4771212547196624</v>
      </c>
      <c r="L27" s="8">
        <f t="shared" si="10"/>
        <v>0.44973545423002986</v>
      </c>
      <c r="M27" s="8">
        <f t="shared" si="11"/>
        <v>2.8305305283003119</v>
      </c>
      <c r="N27" s="6">
        <f>'30K'!F4</f>
        <v>1.2E-2</v>
      </c>
      <c r="O27" s="6">
        <f>'30K'!F5</f>
        <v>2E-3</v>
      </c>
      <c r="P27" s="8">
        <f>'30K'!G4</f>
        <v>7.7799999999999996E-3</v>
      </c>
      <c r="Q27" s="21">
        <f>'30K'!G5</f>
        <v>3.5E-4</v>
      </c>
      <c r="R27" s="12">
        <f>'30K'!H3</f>
        <v>18.399999999999999</v>
      </c>
      <c r="S27" s="22">
        <f>'30K'!H4</f>
        <v>17</v>
      </c>
      <c r="T27" s="22">
        <f>'30K'!H5</f>
        <v>16</v>
      </c>
      <c r="U27" s="17">
        <f>'30K'!I3</f>
        <v>31.3</v>
      </c>
      <c r="V27" s="17">
        <f>'30K'!I4</f>
        <v>41</v>
      </c>
      <c r="W27" s="17">
        <f>'30K'!I5</f>
        <v>70</v>
      </c>
      <c r="X27" s="4" t="s">
        <v>24</v>
      </c>
      <c r="Y27" s="19"/>
      <c r="Z27" s="20"/>
      <c r="AA27" s="20"/>
      <c r="AB27" s="20"/>
      <c r="AC27" s="11"/>
      <c r="AD27" s="16"/>
      <c r="AE27" s="18">
        <f t="shared" si="18"/>
        <v>169</v>
      </c>
      <c r="AF27" s="18">
        <f>AE27-AE26</f>
        <v>2.2000000000000171</v>
      </c>
      <c r="AG27" s="131">
        <v>6.0590277777777778E-2</v>
      </c>
      <c r="AH27" s="5">
        <f t="shared" si="19"/>
        <v>87.25</v>
      </c>
      <c r="AI27" s="6">
        <f t="shared" si="20"/>
        <v>2.9083333333333332</v>
      </c>
      <c r="AJ27" s="8">
        <f t="shared" si="21"/>
        <v>2.8362222222222218</v>
      </c>
      <c r="AM27" s="4" t="s">
        <v>24</v>
      </c>
      <c r="AN27" s="8">
        <f t="shared" si="5"/>
        <v>0.84007213867057373</v>
      </c>
      <c r="AO27" s="8">
        <f t="shared" si="6"/>
        <v>0.87319855722658857</v>
      </c>
    </row>
    <row r="28" spans="1:41">
      <c r="A28" s="1" t="s">
        <v>12</v>
      </c>
      <c r="B28" s="5">
        <v>42.195</v>
      </c>
      <c r="C28" s="6">
        <f t="shared" si="8"/>
        <v>2.9138523521744286</v>
      </c>
      <c r="D28" s="5">
        <f t="shared" si="9"/>
        <v>122.95000000000002</v>
      </c>
      <c r="E28" s="14">
        <v>8.5381944444444455E-2</v>
      </c>
      <c r="F28" s="14">
        <v>8.4479166666666661E-2</v>
      </c>
      <c r="G28" s="9">
        <f t="shared" si="3"/>
        <v>7298.9999999999991</v>
      </c>
      <c r="H28" s="8">
        <f t="shared" si="7"/>
        <v>2.8830430145751866</v>
      </c>
      <c r="I28" s="14">
        <v>8.6747685185185192E-2</v>
      </c>
      <c r="J28" s="8">
        <f>1440*(+F28/B28)</f>
        <v>2.8830430145751866</v>
      </c>
      <c r="K28" s="8">
        <f t="shared" si="4"/>
        <v>1.6252609912208822</v>
      </c>
      <c r="L28" s="8">
        <f t="shared" si="10"/>
        <v>0.45985112204595507</v>
      </c>
      <c r="M28" s="8">
        <f t="shared" si="11"/>
        <v>2.8830430145751871</v>
      </c>
      <c r="N28" s="10">
        <f>Marathon!F4</f>
        <v>1.2E-2</v>
      </c>
      <c r="O28" s="10">
        <f>Marathon!F5</f>
        <v>2E-3</v>
      </c>
      <c r="P28" s="11">
        <f>Marathon!G4</f>
        <v>7.7799999999999996E-3</v>
      </c>
      <c r="Q28" s="16">
        <f>Marathon!G5</f>
        <v>3.5E-4</v>
      </c>
      <c r="R28" s="12">
        <f>Marathon!H3</f>
        <v>18.399999999999999</v>
      </c>
      <c r="S28" s="12">
        <f>Marathon!H4</f>
        <v>17</v>
      </c>
      <c r="T28" s="12">
        <f>Marathon!H5</f>
        <v>16</v>
      </c>
      <c r="U28" s="17">
        <f>Marathon!I3</f>
        <v>31.3</v>
      </c>
      <c r="V28" s="17">
        <f>Marathon!I4</f>
        <v>41</v>
      </c>
      <c r="W28" s="17">
        <f>Marathon!I5</f>
        <v>70.099999999999994</v>
      </c>
      <c r="X28" s="1" t="s">
        <v>12</v>
      </c>
      <c r="Y28" s="19"/>
      <c r="Z28" s="20"/>
      <c r="AA28" s="20"/>
      <c r="AB28" s="20"/>
      <c r="AC28" s="11"/>
      <c r="AD28" s="16"/>
      <c r="AE28" s="18">
        <f t="shared" si="18"/>
        <v>172.9825808745112</v>
      </c>
      <c r="AF28" s="18"/>
      <c r="AG28" s="131">
        <v>8.8078703703703701E-2</v>
      </c>
      <c r="AH28" s="5">
        <f t="shared" si="19"/>
        <v>126.83333333333333</v>
      </c>
      <c r="AI28" s="6">
        <f t="shared" si="20"/>
        <v>3.0058853734644706</v>
      </c>
      <c r="AJ28" s="8">
        <f t="shared" si="21"/>
        <v>2.9604613500809736</v>
      </c>
      <c r="AM28" s="1" t="s">
        <v>12</v>
      </c>
      <c r="AN28" s="8">
        <f t="shared" si="5"/>
        <v>1</v>
      </c>
      <c r="AO28" s="8">
        <f t="shared" si="6"/>
        <v>0.87</v>
      </c>
    </row>
    <row r="29" spans="1:41">
      <c r="A29" s="4" t="s">
        <v>25</v>
      </c>
      <c r="B29" s="5">
        <f>MILE*30</f>
        <v>48.280320000000003</v>
      </c>
      <c r="C29" s="6">
        <f t="shared" si="8"/>
        <v>3.2625439654639132</v>
      </c>
      <c r="D29" s="5">
        <f t="shared" si="9"/>
        <v>157.51666666666668</v>
      </c>
      <c r="E29" s="14">
        <v>0.10938657407407408</v>
      </c>
      <c r="F29" s="14">
        <v>9.9652777777777771E-2</v>
      </c>
      <c r="G29" s="9">
        <f t="shared" si="3"/>
        <v>8610</v>
      </c>
      <c r="H29" s="8">
        <f t="shared" si="7"/>
        <v>2.9722255362019139</v>
      </c>
      <c r="I29" s="8"/>
      <c r="J29" s="8"/>
      <c r="K29" s="8">
        <f t="shared" si="4"/>
        <v>1.6837701399210376</v>
      </c>
      <c r="L29" s="8">
        <f t="shared" si="10"/>
        <v>0.47308176114897349</v>
      </c>
      <c r="M29" s="8">
        <f t="shared" si="11"/>
        <v>2.9040506806590933</v>
      </c>
      <c r="N29" s="10" t="str">
        <f>'20K'!F9</f>
        <v xml:space="preserve"> </v>
      </c>
      <c r="O29" s="10" t="str">
        <f>'20K'!F10</f>
        <v xml:space="preserve"> </v>
      </c>
      <c r="P29" s="10">
        <f>'20K'!G9</f>
        <v>0</v>
      </c>
      <c r="Q29" s="11">
        <f>'20K'!G10</f>
        <v>0</v>
      </c>
      <c r="R29" s="11"/>
      <c r="S29" s="12"/>
      <c r="T29" s="12"/>
      <c r="U29" s="12"/>
      <c r="V29" s="12"/>
      <c r="W29" s="12"/>
      <c r="X29" s="4" t="s">
        <v>25</v>
      </c>
      <c r="Y29" s="4"/>
      <c r="Z29" s="4"/>
      <c r="AA29" s="4"/>
      <c r="AB29" s="4"/>
      <c r="AC29" s="4"/>
      <c r="AD29" s="4"/>
      <c r="AE29" s="9">
        <f t="shared" ref="AE29:AE36" si="22">86400*F29</f>
        <v>8610</v>
      </c>
      <c r="AF29" s="1">
        <v>8936</v>
      </c>
      <c r="AG29" s="9">
        <f t="shared" ref="AG29:AG36" si="23">86400*E29</f>
        <v>9451</v>
      </c>
      <c r="AK29" s="5">
        <f t="shared" ref="AK29:AK36" si="24">AF29/(60*B29)</f>
        <v>3.0847627632404531</v>
      </c>
    </row>
    <row r="30" spans="1:41">
      <c r="A30" s="4" t="s">
        <v>26</v>
      </c>
      <c r="B30" s="5">
        <v>50</v>
      </c>
      <c r="C30" s="6">
        <f t="shared" si="8"/>
        <v>3.2726666666666664</v>
      </c>
      <c r="D30" s="5">
        <f t="shared" si="9"/>
        <v>163.63333333333333</v>
      </c>
      <c r="E30" s="14">
        <v>0.11363425925925925</v>
      </c>
      <c r="F30" s="14">
        <v>0.10381944444444445</v>
      </c>
      <c r="G30" s="9">
        <f t="shared" si="3"/>
        <v>8970</v>
      </c>
      <c r="H30" s="8">
        <f t="shared" si="7"/>
        <v>2.99</v>
      </c>
      <c r="I30" s="8"/>
      <c r="J30" s="8"/>
      <c r="K30" s="8">
        <f t="shared" si="4"/>
        <v>1.6989700043360187</v>
      </c>
      <c r="L30" s="8">
        <f t="shared" si="10"/>
        <v>0.47567118832442967</v>
      </c>
      <c r="M30" s="8">
        <f t="shared" si="11"/>
        <v>2.9095331845355741</v>
      </c>
      <c r="N30" s="6"/>
      <c r="O30" s="6"/>
      <c r="P30" s="6"/>
      <c r="Q30" s="8" t="e">
        <f>H.Marathon!#REF!</f>
        <v>#REF!</v>
      </c>
      <c r="R30" s="8"/>
      <c r="S30" s="12"/>
      <c r="T30" s="12"/>
      <c r="U30" s="12"/>
      <c r="V30" s="12"/>
      <c r="W30" s="12"/>
      <c r="X30" s="4" t="s">
        <v>26</v>
      </c>
      <c r="Y30" s="4" t="e">
        <f>LOG10(B41)-LOG10(B33)</f>
        <v>#NUM!</v>
      </c>
      <c r="Z30" s="4" t="s">
        <v>65</v>
      </c>
      <c r="AA30" s="4" t="s">
        <v>66</v>
      </c>
      <c r="AB30" s="4" t="s">
        <v>67</v>
      </c>
      <c r="AC30" s="4" t="s">
        <v>68</v>
      </c>
      <c r="AD30" s="4" t="s">
        <v>69</v>
      </c>
      <c r="AE30" s="9">
        <f t="shared" si="22"/>
        <v>8970</v>
      </c>
      <c r="AF30" s="1">
        <v>9520</v>
      </c>
      <c r="AG30" s="9">
        <f t="shared" si="23"/>
        <v>9818</v>
      </c>
      <c r="AK30" s="5">
        <f t="shared" si="24"/>
        <v>3.1733333333333333</v>
      </c>
    </row>
    <row r="31" spans="1:41">
      <c r="A31" s="4" t="s">
        <v>27</v>
      </c>
      <c r="B31" s="5">
        <f>MILE*40</f>
        <v>64.373760000000004</v>
      </c>
      <c r="C31" s="6">
        <f t="shared" si="8"/>
        <v>3.5053102382088595</v>
      </c>
      <c r="D31" s="5">
        <f t="shared" si="9"/>
        <v>225.64999999999998</v>
      </c>
      <c r="E31" s="14">
        <v>0.15670138888888888</v>
      </c>
      <c r="F31" s="14">
        <v>0.14097222222222222</v>
      </c>
      <c r="G31" s="9">
        <f t="shared" si="3"/>
        <v>12180</v>
      </c>
      <c r="H31" s="8">
        <f t="shared" si="7"/>
        <v>3.1534588006044699</v>
      </c>
      <c r="I31" s="8"/>
      <c r="J31" s="8"/>
      <c r="K31" s="8">
        <f t="shared" si="4"/>
        <v>1.8087088765293375</v>
      </c>
      <c r="L31" s="8">
        <f t="shared" si="10"/>
        <v>0.49878716138387541</v>
      </c>
      <c r="M31" s="8">
        <f t="shared" si="11"/>
        <v>2.9494236866769827</v>
      </c>
      <c r="N31" s="6">
        <f>'25K'!F9</f>
        <v>144.32317408017573</v>
      </c>
      <c r="O31" s="6">
        <f>'25K'!F10</f>
        <v>127.98271244217193</v>
      </c>
      <c r="P31" s="6" t="e">
        <f>'25K'!#REF!</f>
        <v>#REF!</v>
      </c>
      <c r="Q31" s="8" t="e">
        <f>'25K'!#REF!</f>
        <v>#REF!</v>
      </c>
      <c r="R31" s="8"/>
      <c r="S31" s="22"/>
      <c r="T31" s="22"/>
      <c r="U31" s="22"/>
      <c r="V31" s="22"/>
      <c r="W31" s="22"/>
      <c r="X31" s="4" t="s">
        <v>27</v>
      </c>
      <c r="Y31" s="4"/>
      <c r="Z31" s="4"/>
      <c r="AA31" s="4"/>
      <c r="AB31" s="4"/>
      <c r="AC31" s="4"/>
      <c r="AD31" s="4"/>
      <c r="AE31" s="9">
        <f t="shared" si="22"/>
        <v>12180</v>
      </c>
      <c r="AF31" s="1">
        <v>12083</v>
      </c>
      <c r="AG31" s="9">
        <f t="shared" si="23"/>
        <v>13538.999999999998</v>
      </c>
      <c r="AK31" s="5">
        <f t="shared" si="24"/>
        <v>3.128345048251544</v>
      </c>
    </row>
    <row r="32" spans="1:41">
      <c r="A32" s="4" t="s">
        <v>28</v>
      </c>
      <c r="B32" s="5">
        <v>80.467359999999999</v>
      </c>
      <c r="C32" s="6">
        <f t="shared" si="8"/>
        <v>3.6145090381988418</v>
      </c>
      <c r="D32" s="5">
        <f t="shared" si="9"/>
        <v>290.84999999999997</v>
      </c>
      <c r="E32" s="14">
        <v>0.20197916666666665</v>
      </c>
      <c r="F32" s="14">
        <v>0.18611111111111112</v>
      </c>
      <c r="G32" s="9">
        <f t="shared" si="3"/>
        <v>16080</v>
      </c>
      <c r="H32" s="8">
        <f t="shared" si="7"/>
        <v>3.3305429679810552</v>
      </c>
      <c r="I32" s="8"/>
      <c r="J32" s="8"/>
      <c r="K32" s="8">
        <f t="shared" si="4"/>
        <v>1.9056197530823915</v>
      </c>
      <c r="L32" s="8">
        <f t="shared" si="10"/>
        <v>0.52251504094639745</v>
      </c>
      <c r="M32" s="8">
        <f t="shared" si="11"/>
        <v>2.9851056704267878</v>
      </c>
      <c r="N32" s="6" t="e">
        <f>'30K'!#REF!</f>
        <v>#REF!</v>
      </c>
      <c r="O32" s="6" t="e">
        <f>'30K'!#REF!</f>
        <v>#REF!</v>
      </c>
      <c r="P32" s="6" t="e">
        <f>'30K'!#REF!</f>
        <v>#REF!</v>
      </c>
      <c r="Q32" s="8" t="e">
        <f>'30K'!#REF!</f>
        <v>#REF!</v>
      </c>
      <c r="R32" s="8"/>
      <c r="S32" s="22"/>
      <c r="T32" s="22"/>
      <c r="U32" s="22"/>
      <c r="V32" s="22"/>
      <c r="W32" s="22"/>
      <c r="X32" s="4" t="s">
        <v>28</v>
      </c>
      <c r="Y32" s="4"/>
      <c r="Z32" s="4"/>
      <c r="AA32" s="4"/>
      <c r="AB32" s="4"/>
      <c r="AC32" s="4"/>
      <c r="AD32" s="4"/>
      <c r="AE32" s="9">
        <f t="shared" si="22"/>
        <v>16080</v>
      </c>
      <c r="AF32" s="1">
        <v>16709</v>
      </c>
      <c r="AG32" s="9">
        <f t="shared" si="23"/>
        <v>17451</v>
      </c>
      <c r="AK32" s="5">
        <f t="shared" si="24"/>
        <v>3.4608235355718562</v>
      </c>
    </row>
    <row r="33" spans="1:37">
      <c r="A33" s="4" t="s">
        <v>29</v>
      </c>
      <c r="B33" s="5">
        <v>100</v>
      </c>
      <c r="C33" s="6">
        <f t="shared" si="8"/>
        <v>3.7033333333333331</v>
      </c>
      <c r="D33" s="5">
        <f t="shared" si="9"/>
        <v>370.33333333333331</v>
      </c>
      <c r="E33" s="14">
        <v>0.25717592592592592</v>
      </c>
      <c r="F33" s="14">
        <v>0.24722222222222223</v>
      </c>
      <c r="G33" s="9">
        <f t="shared" si="3"/>
        <v>21360</v>
      </c>
      <c r="H33" s="8">
        <f t="shared" si="7"/>
        <v>3.5600000000000005</v>
      </c>
      <c r="I33" s="8"/>
      <c r="J33" s="8"/>
      <c r="K33" s="8">
        <f t="shared" si="4"/>
        <v>2</v>
      </c>
      <c r="L33" s="8">
        <f t="shared" si="10"/>
        <v>0.55144999797287519</v>
      </c>
      <c r="M33" s="8">
        <f t="shared" si="11"/>
        <v>3.0202707659368295</v>
      </c>
      <c r="N33" s="10">
        <f>Marathon!G9</f>
        <v>253.19192751235587</v>
      </c>
      <c r="O33" s="10">
        <f>Marathon!G10</f>
        <v>224.52520087655228</v>
      </c>
      <c r="P33" s="10" t="e">
        <f>Marathon!#REF!</f>
        <v>#REF!</v>
      </c>
      <c r="Q33" s="11" t="e">
        <f>Marathon!#REF!</f>
        <v>#REF!</v>
      </c>
      <c r="R33" s="11"/>
      <c r="S33" s="12"/>
      <c r="T33" s="12"/>
      <c r="U33" s="12"/>
      <c r="V33" s="12"/>
      <c r="W33" s="12"/>
      <c r="X33" s="4" t="s">
        <v>29</v>
      </c>
      <c r="Y33" s="19">
        <f>(LOG10(+B33)-LOG10(+$B$20))/+$Y$13</f>
        <v>3.0842208601382928</v>
      </c>
      <c r="Z33" s="20">
        <f>$U$20*(1-$Y33)++$U$28*$Y33</f>
        <v>34.009487118179784</v>
      </c>
      <c r="AA33" s="20">
        <f>$V$20*(1-$Y33)++$V$28*$Y33</f>
        <v>42.45895460209681</v>
      </c>
      <c r="AB33" s="20">
        <f>$W$20*(1-$Y33)++$W$28*$Y33</f>
        <v>70.30842208601382</v>
      </c>
      <c r="AC33" s="11">
        <f>$P$20*(1-$Y33)++$P$28*$Y33</f>
        <v>8.3635818408387234E-3</v>
      </c>
      <c r="AD33" s="16">
        <f>$Q$20*(1-$Y33)++$Q$28*$Y33</f>
        <v>3.8126331290207433E-4</v>
      </c>
      <c r="AE33" s="9">
        <f t="shared" si="22"/>
        <v>21360</v>
      </c>
      <c r="AF33" s="1">
        <v>21390</v>
      </c>
      <c r="AG33" s="9">
        <f t="shared" si="23"/>
        <v>22220</v>
      </c>
      <c r="AK33" s="5">
        <f t="shared" si="24"/>
        <v>3.5649999999999999</v>
      </c>
    </row>
    <row r="34" spans="1:37">
      <c r="A34" s="4" t="s">
        <v>30</v>
      </c>
      <c r="B34" s="5">
        <v>150</v>
      </c>
      <c r="C34" s="6">
        <f t="shared" si="8"/>
        <v>4.2446666666666673</v>
      </c>
      <c r="D34" s="5">
        <f t="shared" si="9"/>
        <v>636.70000000000005</v>
      </c>
      <c r="E34" s="14">
        <v>0.44215277777777778</v>
      </c>
      <c r="F34" s="14">
        <v>0.4201388888888889</v>
      </c>
      <c r="G34" s="9">
        <f t="shared" si="3"/>
        <v>36300</v>
      </c>
      <c r="H34" s="8">
        <f t="shared" si="7"/>
        <v>4.0333333333333332</v>
      </c>
      <c r="I34" s="8"/>
      <c r="J34" s="8"/>
      <c r="K34" s="8">
        <f t="shared" si="4"/>
        <v>2.1760912590556813</v>
      </c>
      <c r="L34" s="8">
        <f t="shared" si="10"/>
        <v>0.60566411559678768</v>
      </c>
      <c r="M34" s="8">
        <f t="shared" si="11"/>
        <v>3.0869917632334292</v>
      </c>
      <c r="N34" s="6">
        <f>'25K'!F12</f>
        <v>106.25126339195474</v>
      </c>
      <c r="O34" s="6">
        <f>'25K'!F13</f>
        <v>98.764562194663668</v>
      </c>
      <c r="P34" s="6" t="e">
        <f>'25K'!#REF!</f>
        <v>#REF!</v>
      </c>
      <c r="Q34" s="8" t="e">
        <f>'25K'!#REF!</f>
        <v>#REF!</v>
      </c>
      <c r="R34" s="8"/>
      <c r="S34" s="22" t="e">
        <f>'25K'!#REF!</f>
        <v>#REF!</v>
      </c>
      <c r="T34" s="22" t="e">
        <f>'25K'!#REF!</f>
        <v>#REF!</v>
      </c>
      <c r="U34" s="22"/>
      <c r="V34" s="22" t="e">
        <f>'25K'!#REF!</f>
        <v>#REF!</v>
      </c>
      <c r="W34" s="22" t="e">
        <f>'25K'!#REF!</f>
        <v>#REF!</v>
      </c>
      <c r="X34" s="4" t="s">
        <v>30</v>
      </c>
      <c r="Y34" s="19">
        <f>(LOG10(+B34)-LOG10(+$B$20))/+$Y$13</f>
        <v>3.6273251946058411</v>
      </c>
      <c r="Z34" s="20">
        <f>$U$20*(1-$Y34)++$U$28*$Y34</f>
        <v>34.715522752987596</v>
      </c>
      <c r="AA34" s="20">
        <f>$V$20*(1-$Y34)++$V$28*$Y34</f>
        <v>42.839127636224092</v>
      </c>
      <c r="AB34" s="20">
        <f>$W$20*(1-$Y34)++$W$28*$Y34</f>
        <v>70.362732519460565</v>
      </c>
      <c r="AC34" s="11">
        <f>$P$20*(1-$Y34)++$P$28*$Y34</f>
        <v>8.5156510544896341E-3</v>
      </c>
      <c r="AD34" s="16">
        <f>$Q$20*(1-$Y34)++$Q$28*$Y34</f>
        <v>3.8940987791908743E-4</v>
      </c>
      <c r="AE34" s="9">
        <f t="shared" si="22"/>
        <v>36300</v>
      </c>
      <c r="AF34" s="1">
        <v>38000</v>
      </c>
      <c r="AG34" s="9">
        <f t="shared" si="23"/>
        <v>38202</v>
      </c>
      <c r="AK34" s="5">
        <f t="shared" si="24"/>
        <v>4.2222222222222223</v>
      </c>
    </row>
    <row r="35" spans="1:37">
      <c r="A35" s="4" t="s">
        <v>31</v>
      </c>
      <c r="B35" s="5">
        <f>MILE*100</f>
        <v>160.93440000000001</v>
      </c>
      <c r="C35" s="6">
        <f t="shared" si="8"/>
        <v>4.2753444881889759</v>
      </c>
      <c r="D35" s="5">
        <f t="shared" si="9"/>
        <v>688.05</v>
      </c>
      <c r="E35" s="14">
        <v>0.47781249999999997</v>
      </c>
      <c r="F35" s="14">
        <v>0.46122685185185186</v>
      </c>
      <c r="G35" s="9">
        <f t="shared" si="3"/>
        <v>39850</v>
      </c>
      <c r="H35" s="8">
        <f t="shared" si="7"/>
        <v>4.1269403351096265</v>
      </c>
      <c r="I35" s="8"/>
      <c r="J35" s="8"/>
      <c r="K35" s="8">
        <f t="shared" si="4"/>
        <v>2.2066488852013753</v>
      </c>
      <c r="L35" s="8">
        <f t="shared" si="10"/>
        <v>0.61562819014711234</v>
      </c>
      <c r="M35" s="8">
        <f t="shared" si="11"/>
        <v>3.0987192280383105</v>
      </c>
      <c r="N35" s="6" t="e">
        <f>'30K'!#REF!</f>
        <v>#REF!</v>
      </c>
      <c r="O35" s="6" t="e">
        <f>'30K'!#REF!</f>
        <v>#REF!</v>
      </c>
      <c r="P35" s="6" t="e">
        <f>'30K'!#REF!</f>
        <v>#REF!</v>
      </c>
      <c r="Q35" s="8" t="e">
        <f>'30K'!#REF!</f>
        <v>#REF!</v>
      </c>
      <c r="R35" s="8"/>
      <c r="S35" s="22" t="e">
        <f>'30K'!#REF!</f>
        <v>#REF!</v>
      </c>
      <c r="T35" s="22" t="e">
        <f>'30K'!#REF!</f>
        <v>#REF!</v>
      </c>
      <c r="U35" s="22"/>
      <c r="V35" s="22" t="e">
        <f>'30K'!#REF!</f>
        <v>#REF!</v>
      </c>
      <c r="W35" s="22" t="e">
        <f>'30K'!#REF!</f>
        <v>#REF!</v>
      </c>
      <c r="X35" s="4" t="s">
        <v>31</v>
      </c>
      <c r="Y35" s="19">
        <f>(LOG10(+B35)-LOG10(+$B$20))/+$Y$13</f>
        <v>3.7215716626006978</v>
      </c>
      <c r="Z35" s="20">
        <f>$U$20*(1-$Y35)++$U$28*$Y35</f>
        <v>34.838043161380909</v>
      </c>
      <c r="AA35" s="20">
        <f>$V$20*(1-$Y35)++$V$28*$Y35</f>
        <v>42.905100163820507</v>
      </c>
      <c r="AB35" s="20">
        <f>$W$20*(1-$Y35)++$W$28*$Y35</f>
        <v>70.372157166260052</v>
      </c>
      <c r="AC35" s="11">
        <f>$P$20*(1-$Y35)++$P$28*$Y35</f>
        <v>8.5420400655281947E-3</v>
      </c>
      <c r="AD35" s="16">
        <f>$Q$20*(1-$Y35)++$Q$28*$Y35</f>
        <v>3.9082357493901035E-4</v>
      </c>
      <c r="AE35" s="9">
        <f t="shared" si="22"/>
        <v>39850</v>
      </c>
      <c r="AF35" s="1">
        <v>40915</v>
      </c>
      <c r="AG35" s="9">
        <f t="shared" si="23"/>
        <v>41283</v>
      </c>
      <c r="AK35" s="5">
        <f t="shared" si="24"/>
        <v>4.2372337217317533</v>
      </c>
    </row>
    <row r="36" spans="1:37">
      <c r="A36" s="4" t="s">
        <v>32</v>
      </c>
      <c r="B36" s="5">
        <v>200</v>
      </c>
      <c r="C36" s="6">
        <f t="shared" si="8"/>
        <v>4.4083333333333332</v>
      </c>
      <c r="D36" s="5">
        <f t="shared" si="9"/>
        <v>881.66666666666663</v>
      </c>
      <c r="E36" s="14">
        <v>0.61226851851851849</v>
      </c>
      <c r="F36" s="14">
        <v>0.61111111111111116</v>
      </c>
      <c r="G36" s="9">
        <f t="shared" si="3"/>
        <v>52800.000000000007</v>
      </c>
      <c r="H36" s="8">
        <f t="shared" si="7"/>
        <v>4.4000000000000004</v>
      </c>
      <c r="I36" s="8"/>
      <c r="J36" s="8"/>
      <c r="K36" s="8">
        <f t="shared" si="4"/>
        <v>2.3010299956639813</v>
      </c>
      <c r="L36" s="8">
        <f t="shared" si="10"/>
        <v>0.64345267648618742</v>
      </c>
      <c r="M36" s="8">
        <f t="shared" si="11"/>
        <v>3.1352230481704315</v>
      </c>
      <c r="N36" s="10">
        <f>Marathon!G12</f>
        <v>186.40084899939362</v>
      </c>
      <c r="O36" s="10">
        <f>Marathon!G13</f>
        <v>173.2666290868095</v>
      </c>
      <c r="P36" s="10" t="e">
        <f>Marathon!#REF!</f>
        <v>#REF!</v>
      </c>
      <c r="Q36" s="11" t="e">
        <f>Marathon!#REF!</f>
        <v>#REF!</v>
      </c>
      <c r="R36" s="11"/>
      <c r="S36" s="12" t="e">
        <f>Marathon!#REF!</f>
        <v>#REF!</v>
      </c>
      <c r="T36" s="12" t="e">
        <f>Marathon!#REF!</f>
        <v>#REF!</v>
      </c>
      <c r="U36" s="12"/>
      <c r="V36" s="12" t="e">
        <f>Marathon!#REF!</f>
        <v>#REF!</v>
      </c>
      <c r="W36" s="12" t="e">
        <f>Marathon!#REF!</f>
        <v>#REF!</v>
      </c>
      <c r="X36" s="4" t="s">
        <v>32</v>
      </c>
      <c r="Y36" s="19">
        <f>(LOG10(+B36)-LOG10(+$B$20))/+$Y$13</f>
        <v>4.0126638522924836</v>
      </c>
      <c r="Z36" s="20">
        <f>$U$20*(1-$Y36)++$U$28*$Y36</f>
        <v>35.216463007980238</v>
      </c>
      <c r="AA36" s="20">
        <f>$V$20*(1-$Y36)++$V$28*$Y36</f>
        <v>43.108864696604755</v>
      </c>
      <c r="AB36" s="20">
        <f>$W$20*(1-$Y36)++$W$28*$Y36</f>
        <v>70.401266385229235</v>
      </c>
      <c r="AC36" s="11">
        <f>$P$20*(1-$Y36)++$P$28*$Y36</f>
        <v>8.6235458786418952E-3</v>
      </c>
      <c r="AD36" s="16">
        <f>$Q$20*(1-$Y36)++$Q$28*$Y36</f>
        <v>3.9518995778438739E-4</v>
      </c>
      <c r="AE36" s="9">
        <f t="shared" si="22"/>
        <v>52800.000000000007</v>
      </c>
      <c r="AF36" s="1">
        <v>52900</v>
      </c>
      <c r="AG36" s="9">
        <f t="shared" si="23"/>
        <v>52900</v>
      </c>
      <c r="AK36" s="5">
        <f t="shared" si="24"/>
        <v>4.4083333333333332</v>
      </c>
    </row>
    <row r="37" spans="1:37">
      <c r="A37" s="1" t="s">
        <v>360</v>
      </c>
      <c r="B37" s="5"/>
      <c r="C37" s="6"/>
      <c r="D37" s="5"/>
      <c r="E37" s="14"/>
      <c r="F37" s="14"/>
      <c r="G37" s="14"/>
      <c r="H37" s="8"/>
      <c r="I37" s="8"/>
      <c r="J37" s="8"/>
      <c r="K37" s="11" t="s">
        <v>49</v>
      </c>
      <c r="L37" s="8"/>
      <c r="M37" s="8"/>
      <c r="N37" s="10">
        <v>1.4999999999999999E-2</v>
      </c>
      <c r="O37" s="10">
        <v>1.8E-3</v>
      </c>
      <c r="P37" s="10">
        <v>8.0000000000000002E-3</v>
      </c>
      <c r="Q37" s="11">
        <v>4.2000000000000002E-4</v>
      </c>
      <c r="R37" s="12">
        <v>18</v>
      </c>
      <c r="S37" s="12">
        <v>17</v>
      </c>
      <c r="T37" s="12">
        <v>15</v>
      </c>
      <c r="U37" s="13">
        <v>33.1</v>
      </c>
      <c r="V37" s="13">
        <v>41</v>
      </c>
      <c r="W37" s="13">
        <v>72.099999999999994</v>
      </c>
      <c r="Y37" s="19"/>
      <c r="Z37" s="20"/>
      <c r="AA37" s="20"/>
      <c r="AB37" s="20"/>
      <c r="AC37" s="11"/>
      <c r="AD37" s="16"/>
      <c r="AK37" s="5"/>
    </row>
    <row r="38" spans="1:37">
      <c r="N38" s="4"/>
      <c r="O38" s="4"/>
      <c r="P38" s="4"/>
      <c r="Q38" s="4"/>
      <c r="R38" s="4"/>
      <c r="S38" s="4"/>
      <c r="T38" s="4"/>
      <c r="U38" s="4"/>
      <c r="V38" s="4"/>
      <c r="W38" s="4"/>
      <c r="Y38" s="19"/>
      <c r="Z38" s="20"/>
      <c r="AA38" s="20"/>
      <c r="AB38" s="20"/>
      <c r="AC38" s="11"/>
      <c r="AD38" s="16"/>
      <c r="AK38" s="5"/>
    </row>
    <row r="39" spans="1:37" ht="54">
      <c r="A39" s="2" t="s">
        <v>0</v>
      </c>
      <c r="B39" s="2" t="s">
        <v>34</v>
      </c>
      <c r="C39" s="23" t="s">
        <v>36</v>
      </c>
      <c r="D39" s="2" t="s">
        <v>38</v>
      </c>
      <c r="E39" s="24" t="s">
        <v>40</v>
      </c>
      <c r="F39" s="25" t="s">
        <v>41</v>
      </c>
      <c r="G39" s="25"/>
      <c r="H39" s="25" t="s">
        <v>44</v>
      </c>
      <c r="I39" s="25"/>
      <c r="J39" s="25" t="s">
        <v>47</v>
      </c>
      <c r="K39" s="25" t="s">
        <v>50</v>
      </c>
      <c r="L39" s="25" t="s">
        <v>52</v>
      </c>
      <c r="M39" s="25" t="s">
        <v>54</v>
      </c>
      <c r="Y39" s="19"/>
      <c r="Z39" s="20"/>
      <c r="AA39" s="20"/>
      <c r="AB39" s="20"/>
      <c r="AC39" s="11"/>
      <c r="AD39" s="16"/>
    </row>
    <row r="40" spans="1:37" ht="18">
      <c r="A40" s="4" t="s">
        <v>1</v>
      </c>
      <c r="B40" s="2"/>
      <c r="C40" s="23"/>
      <c r="D40" s="2"/>
      <c r="E40" s="24"/>
      <c r="F40" s="18">
        <v>9.7799999999999994</v>
      </c>
      <c r="G40" s="18"/>
      <c r="H40" s="18">
        <f t="shared" ref="H40:H58" si="25">F40/60</f>
        <v>0.16299999999999998</v>
      </c>
      <c r="I40" s="18"/>
      <c r="J40" s="25"/>
      <c r="K40" s="8">
        <f>(+$H40/$B2)</f>
        <v>1.6299999999999997</v>
      </c>
      <c r="L40" s="25"/>
      <c r="M40" s="25"/>
      <c r="X40" s="4"/>
      <c r="Y40" s="4"/>
      <c r="Z40" s="4"/>
      <c r="AA40" s="4"/>
      <c r="AB40" s="4"/>
      <c r="AC40" s="4"/>
      <c r="AD40" s="4"/>
    </row>
    <row r="41" spans="1:37" ht="18">
      <c r="A41" s="4" t="s">
        <v>2</v>
      </c>
      <c r="B41" s="2"/>
      <c r="C41" s="23"/>
      <c r="D41" s="2"/>
      <c r="E41" s="24"/>
      <c r="F41" s="18">
        <v>19.32</v>
      </c>
      <c r="G41" s="18"/>
      <c r="H41" s="18">
        <f t="shared" si="25"/>
        <v>0.32200000000000001</v>
      </c>
      <c r="I41" s="18"/>
      <c r="J41" s="25"/>
      <c r="K41" s="8">
        <f>(+$H41/$B3)</f>
        <v>1.6099999999999999</v>
      </c>
      <c r="L41" s="25"/>
      <c r="M41" s="25"/>
      <c r="X41" s="4"/>
      <c r="Y41" s="4"/>
      <c r="Z41" s="12"/>
      <c r="AA41" s="12"/>
      <c r="AB41" s="12"/>
      <c r="AC41" s="12"/>
      <c r="AD41" s="12"/>
    </row>
    <row r="42" spans="1:37" ht="18">
      <c r="A42" s="4" t="s">
        <v>3</v>
      </c>
      <c r="B42" s="2"/>
      <c r="C42" s="23"/>
      <c r="D42" s="2"/>
      <c r="E42" s="24"/>
      <c r="F42" s="18">
        <v>43.18</v>
      </c>
      <c r="G42" s="18"/>
      <c r="H42" s="18">
        <f t="shared" si="25"/>
        <v>0.71966666666666668</v>
      </c>
      <c r="I42" s="18"/>
      <c r="J42" s="25"/>
      <c r="K42" s="8">
        <f>(+$H42/$B4)</f>
        <v>1.7991666666666666</v>
      </c>
      <c r="L42" s="25"/>
      <c r="M42" s="25"/>
    </row>
    <row r="43" spans="1:37" ht="18">
      <c r="A43" s="4" t="s">
        <v>4</v>
      </c>
      <c r="B43" s="2"/>
      <c r="C43" s="23"/>
      <c r="D43" s="2"/>
      <c r="E43" s="24"/>
      <c r="F43" s="18">
        <v>101.11</v>
      </c>
      <c r="G43" s="18"/>
      <c r="H43" s="18">
        <f t="shared" si="25"/>
        <v>1.6851666666666667</v>
      </c>
      <c r="I43" s="18"/>
      <c r="J43" s="25"/>
      <c r="K43" s="8">
        <f>(+$H43/$B5)</f>
        <v>2.1064583333333333</v>
      </c>
      <c r="L43" s="25"/>
      <c r="M43" s="25"/>
    </row>
    <row r="44" spans="1:37" ht="15.75">
      <c r="A44" s="4" t="s">
        <v>5</v>
      </c>
      <c r="B44" s="7">
        <v>2.3842592592592591E-3</v>
      </c>
      <c r="C44" s="1">
        <f t="shared" ref="C44:C58" si="26">B44*86400</f>
        <v>206</v>
      </c>
      <c r="D44" s="7">
        <v>2.3842592592592591E-3</v>
      </c>
      <c r="E44" s="1">
        <f t="shared" ref="E44:E58" si="27">D44*86400</f>
        <v>206</v>
      </c>
      <c r="F44" s="18">
        <v>206</v>
      </c>
      <c r="G44" s="18"/>
      <c r="H44" s="18">
        <f t="shared" si="25"/>
        <v>3.4333333333333331</v>
      </c>
      <c r="I44" s="18"/>
      <c r="J44" s="25"/>
      <c r="K44" s="8">
        <f>(+$H44/$B6)</f>
        <v>2.2888888888888888</v>
      </c>
      <c r="L44" s="5">
        <f>(+C44/+B6)/60</f>
        <v>2.2888888888888892</v>
      </c>
      <c r="M44" s="8">
        <f t="shared" ref="M44:M58" si="28">LOG10(L44)</f>
        <v>0.35962471092982856</v>
      </c>
      <c r="N44" s="8">
        <f>10^(+M$48+(K6-K$15)*(M$58-M$48)/(K$28-K$15))</f>
        <v>2.4380047326268932</v>
      </c>
    </row>
    <row r="45" spans="1:37" ht="15.75">
      <c r="A45" s="4" t="s">
        <v>6</v>
      </c>
      <c r="B45" s="14">
        <v>2.5810185185185185E-3</v>
      </c>
      <c r="C45" s="1">
        <f t="shared" si="26"/>
        <v>223</v>
      </c>
      <c r="D45" s="14">
        <v>2.5810185185185185E-3</v>
      </c>
      <c r="E45" s="1">
        <f t="shared" si="27"/>
        <v>223</v>
      </c>
      <c r="F45" s="18">
        <v>222.673</v>
      </c>
      <c r="G45" s="18"/>
      <c r="H45" s="18">
        <f t="shared" si="25"/>
        <v>3.7112166666666666</v>
      </c>
      <c r="I45" s="18"/>
      <c r="J45" s="25"/>
      <c r="K45" s="8">
        <f>(+$H45/MILE)</f>
        <v>2.3060431248177311</v>
      </c>
      <c r="L45" s="5">
        <f>(+C45/+MILE)/60</f>
        <v>2.3094295978154245</v>
      </c>
      <c r="M45" s="8">
        <f t="shared" si="28"/>
        <v>0.36350472746314189</v>
      </c>
      <c r="N45" s="8">
        <f>10^(+M$48+(K7-K$15)*(M$58-M$48)/(K$28-K$15))</f>
        <v>2.4471879170610711</v>
      </c>
    </row>
    <row r="46" spans="1:37">
      <c r="A46" s="4" t="s">
        <v>9</v>
      </c>
      <c r="B46" s="14">
        <v>8.7847222222222215E-3</v>
      </c>
      <c r="C46" s="1">
        <f t="shared" si="26"/>
        <v>758.99999999999989</v>
      </c>
      <c r="D46" s="14">
        <v>8.7847222222222215E-3</v>
      </c>
      <c r="E46" s="1">
        <f t="shared" si="27"/>
        <v>758.99999999999989</v>
      </c>
      <c r="F46" s="18">
        <v>759.02</v>
      </c>
      <c r="G46" s="18"/>
      <c r="H46" s="18">
        <f t="shared" si="25"/>
        <v>12.650333333333332</v>
      </c>
      <c r="I46" s="18"/>
      <c r="J46" s="18"/>
      <c r="K46" s="8">
        <f>(+$H46/$B10)</f>
        <v>2.5300666666666665</v>
      </c>
      <c r="L46" s="5">
        <f>(+C46/+B10)/60</f>
        <v>2.5299999999999998</v>
      </c>
      <c r="M46" s="8">
        <f t="shared" si="28"/>
        <v>0.40312052117581787</v>
      </c>
      <c r="N46" s="8">
        <f>10^(+M$48+(K10-K$15)*(M$58-M$48)/(K$28-K$15))</f>
        <v>2.6</v>
      </c>
    </row>
    <row r="47" spans="1:37">
      <c r="A47" s="4" t="s">
        <v>10</v>
      </c>
      <c r="B47" s="14">
        <v>1.832175925925926E-2</v>
      </c>
      <c r="C47" s="1">
        <f t="shared" si="26"/>
        <v>1583</v>
      </c>
      <c r="D47" s="14">
        <v>1.832175925925926E-2</v>
      </c>
      <c r="E47" s="1">
        <f t="shared" si="27"/>
        <v>1583</v>
      </c>
      <c r="F47" s="18">
        <v>1582.75</v>
      </c>
      <c r="G47" s="18"/>
      <c r="H47" s="18">
        <f t="shared" si="25"/>
        <v>26.379166666666666</v>
      </c>
      <c r="I47" s="18"/>
      <c r="J47" s="18"/>
      <c r="K47" s="8">
        <f>(+$H47/$B11)</f>
        <v>2.6379166666666665</v>
      </c>
      <c r="L47" s="5">
        <f>(+C47/+B11)/60</f>
        <v>2.6383333333333336</v>
      </c>
      <c r="M47" s="8">
        <f t="shared" si="28"/>
        <v>0.42132966447871234</v>
      </c>
      <c r="N47" s="8">
        <f>10^(+M$48+(K11-K$15)*(M$58-M$48)/(K$28-K$15))</f>
        <v>2.6981008713539261</v>
      </c>
    </row>
    <row r="48" spans="1:37">
      <c r="A48" s="4" t="s">
        <v>13</v>
      </c>
      <c r="B48" s="14">
        <v>9.0277777777777769E-3</v>
      </c>
      <c r="C48" s="1">
        <f t="shared" si="26"/>
        <v>779.99999999999989</v>
      </c>
      <c r="D48" s="14">
        <v>9.0277777777777769E-3</v>
      </c>
      <c r="E48" s="1">
        <f t="shared" si="27"/>
        <v>779.99999999999989</v>
      </c>
      <c r="F48" s="18">
        <v>759.02</v>
      </c>
      <c r="G48" s="18"/>
      <c r="H48" s="18">
        <f t="shared" si="25"/>
        <v>12.650333333333332</v>
      </c>
      <c r="I48" s="18"/>
      <c r="J48" s="18"/>
      <c r="K48" s="8">
        <f>(+$H48/$B12)</f>
        <v>0.59961290832247105</v>
      </c>
      <c r="L48" s="5">
        <f>(+C48/+B15)/60</f>
        <v>2.5999999999999996</v>
      </c>
      <c r="M48" s="8">
        <f t="shared" si="28"/>
        <v>0.41497334797081792</v>
      </c>
      <c r="N48" s="8">
        <f>10^(+M$48+(K15-K$15)*(M$58-M$48)/(K$28-K$15))</f>
        <v>2.6</v>
      </c>
    </row>
    <row r="49" spans="1:14">
      <c r="A49" s="4" t="s">
        <v>16</v>
      </c>
      <c r="B49" s="14">
        <v>1.53125E-2</v>
      </c>
      <c r="C49" s="1">
        <f t="shared" si="26"/>
        <v>1323</v>
      </c>
      <c r="D49" s="14">
        <v>1.4872685185185185E-2</v>
      </c>
      <c r="E49" s="1">
        <f t="shared" si="27"/>
        <v>1285</v>
      </c>
      <c r="F49" s="18">
        <v>1250.18</v>
      </c>
      <c r="G49" s="18"/>
      <c r="H49" s="18">
        <f t="shared" si="25"/>
        <v>20.836333333333336</v>
      </c>
      <c r="I49" s="18"/>
      <c r="J49" s="18"/>
      <c r="K49" s="8">
        <f>(+$H49/$B13)</f>
        <v>0.49381048307461395</v>
      </c>
      <c r="L49" s="5">
        <f>(+C49/+B18)/60</f>
        <v>2.7562500000000001</v>
      </c>
      <c r="M49" s="8">
        <f t="shared" si="28"/>
        <v>0.44031860681191376</v>
      </c>
      <c r="N49" s="8">
        <f>10^(+M$48+(K18-K$15)*(M$58-M$48)/(K$28-K$15))</f>
        <v>2.6661220220658062</v>
      </c>
    </row>
    <row r="50" spans="1:14">
      <c r="A50" s="4" t="s">
        <v>18</v>
      </c>
      <c r="B50" s="14">
        <v>1.8564814814814815E-2</v>
      </c>
      <c r="C50" s="1">
        <f t="shared" si="26"/>
        <v>1604</v>
      </c>
      <c r="D50" s="14">
        <v>1.8564814814814815E-2</v>
      </c>
      <c r="E50" s="1">
        <f t="shared" si="27"/>
        <v>1604</v>
      </c>
      <c r="F50" s="18">
        <v>1582.75</v>
      </c>
      <c r="G50" s="18"/>
      <c r="H50" s="18">
        <f t="shared" si="25"/>
        <v>26.379166666666666</v>
      </c>
      <c r="I50" s="18"/>
      <c r="J50" s="18"/>
      <c r="K50" s="8">
        <f>(+$H50/$B15)</f>
        <v>5.2758333333333329</v>
      </c>
      <c r="L50" s="5">
        <f t="shared" ref="L50:L58" si="29">(+C50/+B20)/60</f>
        <v>2.6733333333333333</v>
      </c>
      <c r="M50" s="8">
        <f t="shared" si="28"/>
        <v>0.42705311356450104</v>
      </c>
      <c r="N50" s="8">
        <f t="shared" ref="N50:N58" si="30">10^(+M$48+(K20-K$15)*(M$58-M$48)/(K$28-K$15))</f>
        <v>2.6981008713539261</v>
      </c>
    </row>
    <row r="51" spans="1:14">
      <c r="A51" s="4" t="s">
        <v>19</v>
      </c>
      <c r="B51" s="14">
        <v>2.3043981481481481E-2</v>
      </c>
      <c r="C51" s="1">
        <f t="shared" si="26"/>
        <v>1991</v>
      </c>
      <c r="D51" s="14">
        <v>2.2835648148148147E-2</v>
      </c>
      <c r="E51" s="1">
        <f t="shared" si="27"/>
        <v>1972.9999999999998</v>
      </c>
      <c r="F51" s="18">
        <v>1918.7</v>
      </c>
      <c r="G51" s="18"/>
      <c r="H51" s="18">
        <f t="shared" si="25"/>
        <v>31.978333333333335</v>
      </c>
      <c r="I51" s="18"/>
      <c r="J51" s="18"/>
      <c r="K51" s="8">
        <f>(+$H51/$B18)</f>
        <v>3.9972916666666669</v>
      </c>
      <c r="L51" s="5">
        <f t="shared" si="29"/>
        <v>2.7652777777777775</v>
      </c>
      <c r="M51" s="8">
        <f t="shared" si="28"/>
        <v>0.44173876359614106</v>
      </c>
      <c r="N51" s="8">
        <f t="shared" si="30"/>
        <v>2.7245140196362598</v>
      </c>
    </row>
    <row r="52" spans="1:14">
      <c r="A52" s="4" t="s">
        <v>20</v>
      </c>
      <c r="B52" s="14">
        <v>2.8807870370370369E-2</v>
      </c>
      <c r="C52" s="1">
        <f t="shared" si="26"/>
        <v>2489</v>
      </c>
      <c r="D52" s="14">
        <v>2.8807870370370369E-2</v>
      </c>
      <c r="E52" s="1">
        <f t="shared" si="27"/>
        <v>2489</v>
      </c>
      <c r="F52" s="18">
        <v>2428.5500000000002</v>
      </c>
      <c r="G52" s="18"/>
      <c r="H52" s="18">
        <f t="shared" si="25"/>
        <v>40.475833333333334</v>
      </c>
      <c r="I52" s="18"/>
      <c r="J52" s="18"/>
      <c r="K52" s="8">
        <f t="shared" ref="K52:K58" si="31">(+$H52/$B20)</f>
        <v>4.0475833333333338</v>
      </c>
      <c r="L52" s="5">
        <f t="shared" si="29"/>
        <v>2.7655555555555558</v>
      </c>
      <c r="M52" s="8">
        <f t="shared" si="28"/>
        <v>0.44178238716926838</v>
      </c>
      <c r="N52" s="8">
        <f t="shared" si="30"/>
        <v>2.7571932528057186</v>
      </c>
    </row>
    <row r="53" spans="1:14">
      <c r="A53" s="4" t="s">
        <v>21</v>
      </c>
      <c r="B53" s="14">
        <v>3.0821759259259257E-2</v>
      </c>
      <c r="C53" s="1">
        <f t="shared" si="26"/>
        <v>2663</v>
      </c>
      <c r="D53" s="14">
        <v>3.1018518518518518E-2</v>
      </c>
      <c r="E53" s="1">
        <f t="shared" si="27"/>
        <v>2680</v>
      </c>
      <c r="F53" s="18">
        <v>2616.0700000000002</v>
      </c>
      <c r="G53" s="18"/>
      <c r="H53" s="18">
        <f t="shared" si="25"/>
        <v>43.601166666666671</v>
      </c>
      <c r="I53" s="18"/>
      <c r="J53" s="18"/>
      <c r="K53" s="8">
        <f t="shared" si="31"/>
        <v>3.6334305555555559</v>
      </c>
      <c r="L53" s="5">
        <f t="shared" si="29"/>
        <v>2.7578524748800337</v>
      </c>
      <c r="M53" s="8">
        <f t="shared" si="28"/>
        <v>0.44057103085392241</v>
      </c>
      <c r="N53" s="8">
        <f t="shared" si="30"/>
        <v>2.7675787183556166</v>
      </c>
    </row>
    <row r="54" spans="1:14">
      <c r="A54" s="4" t="s">
        <v>22</v>
      </c>
      <c r="B54" s="14">
        <v>3.8900462962962963E-2</v>
      </c>
      <c r="C54" s="1">
        <f t="shared" si="26"/>
        <v>3361</v>
      </c>
      <c r="D54" s="14">
        <v>3.8912037037037037E-2</v>
      </c>
      <c r="E54" s="1">
        <f t="shared" si="27"/>
        <v>3362</v>
      </c>
      <c r="F54" s="18">
        <v>3294.56</v>
      </c>
      <c r="G54" s="18"/>
      <c r="H54" s="18">
        <f t="shared" si="25"/>
        <v>54.909333333333329</v>
      </c>
      <c r="I54" s="18"/>
      <c r="J54" s="18"/>
      <c r="K54" s="8">
        <f t="shared" si="31"/>
        <v>3.660622222222222</v>
      </c>
      <c r="L54" s="5">
        <f t="shared" si="29"/>
        <v>2.8008333333333337</v>
      </c>
      <c r="M54" s="8">
        <f t="shared" si="28"/>
        <v>0.44728726642185268</v>
      </c>
      <c r="N54" s="8">
        <f t="shared" si="30"/>
        <v>2.7999031969233905</v>
      </c>
    </row>
    <row r="55" spans="1:14">
      <c r="A55" s="1" t="s">
        <v>11</v>
      </c>
      <c r="B55" s="14">
        <v>4.0543981481481479E-2</v>
      </c>
      <c r="C55" s="1">
        <f t="shared" si="26"/>
        <v>3503</v>
      </c>
      <c r="D55" s="14">
        <v>4.0486111111111105E-2</v>
      </c>
      <c r="E55" s="1">
        <f t="shared" si="27"/>
        <v>3497.9999999999995</v>
      </c>
      <c r="F55" s="18">
        <v>3487.5</v>
      </c>
      <c r="G55" s="18"/>
      <c r="H55" s="18">
        <f t="shared" si="25"/>
        <v>58.125</v>
      </c>
      <c r="I55" s="18"/>
      <c r="J55" s="18"/>
      <c r="K55" s="8">
        <f t="shared" si="31"/>
        <v>3.6117200548795036</v>
      </c>
      <c r="L55" s="5">
        <f t="shared" si="29"/>
        <v>2.7673105028241891</v>
      </c>
      <c r="M55" s="8">
        <f t="shared" si="28"/>
        <v>0.44205789137714774</v>
      </c>
      <c r="N55" s="8">
        <f t="shared" si="30"/>
        <v>2.8079069230098197</v>
      </c>
    </row>
    <row r="56" spans="1:14">
      <c r="A56" s="4" t="s">
        <v>23</v>
      </c>
      <c r="B56" s="14">
        <v>4.988425925925926E-2</v>
      </c>
      <c r="C56" s="1">
        <f t="shared" si="26"/>
        <v>4310</v>
      </c>
      <c r="D56" s="14">
        <v>4.9537037037037039E-2</v>
      </c>
      <c r="E56" s="1">
        <f t="shared" si="27"/>
        <v>4280</v>
      </c>
      <c r="F56" s="18">
        <v>4183.8</v>
      </c>
      <c r="G56" s="18"/>
      <c r="H56" s="18">
        <f t="shared" si="25"/>
        <v>69.73</v>
      </c>
      <c r="I56" s="18"/>
      <c r="J56" s="18"/>
      <c r="K56" s="8">
        <f t="shared" si="31"/>
        <v>3.4865000000000004</v>
      </c>
      <c r="L56" s="5">
        <f t="shared" si="29"/>
        <v>2.8733333333333335</v>
      </c>
      <c r="M56" s="8">
        <f t="shared" si="28"/>
        <v>0.45838601110505039</v>
      </c>
      <c r="N56" s="8">
        <f t="shared" si="30"/>
        <v>2.8334866869567392</v>
      </c>
    </row>
    <row r="57" spans="1:14">
      <c r="A57" s="4" t="s">
        <v>24</v>
      </c>
      <c r="B57" s="14">
        <v>6.1111111111111116E-2</v>
      </c>
      <c r="C57" s="1">
        <f t="shared" si="26"/>
        <v>5280</v>
      </c>
      <c r="D57" s="14">
        <v>6.0416666666666667E-2</v>
      </c>
      <c r="E57" s="1">
        <f t="shared" si="27"/>
        <v>5220</v>
      </c>
      <c r="F57" s="18">
        <v>5105.2</v>
      </c>
      <c r="G57" s="18"/>
      <c r="H57" s="18">
        <f t="shared" si="25"/>
        <v>85.086666666666659</v>
      </c>
      <c r="I57" s="18"/>
      <c r="J57" s="18"/>
      <c r="K57" s="8">
        <f t="shared" si="31"/>
        <v>4.0330212900422637</v>
      </c>
      <c r="L57" s="5">
        <f t="shared" si="29"/>
        <v>2.9333333333333331</v>
      </c>
      <c r="M57" s="8">
        <f t="shared" si="28"/>
        <v>0.46736141743050613</v>
      </c>
      <c r="N57" s="8">
        <f t="shared" si="30"/>
        <v>2.8612251991870288</v>
      </c>
    </row>
    <row r="58" spans="1:14">
      <c r="A58" s="1" t="s">
        <v>12</v>
      </c>
      <c r="B58" s="14">
        <v>8.5381944444444455E-2</v>
      </c>
      <c r="C58" s="1">
        <f t="shared" si="26"/>
        <v>7377.0000000000009</v>
      </c>
      <c r="D58" s="14">
        <v>8.6747685185185192E-2</v>
      </c>
      <c r="E58" s="1">
        <f t="shared" si="27"/>
        <v>7495.0000000000009</v>
      </c>
      <c r="F58" s="18">
        <v>7495</v>
      </c>
      <c r="G58" s="18"/>
      <c r="H58" s="18">
        <f t="shared" si="25"/>
        <v>124.91666666666667</v>
      </c>
      <c r="I58" s="18"/>
      <c r="J58" s="18"/>
      <c r="K58" s="8">
        <f t="shared" si="31"/>
        <v>4.996666666666667</v>
      </c>
      <c r="L58" s="5">
        <f t="shared" si="29"/>
        <v>2.9138523521744286</v>
      </c>
      <c r="M58" s="8">
        <f t="shared" si="28"/>
        <v>0.46446754185385386</v>
      </c>
      <c r="N58" s="8">
        <f t="shared" si="30"/>
        <v>2.9138523521744295</v>
      </c>
    </row>
    <row r="59" spans="1:14">
      <c r="A59" s="4" t="s">
        <v>25</v>
      </c>
      <c r="B59" s="14"/>
      <c r="D59" s="14"/>
      <c r="F59" s="18"/>
      <c r="G59" s="18"/>
      <c r="H59" s="18"/>
      <c r="I59" s="18"/>
      <c r="J59" s="18"/>
      <c r="K59" s="8"/>
      <c r="L59" s="5"/>
      <c r="M59" s="8"/>
      <c r="N59" s="8"/>
    </row>
    <row r="60" spans="1:14">
      <c r="A60" s="4" t="s">
        <v>26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27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28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29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30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31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32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1" t="s">
        <v>1256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 ht="15.75">
      <c r="I68" s="26"/>
      <c r="J68" s="26"/>
      <c r="K68" s="26"/>
      <c r="L68" s="26"/>
      <c r="M68" s="26"/>
      <c r="N68" s="26"/>
      <c r="O68" s="26"/>
    </row>
    <row r="69" spans="1:15" ht="15.75">
      <c r="A69" s="27"/>
      <c r="B69" s="28"/>
      <c r="C69" s="27"/>
      <c r="D69" s="27"/>
      <c r="E69" s="27"/>
      <c r="F69" s="27"/>
      <c r="G69" s="28"/>
      <c r="H69" s="28"/>
      <c r="I69" s="28"/>
      <c r="J69" s="28"/>
      <c r="K69" s="27"/>
      <c r="L69" s="27"/>
      <c r="M69" s="27"/>
      <c r="N69" s="28"/>
      <c r="O69" s="28"/>
    </row>
    <row r="70" spans="1:15">
      <c r="B70" s="29"/>
    </row>
    <row r="71" spans="1:15">
      <c r="B71" s="29"/>
    </row>
    <row r="72" spans="1:15">
      <c r="B72" s="29"/>
      <c r="C72" s="29"/>
      <c r="D72" s="29"/>
      <c r="E72" s="29"/>
      <c r="F72" s="29"/>
      <c r="I72" s="5"/>
      <c r="K72" s="5"/>
    </row>
    <row r="73" spans="1:15">
      <c r="B73" s="29"/>
      <c r="C73" s="29"/>
      <c r="D73" s="29"/>
      <c r="E73" s="29"/>
      <c r="F73" s="29"/>
      <c r="H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J74" s="5"/>
      <c r="K74" s="5"/>
      <c r="L74" s="5"/>
      <c r="M74" s="5"/>
    </row>
    <row r="75" spans="1:15">
      <c r="A75" s="4" t="s">
        <v>13</v>
      </c>
      <c r="B75" s="5">
        <v>5</v>
      </c>
      <c r="C75" s="6">
        <f t="shared" ref="C75:C85" si="32">D75/B75</f>
        <v>2.6</v>
      </c>
      <c r="D75" s="5">
        <v>13</v>
      </c>
      <c r="E75" s="29"/>
      <c r="F75" s="29"/>
      <c r="G75" s="29"/>
      <c r="H75" s="29"/>
      <c r="I75" s="5"/>
      <c r="J75" s="5"/>
      <c r="K75" s="5"/>
      <c r="L75" s="5"/>
      <c r="M75" s="5"/>
      <c r="N75" s="5"/>
      <c r="O75" s="5"/>
    </row>
    <row r="76" spans="1:15">
      <c r="A76" s="4" t="s">
        <v>16</v>
      </c>
      <c r="B76" s="5">
        <v>8</v>
      </c>
      <c r="C76" s="6">
        <f t="shared" si="32"/>
        <v>2.7562500000000001</v>
      </c>
      <c r="D76" s="5">
        <v>22.05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18</v>
      </c>
      <c r="B77" s="5">
        <v>10</v>
      </c>
      <c r="C77" s="6">
        <f t="shared" si="32"/>
        <v>2.7033333333333331</v>
      </c>
      <c r="D77" s="5">
        <v>27.033333333333331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19</v>
      </c>
      <c r="B78" s="5">
        <v>12</v>
      </c>
      <c r="C78" s="6">
        <f t="shared" si="32"/>
        <v>2.7930555555555556</v>
      </c>
      <c r="D78" s="5">
        <v>33.516666666666666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20</v>
      </c>
      <c r="B79" s="5">
        <v>15</v>
      </c>
      <c r="C79" s="6">
        <f t="shared" si="32"/>
        <v>2.7655555555555558</v>
      </c>
      <c r="D79" s="5">
        <v>41.483333333333334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21</v>
      </c>
      <c r="B80" s="5">
        <v>16.093440000000001</v>
      </c>
      <c r="C80" s="6">
        <f t="shared" si="32"/>
        <v>2.8085977889127496</v>
      </c>
      <c r="D80" s="5">
        <v>45.2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22</v>
      </c>
      <c r="B81" s="5">
        <v>20</v>
      </c>
      <c r="C81" s="6">
        <f t="shared" si="32"/>
        <v>2.8008333333333333</v>
      </c>
      <c r="D81" s="5">
        <v>56.016666666666666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1" t="s">
        <v>11</v>
      </c>
      <c r="B82" s="5">
        <v>21.0975</v>
      </c>
      <c r="C82" s="6">
        <f t="shared" si="32"/>
        <v>2.7752103329778408</v>
      </c>
      <c r="D82" s="5">
        <v>58.55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4" t="s">
        <v>23</v>
      </c>
      <c r="B83" s="5">
        <v>25</v>
      </c>
      <c r="C83" s="6">
        <f t="shared" si="32"/>
        <v>2.91</v>
      </c>
      <c r="D83" s="5">
        <v>72.75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24</v>
      </c>
      <c r="B84" s="5">
        <v>30</v>
      </c>
      <c r="C84" s="6">
        <f t="shared" si="32"/>
        <v>2.9333333333333331</v>
      </c>
      <c r="D84" s="5">
        <v>88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1" t="s">
        <v>12</v>
      </c>
      <c r="B85" s="5">
        <v>42.195</v>
      </c>
      <c r="C85" s="6">
        <f t="shared" si="32"/>
        <v>2.9490065963581782</v>
      </c>
      <c r="D85" s="5">
        <v>124.43333333333334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B86" s="29"/>
      <c r="C86" s="29"/>
      <c r="D86" s="29"/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</row>
    <row r="103" spans="2:15">
      <c r="B103" s="29"/>
      <c r="C103" s="29"/>
      <c r="D103" s="29"/>
      <c r="E103" s="29"/>
      <c r="F103" s="29"/>
      <c r="G103" s="29"/>
      <c r="H103" s="29"/>
      <c r="I103" s="5"/>
      <c r="J103" s="5"/>
      <c r="K103" s="5"/>
      <c r="L103" s="5"/>
      <c r="M103" s="5"/>
      <c r="N103" s="5"/>
      <c r="O103" s="5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G7" sqref="G7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3.8161394863028344E-2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3.8359553850606735E-4</v>
      </c>
      <c r="H3" s="26">
        <v>18.399999999999999</v>
      </c>
      <c r="I3" s="152">
        <f>Parameters!Z$22</f>
        <v>30.706035634807812</v>
      </c>
    </row>
    <row r="4" spans="1:18" ht="15.75">
      <c r="A4" s="26"/>
      <c r="B4" s="26"/>
      <c r="C4" s="26"/>
      <c r="D4" s="35">
        <f>Parameters!F22</f>
        <v>2.8194444444444442E-2</v>
      </c>
      <c r="E4" s="36">
        <f>D4*1440</f>
        <v>40.599999999999994</v>
      </c>
      <c r="F4" s="33">
        <v>1.2E-2</v>
      </c>
      <c r="G4" s="243">
        <f>Parameters!AC$22</f>
        <v>7.6520692136509139E-3</v>
      </c>
      <c r="H4" s="26">
        <v>17</v>
      </c>
      <c r="I4" s="152">
        <f>Parameters!AA$22</f>
        <v>40.680173034127279</v>
      </c>
    </row>
    <row r="5" spans="1:18" ht="15.75">
      <c r="A5" s="26"/>
      <c r="B5" s="26"/>
      <c r="C5" s="26"/>
      <c r="D5" s="35"/>
      <c r="E5" s="37">
        <f>E4*60</f>
        <v>2435.9999999999995</v>
      </c>
      <c r="F5" s="33">
        <v>2E-3</v>
      </c>
      <c r="G5" s="243">
        <f>Parameters!AD$22</f>
        <v>3.3825862600680528E-4</v>
      </c>
      <c r="H5" s="26">
        <v>16</v>
      </c>
      <c r="I5" s="152">
        <f>Parameters!AB$22</f>
        <v>70</v>
      </c>
    </row>
    <row r="6" spans="1:18" ht="27.95" customHeight="1">
      <c r="A6" s="27" t="s">
        <v>84</v>
      </c>
      <c r="B6" s="140" t="s">
        <v>1264</v>
      </c>
      <c r="C6" s="140" t="s">
        <v>971</v>
      </c>
      <c r="D6" s="140" t="s">
        <v>1262</v>
      </c>
      <c r="E6" s="140" t="s">
        <v>1260</v>
      </c>
      <c r="F6" s="140" t="s">
        <v>1261</v>
      </c>
      <c r="G6" s="140" t="s">
        <v>1263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83.607907742998336</v>
      </c>
      <c r="E9" s="5">
        <f t="shared" ref="E9:E33" si="1">1-IF(A9&gt;=H$3,0,IF(A9&gt;=H$4,F$3*(A9-H$3)^2,F$2+F$4*(H$4-A9)+(A9&lt;H$5)*F$5*(H$5-A9)^2))</f>
        <v>0.48560000000000003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74.141709276844409</v>
      </c>
      <c r="E10" s="5">
        <f t="shared" si="1"/>
        <v>0.54759999999999998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67.040951122853357</v>
      </c>
      <c r="E11" s="5">
        <f t="shared" si="1"/>
        <v>0.60560000000000003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61.55245603395997</v>
      </c>
      <c r="E12" s="5">
        <f t="shared" si="1"/>
        <v>0.65959999999999996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57.215332581736178</v>
      </c>
      <c r="E13" s="5">
        <f t="shared" si="1"/>
        <v>0.70960000000000001</v>
      </c>
      <c r="F13" s="39">
        <v>57.661593385945118</v>
      </c>
      <c r="G13" s="5">
        <v>81.083333333333329</v>
      </c>
      <c r="H13" s="5"/>
      <c r="I13" s="5"/>
      <c r="J13" s="42">
        <f>100*(+D13/C13)</f>
        <v>84.513046649536449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84.513046649536449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53.732133403917409</v>
      </c>
      <c r="E14" s="5">
        <f t="shared" si="1"/>
        <v>0.75560000000000005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50.902708124373113</v>
      </c>
      <c r="E15" s="5">
        <f t="shared" si="1"/>
        <v>0.79759999999999998</v>
      </c>
      <c r="F15" s="39">
        <v>51.2997325309261</v>
      </c>
      <c r="G15" s="5">
        <v>73.45</v>
      </c>
      <c r="H15" s="5"/>
      <c r="I15" s="5"/>
      <c r="J15" s="42">
        <f>100*(+D15/C15)</f>
        <v>79.910059849879303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79.910059849879303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48.587841072283382</v>
      </c>
      <c r="E16" s="5">
        <f t="shared" si="1"/>
        <v>0.83560000000000001</v>
      </c>
      <c r="F16" s="39">
        <v>48.966810276049138</v>
      </c>
      <c r="G16" s="5">
        <v>69.266666666666666</v>
      </c>
      <c r="H16" s="5"/>
      <c r="I16" s="5"/>
      <c r="J16" s="42">
        <f>100*(+D16/C16)</f>
        <v>79.782990266475167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79.782990266475167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46.688132474701007</v>
      </c>
      <c r="E17" s="5">
        <f t="shared" si="1"/>
        <v>0.86959999999999993</v>
      </c>
      <c r="F17" s="39">
        <v>47.05228457528365</v>
      </c>
      <c r="G17" s="5">
        <v>68.2</v>
      </c>
      <c r="H17" s="5"/>
      <c r="I17" s="5"/>
      <c r="J17" s="42">
        <f>100*(+D17/C17)</f>
        <v>71.152856197156723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71.152856197156723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45.13116940862605</v>
      </c>
      <c r="E18" s="5">
        <f t="shared" si="1"/>
        <v>0.89959999999999996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43.863439930855655</v>
      </c>
      <c r="E19" s="5">
        <f t="shared" si="1"/>
        <v>0.92559999999999998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42.845082313212323</v>
      </c>
      <c r="E20" s="5">
        <f t="shared" si="1"/>
        <v>0.9476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42.046396023198007</v>
      </c>
      <c r="E21" s="5">
        <f t="shared" si="1"/>
        <v>0.96560000000000001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96.179327540674052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96.179327540674038</v>
      </c>
      <c r="N21" s="1">
        <v>15</v>
      </c>
      <c r="O21" s="5">
        <v>0.91720000000000002</v>
      </c>
      <c r="P21" s="5">
        <v>0.96250000000000002</v>
      </c>
      <c r="Q21" s="42">
        <f t="shared" si="3"/>
        <v>96.179327540674052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41.445487954267044</v>
      </c>
      <c r="E22" s="5">
        <f t="shared" si="1"/>
        <v>0.97960000000000003</v>
      </c>
      <c r="F22" s="39">
        <v>41.768749149312633</v>
      </c>
      <c r="G22" s="5">
        <v>43.766666666666666</v>
      </c>
      <c r="H22" s="5"/>
      <c r="I22" s="5"/>
      <c r="J22" s="42">
        <f t="shared" si="4"/>
        <v>94.696469050115113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94.696469050115113</v>
      </c>
      <c r="N22" s="1">
        <v>16</v>
      </c>
      <c r="O22" s="5">
        <v>0.93279999999999996</v>
      </c>
      <c r="P22" s="5">
        <v>0.97750000000000004</v>
      </c>
      <c r="Q22" s="42">
        <f t="shared" si="3"/>
        <v>94.696469050115113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40.943929003630487</v>
      </c>
      <c r="E23" s="5">
        <f t="shared" si="1"/>
        <v>0.99160000000000004</v>
      </c>
      <c r="F23" s="39">
        <v>41.263278203576697</v>
      </c>
      <c r="G23" s="5">
        <v>42.283333333333324</v>
      </c>
      <c r="H23" s="5"/>
      <c r="I23" s="5"/>
      <c r="J23" s="42">
        <f t="shared" si="4"/>
        <v>96.832311399993287</v>
      </c>
      <c r="K23" s="14">
        <v>2.9363425925925925E-2</v>
      </c>
      <c r="L23" s="29">
        <f t="shared" si="6"/>
        <v>42.283333333333331</v>
      </c>
      <c r="M23" s="42">
        <f t="shared" si="5"/>
        <v>96.832311399993273</v>
      </c>
      <c r="N23" s="1">
        <v>17</v>
      </c>
      <c r="O23" s="5">
        <v>0.94599999999999995</v>
      </c>
      <c r="P23" s="5">
        <v>0.99250000000000005</v>
      </c>
      <c r="Q23" s="42">
        <f t="shared" si="3"/>
        <v>96.832311399993287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40.62785910338517</v>
      </c>
      <c r="E24" s="5">
        <f t="shared" si="1"/>
        <v>0.99931428571428571</v>
      </c>
      <c r="F24" s="39">
        <v>40.944743061909108</v>
      </c>
      <c r="G24" s="5">
        <v>42.75</v>
      </c>
      <c r="H24" s="5"/>
      <c r="I24" s="5"/>
      <c r="J24" s="42">
        <f t="shared" si="4"/>
        <v>95.035927727216773</v>
      </c>
      <c r="K24" s="14">
        <v>2.9687499999999999E-2</v>
      </c>
      <c r="L24" s="29">
        <f t="shared" si="6"/>
        <v>42.75</v>
      </c>
      <c r="M24" s="42">
        <f t="shared" si="5"/>
        <v>95.035927727216773</v>
      </c>
      <c r="N24" s="1">
        <v>18</v>
      </c>
      <c r="O24" s="5">
        <v>0.95799999999999996</v>
      </c>
      <c r="P24" s="5">
        <v>1</v>
      </c>
      <c r="Q24" s="42">
        <f t="shared" si="3"/>
        <v>95.035927727216773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40.599999999999994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96.590007930214128</v>
      </c>
      <c r="K25" s="14">
        <v>2.9456018518518517E-2</v>
      </c>
      <c r="L25" s="29">
        <f t="shared" si="6"/>
        <v>42.416666666666664</v>
      </c>
      <c r="M25" s="42">
        <f t="shared" si="5"/>
        <v>95.717092337917478</v>
      </c>
      <c r="N25" s="1">
        <v>19</v>
      </c>
      <c r="O25" s="5">
        <v>0.97</v>
      </c>
      <c r="P25" s="5">
        <v>1</v>
      </c>
      <c r="Q25" s="42">
        <f t="shared" si="3"/>
        <v>96.590007930214128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40.599999999999994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96.628322094406968</v>
      </c>
      <c r="K26" s="14">
        <v>2.9814814814814815E-2</v>
      </c>
      <c r="L26" s="29">
        <f t="shared" si="6"/>
        <v>42.93333333333333</v>
      </c>
      <c r="M26" s="42">
        <f t="shared" si="5"/>
        <v>94.565217391304344</v>
      </c>
      <c r="N26" s="1">
        <v>20</v>
      </c>
      <c r="O26" s="5">
        <v>0.98080000000000001</v>
      </c>
      <c r="P26" s="5">
        <v>1</v>
      </c>
      <c r="Q26" s="42">
        <f t="shared" si="3"/>
        <v>96.628322094406968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40.599999999999994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97.870630775411797</v>
      </c>
      <c r="K27" s="14">
        <v>2.8807870370370369E-2</v>
      </c>
      <c r="L27" s="29">
        <f t="shared" si="6"/>
        <v>41.483333333333334</v>
      </c>
      <c r="M27" s="42">
        <f t="shared" si="5"/>
        <v>97.870630775411797</v>
      </c>
      <c r="N27" s="1">
        <v>21</v>
      </c>
      <c r="O27" s="5">
        <v>0.98919999999999997</v>
      </c>
      <c r="P27" s="5">
        <v>1</v>
      </c>
      <c r="Q27" s="42">
        <f t="shared" si="3"/>
        <v>97.870630775411797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40.599999999999994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98.50384148807116</v>
      </c>
      <c r="K28" s="14">
        <v>2.9571759259259259E-2</v>
      </c>
      <c r="L28" s="29">
        <f t="shared" si="6"/>
        <v>42.583333333333336</v>
      </c>
      <c r="M28" s="42">
        <f t="shared" si="5"/>
        <v>95.342465753424648</v>
      </c>
      <c r="N28" s="1">
        <v>22</v>
      </c>
      <c r="O28" s="5">
        <v>0.99519999999999997</v>
      </c>
      <c r="P28" s="5">
        <v>1</v>
      </c>
      <c r="Q28" s="42">
        <f t="shared" si="3"/>
        <v>98.50384148807116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40.599999999999994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97.401039584166327</v>
      </c>
      <c r="K29" s="14">
        <v>2.943287037037037E-2</v>
      </c>
      <c r="L29" s="29">
        <f t="shared" si="6"/>
        <v>42.383333333333333</v>
      </c>
      <c r="M29" s="42">
        <f t="shared" si="5"/>
        <v>95.79237121510026</v>
      </c>
      <c r="N29" s="1">
        <v>23</v>
      </c>
      <c r="O29" s="5">
        <v>0.99880000000000002</v>
      </c>
      <c r="P29" s="5">
        <v>1</v>
      </c>
      <c r="Q29" s="42">
        <f t="shared" si="3"/>
        <v>97.401039584166327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40.599999999999994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97.206703910614507</v>
      </c>
      <c r="K30" s="14">
        <v>2.9305555555555557E-2</v>
      </c>
      <c r="L30" s="29">
        <f t="shared" si="6"/>
        <v>42.2</v>
      </c>
      <c r="M30" s="42">
        <f t="shared" si="5"/>
        <v>96.20853080568719</v>
      </c>
      <c r="N30" s="1">
        <v>24</v>
      </c>
      <c r="O30" s="5">
        <v>1</v>
      </c>
      <c r="P30" s="5">
        <v>1</v>
      </c>
      <c r="Q30" s="42">
        <f t="shared" si="3"/>
        <v>97.206703910614507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40.599999999999994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97.401039584166327</v>
      </c>
      <c r="K31" s="14">
        <v>2.9687499999999999E-2</v>
      </c>
      <c r="L31" s="29">
        <f t="shared" si="6"/>
        <v>42.75</v>
      </c>
      <c r="M31" s="42">
        <f t="shared" si="5"/>
        <v>94.970760233918114</v>
      </c>
      <c r="N31" s="1">
        <v>25</v>
      </c>
      <c r="O31" s="5">
        <v>1</v>
      </c>
      <c r="P31" s="5">
        <v>1</v>
      </c>
      <c r="Q31" s="42">
        <f t="shared" si="3"/>
        <v>97.401039584166327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40.599999999999994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96.628322094406968</v>
      </c>
      <c r="K32" s="14">
        <v>2.9421296296296296E-2</v>
      </c>
      <c r="L32" s="29">
        <f t="shared" si="6"/>
        <v>42.366666666666667</v>
      </c>
      <c r="M32" s="42">
        <f t="shared" si="5"/>
        <v>95.83005507474428</v>
      </c>
      <c r="N32" s="1">
        <v>26</v>
      </c>
      <c r="O32" s="5">
        <v>1</v>
      </c>
      <c r="P32" s="5">
        <v>1</v>
      </c>
      <c r="Q32" s="42">
        <f t="shared" si="3"/>
        <v>96.628322094406968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40.599999999999994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95.604395604395592</v>
      </c>
      <c r="K33" s="14">
        <v>2.9490740740740741E-2</v>
      </c>
      <c r="L33" s="29">
        <f t="shared" si="6"/>
        <v>42.466666666666669</v>
      </c>
      <c r="M33" s="42">
        <f t="shared" si="5"/>
        <v>95.604395604395592</v>
      </c>
      <c r="N33" s="1">
        <v>27</v>
      </c>
      <c r="O33" s="5">
        <v>1</v>
      </c>
      <c r="P33" s="5">
        <v>1</v>
      </c>
      <c r="Q33" s="42">
        <f t="shared" si="3"/>
        <v>95.604395604395592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40.599999999999994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97.518014411529208</v>
      </c>
      <c r="K34" s="14">
        <v>2.8912037037037038E-2</v>
      </c>
      <c r="L34" s="29">
        <f t="shared" si="6"/>
        <v>41.633333333333333</v>
      </c>
      <c r="M34" s="42">
        <f t="shared" si="5"/>
        <v>97.518014411529208</v>
      </c>
      <c r="N34" s="1">
        <v>28</v>
      </c>
      <c r="O34" s="5">
        <v>1</v>
      </c>
      <c r="P34" s="5">
        <v>1</v>
      </c>
      <c r="Q34" s="42">
        <f t="shared" si="3"/>
        <v>97.518014411529208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40.599999999999994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96.628322094406968</v>
      </c>
      <c r="K35" s="14">
        <v>2.9398148148148149E-2</v>
      </c>
      <c r="L35" s="29">
        <f t="shared" si="6"/>
        <v>42.333333333333336</v>
      </c>
      <c r="M35" s="42">
        <f t="shared" si="5"/>
        <v>95.905511811023601</v>
      </c>
      <c r="N35" s="1">
        <v>29</v>
      </c>
      <c r="O35" s="5">
        <v>1</v>
      </c>
      <c r="P35" s="5">
        <v>1</v>
      </c>
      <c r="Q35" s="42">
        <f t="shared" si="3"/>
        <v>96.628322094406968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40.599999999999994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95.754716981132063</v>
      </c>
      <c r="K36" s="14">
        <v>2.9444444444444443E-2</v>
      </c>
      <c r="L36" s="29">
        <f t="shared" si="6"/>
        <v>42.4</v>
      </c>
      <c r="M36" s="42">
        <f t="shared" si="5"/>
        <v>95.754716981132063</v>
      </c>
      <c r="N36" s="1">
        <v>30</v>
      </c>
      <c r="O36" s="5">
        <v>0.99969615384615385</v>
      </c>
      <c r="P36" s="5">
        <v>1</v>
      </c>
      <c r="Q36" s="42">
        <f t="shared" si="3"/>
        <v>95.754716981132063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40.601345870744559</v>
      </c>
      <c r="E37" s="5">
        <f t="shared" si="7"/>
        <v>0.99996685157312637</v>
      </c>
      <c r="F37" s="39">
        <v>40.918363973467414</v>
      </c>
      <c r="G37" s="5">
        <v>42.416666666666664</v>
      </c>
      <c r="H37" s="5"/>
      <c r="I37" s="5"/>
      <c r="J37" s="42">
        <f t="shared" si="4"/>
        <v>95.720265314132561</v>
      </c>
      <c r="K37" s="14">
        <v>2.9710648148148149E-2</v>
      </c>
      <c r="L37" s="29">
        <f t="shared" si="6"/>
        <v>42.783333333333331</v>
      </c>
      <c r="M37" s="42">
        <f t="shared" si="5"/>
        <v>94.899912436489032</v>
      </c>
      <c r="N37" s="1">
        <v>31</v>
      </c>
      <c r="O37" s="5">
        <v>0.99878461538461538</v>
      </c>
      <c r="P37" s="5">
        <v>1</v>
      </c>
      <c r="Q37" s="42">
        <f t="shared" si="3"/>
        <v>95.720265314132561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40.626092953356682</v>
      </c>
      <c r="E38" s="5">
        <f t="shared" si="7"/>
        <v>0.99935772919668531</v>
      </c>
      <c r="F38" s="39">
        <v>40.943046619138713</v>
      </c>
      <c r="G38" s="5">
        <v>41.95</v>
      </c>
      <c r="H38" s="5"/>
      <c r="I38" s="5"/>
      <c r="J38" s="42">
        <f t="shared" si="4"/>
        <v>96.844083321470038</v>
      </c>
      <c r="K38" s="14">
        <v>2.9803240740740741E-2</v>
      </c>
      <c r="L38" s="29">
        <f t="shared" si="6"/>
        <v>42.916666666666664</v>
      </c>
      <c r="M38" s="42">
        <f t="shared" si="5"/>
        <v>94.662740862190333</v>
      </c>
      <c r="N38" s="1">
        <v>32</v>
      </c>
      <c r="O38" s="5">
        <v>0.99726538461538461</v>
      </c>
      <c r="P38" s="5">
        <v>1</v>
      </c>
      <c r="Q38" s="42">
        <f t="shared" si="3"/>
        <v>96.844083321470038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40.682120287544372</v>
      </c>
      <c r="E39" s="5">
        <f t="shared" si="7"/>
        <v>0.99798141574323207</v>
      </c>
      <c r="F39" s="39">
        <v>40.997217558572586</v>
      </c>
      <c r="G39" s="5">
        <v>42.7</v>
      </c>
      <c r="H39" s="5"/>
      <c r="I39" s="5"/>
      <c r="J39" s="42">
        <f t="shared" si="4"/>
        <v>96.747016141603751</v>
      </c>
      <c r="K39" s="14">
        <v>2.9837962962962962E-2</v>
      </c>
      <c r="L39" s="29">
        <f t="shared" si="6"/>
        <v>42.966666666666669</v>
      </c>
      <c r="M39" s="42">
        <f t="shared" si="5"/>
        <v>94.682979722756485</v>
      </c>
      <c r="N39" s="1">
        <v>33</v>
      </c>
      <c r="O39" s="5">
        <v>0.99513846153846153</v>
      </c>
      <c r="P39" s="5">
        <v>1</v>
      </c>
      <c r="Q39" s="42">
        <f t="shared" si="3"/>
        <v>96.747016141603751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40.769687057360443</v>
      </c>
      <c r="E40" s="5">
        <f t="shared" si="7"/>
        <v>0.99583791121276677</v>
      </c>
      <c r="F40" s="39">
        <v>41.081111173899131</v>
      </c>
      <c r="G40" s="5">
        <v>42.55</v>
      </c>
      <c r="H40" s="5"/>
      <c r="I40" s="5"/>
      <c r="J40" s="42">
        <f t="shared" si="4"/>
        <v>95.815950781105627</v>
      </c>
      <c r="K40" s="14">
        <v>2.9548611111111112E-2</v>
      </c>
      <c r="L40" s="29">
        <f t="shared" si="6"/>
        <v>42.550000000000004</v>
      </c>
      <c r="M40" s="42">
        <f t="shared" si="5"/>
        <v>95.815950781105613</v>
      </c>
      <c r="N40" s="1">
        <v>34</v>
      </c>
      <c r="O40" s="5">
        <v>0.99240384615384614</v>
      </c>
      <c r="P40" s="5">
        <v>1</v>
      </c>
      <c r="Q40" s="42">
        <f t="shared" si="3"/>
        <v>95.815950781105627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40.889200499202957</v>
      </c>
      <c r="E41" s="5">
        <f t="shared" si="7"/>
        <v>0.99292721560528929</v>
      </c>
      <c r="F41" s="39">
        <v>41.195092286578728</v>
      </c>
      <c r="G41" s="5">
        <v>42.666666666666664</v>
      </c>
      <c r="H41" s="5"/>
      <c r="I41" s="5"/>
      <c r="J41" s="42">
        <f t="shared" si="4"/>
        <v>97.278034494535206</v>
      </c>
      <c r="K41" s="14">
        <v>2.9201388888888888E-2</v>
      </c>
      <c r="L41" s="29">
        <f t="shared" si="6"/>
        <v>42.05</v>
      </c>
      <c r="M41" s="42">
        <f t="shared" si="5"/>
        <v>97.239478000482663</v>
      </c>
      <c r="N41" s="1">
        <v>35</v>
      </c>
      <c r="O41" s="5">
        <v>0.98906153846153844</v>
      </c>
      <c r="P41" s="5">
        <v>1</v>
      </c>
      <c r="Q41" s="42">
        <f t="shared" si="3"/>
        <v>97.278034494535206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41.041220664048055</v>
      </c>
      <c r="E42" s="5">
        <f t="shared" si="7"/>
        <v>0.98924932892079975</v>
      </c>
      <c r="F42" s="39">
        <v>41.339660145624478</v>
      </c>
      <c r="G42" s="5">
        <v>43.55</v>
      </c>
      <c r="H42" s="5"/>
      <c r="I42" s="5"/>
      <c r="J42" s="42">
        <f t="shared" si="4"/>
        <v>93.701417041205616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93.701417041205616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41.226467038709707</v>
      </c>
      <c r="E43" s="5">
        <f t="shared" si="7"/>
        <v>0.98480425115929804</v>
      </c>
      <c r="F43" s="39">
        <v>41.515453942282953</v>
      </c>
      <c r="G43" s="5">
        <v>43.333333333333329</v>
      </c>
      <c r="H43" s="5"/>
      <c r="I43" s="5"/>
      <c r="J43" s="42">
        <f t="shared" si="4"/>
        <v>95.138000858560872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95.138000858560872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41.44582717369039</v>
      </c>
      <c r="E44" s="5">
        <f t="shared" si="7"/>
        <v>0.97959198232078415</v>
      </c>
      <c r="F44" s="39">
        <v>41.723259965948429</v>
      </c>
      <c r="G44" s="5">
        <v>42.716666666666669</v>
      </c>
      <c r="H44" s="5"/>
      <c r="I44" s="5"/>
      <c r="J44" s="42">
        <f t="shared" si="4"/>
        <v>96.98711507103836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96.98711507103836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41.700367513453756</v>
      </c>
      <c r="E45" s="5">
        <f t="shared" si="7"/>
        <v>0.97361252240525809</v>
      </c>
      <c r="F45" s="39">
        <v>41.964020552842179</v>
      </c>
      <c r="G45" s="5">
        <v>43.683333333333323</v>
      </c>
      <c r="H45" s="5"/>
      <c r="I45" s="5"/>
      <c r="J45" s="42">
        <f t="shared" si="4"/>
        <v>95.460589500466469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95.460589500466469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41.991346680463522</v>
      </c>
      <c r="E46" s="5">
        <f t="shared" si="7"/>
        <v>0.96686587141272007</v>
      </c>
      <c r="F46" s="39">
        <v>42.238845020972882</v>
      </c>
      <c r="G46" s="5">
        <v>44.233333333333334</v>
      </c>
      <c r="H46" s="5"/>
      <c r="I46" s="5"/>
      <c r="J46" s="42">
        <f t="shared" si="4"/>
        <v>94.931454439631167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94.931454439631167</v>
      </c>
      <c r="N46" s="1">
        <v>40</v>
      </c>
      <c r="O46" s="5">
        <v>0.96323461538461541</v>
      </c>
      <c r="P46" s="5">
        <v>0.97594000000000003</v>
      </c>
      <c r="Q46" s="42">
        <f t="shared" si="10"/>
        <v>94.931454439631167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42.318500693166413</v>
      </c>
      <c r="E47" s="5">
        <f t="shared" si="7"/>
        <v>0.9593912670577216</v>
      </c>
      <c r="F47" s="39">
        <v>42.549022833724038</v>
      </c>
      <c r="G47" s="5">
        <v>44.5</v>
      </c>
      <c r="H47" s="5"/>
      <c r="I47" s="5"/>
      <c r="J47" s="42">
        <f t="shared" si="4"/>
        <v>95.097754366666095</v>
      </c>
      <c r="K47" s="14">
        <v>3.0810185185185184E-2</v>
      </c>
      <c r="L47" s="29">
        <f t="shared" si="11"/>
        <v>44.366666666666667</v>
      </c>
      <c r="M47" s="42">
        <f t="shared" si="12"/>
        <v>95.383547768218818</v>
      </c>
      <c r="N47" s="1">
        <v>41</v>
      </c>
      <c r="O47" s="5">
        <v>0.95624615384615386</v>
      </c>
      <c r="P47" s="5">
        <v>0.96792</v>
      </c>
      <c r="Q47" s="42">
        <f t="shared" si="10"/>
        <v>95.383547768218818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42.658745265477386</v>
      </c>
      <c r="E48" s="5">
        <f t="shared" si="7"/>
        <v>0.95173919784407068</v>
      </c>
      <c r="F48" s="39">
        <v>42.88835791995362</v>
      </c>
      <c r="G48" s="5">
        <v>45.11666666666666</v>
      </c>
      <c r="H48" s="5"/>
      <c r="I48" s="5"/>
      <c r="J48" s="42">
        <f t="shared" si="4"/>
        <v>94.552076687426805</v>
      </c>
      <c r="K48" s="14">
        <v>3.1331018518518522E-2</v>
      </c>
      <c r="L48" s="29">
        <f t="shared" si="11"/>
        <v>45.116666666666674</v>
      </c>
      <c r="M48" s="42">
        <f t="shared" si="12"/>
        <v>94.552076687426762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94.552076687426805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43.00450537748366</v>
      </c>
      <c r="E49" s="5">
        <f t="shared" si="7"/>
        <v>0.94408712863041977</v>
      </c>
      <c r="F49" s="39">
        <v>43.234724296204853</v>
      </c>
      <c r="G49" s="5">
        <v>45.2</v>
      </c>
      <c r="H49" s="5"/>
      <c r="I49" s="5"/>
      <c r="J49" s="42">
        <f t="shared" si="4"/>
        <v>95.142711012131983</v>
      </c>
      <c r="K49" s="14">
        <v>3.1747685185185184E-2</v>
      </c>
      <c r="L49" s="29">
        <f t="shared" si="11"/>
        <v>45.716666666666669</v>
      </c>
      <c r="M49" s="42">
        <f t="shared" si="12"/>
        <v>94.067456166570153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95.142711012131983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43.35591623970862</v>
      </c>
      <c r="E50" s="5">
        <f t="shared" si="7"/>
        <v>0.93643505941676886</v>
      </c>
      <c r="F50" s="39">
        <v>43.586730731242426</v>
      </c>
      <c r="G50" s="5">
        <v>44.95000000000001</v>
      </c>
      <c r="H50" s="5"/>
      <c r="I50" s="5"/>
      <c r="J50" s="42">
        <f t="shared" si="4"/>
        <v>96.453651256303914</v>
      </c>
      <c r="K50" s="14">
        <v>3.1828703703703706E-2</v>
      </c>
      <c r="L50" s="29">
        <f t="shared" si="11"/>
        <v>45.833333333333336</v>
      </c>
      <c r="M50" s="42">
        <f t="shared" si="12"/>
        <v>94.594726341182437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96.453651256303914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43.713117518572425</v>
      </c>
      <c r="E51" s="5">
        <f t="shared" si="7"/>
        <v>0.92878299020311794</v>
      </c>
      <c r="F51" s="39">
        <v>43.94451611577238</v>
      </c>
      <c r="G51" s="5">
        <v>45.93333333333333</v>
      </c>
      <c r="H51" s="5"/>
      <c r="I51" s="5"/>
      <c r="J51" s="42">
        <f t="shared" si="4"/>
        <v>95.166438719678723</v>
      </c>
      <c r="K51" s="14">
        <v>3.2048611111111111E-2</v>
      </c>
      <c r="L51" s="29">
        <f t="shared" si="11"/>
        <v>46.15</v>
      </c>
      <c r="M51" s="42">
        <f t="shared" si="12"/>
        <v>94.71964792756755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95.166438719678723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44.076253521473362</v>
      </c>
      <c r="E52" s="5">
        <f t="shared" si="7"/>
        <v>0.92113092098946703</v>
      </c>
      <c r="F52" s="39">
        <v>44.30822393862956</v>
      </c>
      <c r="G52" s="5">
        <v>46.29999999999999</v>
      </c>
      <c r="H52" s="5"/>
      <c r="I52" s="5"/>
      <c r="J52" s="42">
        <f t="shared" si="4"/>
        <v>96.623135231582083</v>
      </c>
      <c r="K52" s="14">
        <v>3.215277777777778E-2</v>
      </c>
      <c r="L52" s="29">
        <f t="shared" si="11"/>
        <v>46.300000000000004</v>
      </c>
      <c r="M52" s="42">
        <f t="shared" si="12"/>
        <v>95.197091839035338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96.623135231582083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44.445473391171568</v>
      </c>
      <c r="E53" s="5">
        <f t="shared" si="7"/>
        <v>0.91347885177581611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96.341344056007742</v>
      </c>
      <c r="K53" s="14">
        <v>3.3333333333333333E-2</v>
      </c>
      <c r="L53" s="29">
        <f t="shared" si="11"/>
        <v>48</v>
      </c>
      <c r="M53" s="42">
        <f t="shared" si="12"/>
        <v>92.594736231607442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96.341344056007742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44.820931310025259</v>
      </c>
      <c r="E54" s="5">
        <f t="shared" si="7"/>
        <v>0.9058267825621652</v>
      </c>
      <c r="F54" s="39">
        <v>45.054005006221175</v>
      </c>
      <c r="G54" s="5">
        <v>47.2</v>
      </c>
      <c r="H54" s="5"/>
      <c r="I54" s="5"/>
      <c r="J54" s="42">
        <f t="shared" si="13"/>
        <v>94.9260811366578</v>
      </c>
      <c r="K54" s="14">
        <v>3.3842592592592591E-2</v>
      </c>
      <c r="L54" s="29">
        <f t="shared" si="11"/>
        <v>48.733333333333334</v>
      </c>
      <c r="M54" s="42">
        <f t="shared" si="12"/>
        <v>91.971815273649653</v>
      </c>
      <c r="N54" s="1">
        <v>48</v>
      </c>
      <c r="O54" s="5">
        <v>0.90125</v>
      </c>
      <c r="P54" s="5">
        <v>0.91178000000000003</v>
      </c>
      <c r="Q54" s="42">
        <f t="shared" si="10"/>
        <v>94.9260811366578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45.202786714666921</v>
      </c>
      <c r="E55" s="5">
        <f t="shared" si="7"/>
        <v>0.89817471334851429</v>
      </c>
      <c r="F55" s="39">
        <v>45.436389995123079</v>
      </c>
      <c r="G55" s="5">
        <v>47.8</v>
      </c>
      <c r="H55" s="5"/>
      <c r="I55" s="5"/>
      <c r="J55" s="42">
        <f t="shared" si="13"/>
        <v>94.533537918439009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94.533537918439009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45.591204521747578</v>
      </c>
      <c r="E56" s="5">
        <f t="shared" si="7"/>
        <v>0.89052264413486337</v>
      </c>
      <c r="F56" s="39">
        <v>45.825321345212728</v>
      </c>
      <c r="G56" s="5">
        <v>47.866666666666674</v>
      </c>
      <c r="H56" s="5"/>
      <c r="I56" s="5"/>
      <c r="J56" s="42">
        <f t="shared" si="13"/>
        <v>95.246249000865404</v>
      </c>
      <c r="K56" s="14">
        <v>3.3240740740740737E-2</v>
      </c>
      <c r="L56" s="29">
        <f t="shared" si="11"/>
        <v>47.86666666666666</v>
      </c>
      <c r="M56" s="42">
        <f>100*D56/+L56</f>
        <v>95.246249000865419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95.246249000865419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45.986355365420515</v>
      </c>
      <c r="E57" s="5">
        <f t="shared" si="7"/>
        <v>0.88287057492121246</v>
      </c>
      <c r="F57" s="39">
        <v>46.220968616672089</v>
      </c>
      <c r="G57" s="5">
        <v>49.666666666666664</v>
      </c>
      <c r="H57" s="5"/>
      <c r="I57" s="5"/>
      <c r="J57" s="42">
        <f t="shared" si="13"/>
        <v>93.373310386640654</v>
      </c>
      <c r="K57" s="14">
        <v>3.4583333333333334E-2</v>
      </c>
      <c r="L57" s="29">
        <f t="shared" si="11"/>
        <v>49.800000000000004</v>
      </c>
      <c r="M57" s="42">
        <f>100*D57/+L57</f>
        <v>92.342079047029131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93.373310386640654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46.388415847282999</v>
      </c>
      <c r="E58" s="5">
        <f t="shared" si="7"/>
        <v>0.87521850570756154</v>
      </c>
      <c r="F58" s="39">
        <v>46.623507276485192</v>
      </c>
      <c r="G58" s="5">
        <v>48.983333333333341</v>
      </c>
      <c r="H58" s="5"/>
      <c r="I58" s="5"/>
      <c r="J58" s="42">
        <f t="shared" si="13"/>
        <v>94.702448140080961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94.702448140080961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46.797568799545139</v>
      </c>
      <c r="E59" s="5">
        <f t="shared" si="7"/>
        <v>0.86756643649391063</v>
      </c>
      <c r="F59" s="39">
        <v>47.033118957909764</v>
      </c>
      <c r="G59" s="5">
        <v>50.05</v>
      </c>
      <c r="H59" s="5"/>
      <c r="I59" s="5"/>
      <c r="J59" s="42">
        <f t="shared" si="13"/>
        <v>94.731920646852501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94.731920646852501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47.214003562249836</v>
      </c>
      <c r="E60" s="5">
        <f t="shared" si="7"/>
        <v>0.85991436728025972</v>
      </c>
      <c r="F60" s="39">
        <v>47.449991733747559</v>
      </c>
      <c r="G60" s="5">
        <v>51.783333333333339</v>
      </c>
      <c r="H60" s="5"/>
      <c r="I60" s="5"/>
      <c r="J60" s="42">
        <f t="shared" si="13"/>
        <v>94.208188019121721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94.208188019121721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47.637916275426853</v>
      </c>
      <c r="E61" s="5">
        <f t="shared" si="7"/>
        <v>0.8522622980666088</v>
      </c>
      <c r="F61" s="39">
        <v>47.874320404277348</v>
      </c>
      <c r="G61" s="5">
        <v>50.850000000000009</v>
      </c>
      <c r="H61" s="5"/>
      <c r="I61" s="5"/>
      <c r="J61" s="42">
        <f t="shared" si="13"/>
        <v>93.867815321038137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88.16394128703304</v>
      </c>
      <c r="N61" s="1">
        <v>55</v>
      </c>
      <c r="O61" s="5">
        <v>0.84594999999999998</v>
      </c>
      <c r="P61" s="5">
        <v>0.85563999999999996</v>
      </c>
      <c r="Q61" s="42">
        <f t="shared" si="10"/>
        <v>93.867815321038137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48.069510187128266</v>
      </c>
      <c r="E62" s="5">
        <f t="shared" si="7"/>
        <v>0.84461022885295789</v>
      </c>
      <c r="F62" s="39">
        <v>48.306306800776532</v>
      </c>
      <c r="G62" s="5">
        <v>53.366666666666674</v>
      </c>
      <c r="H62" s="5"/>
      <c r="I62" s="5"/>
      <c r="J62" s="42">
        <f t="shared" si="13"/>
        <v>94.346438051282163</v>
      </c>
      <c r="K62" s="14">
        <v>3.7384259259259256E-2</v>
      </c>
      <c r="L62" s="29">
        <f t="shared" si="14"/>
        <v>53.833333333333329</v>
      </c>
      <c r="M62" s="42">
        <f t="shared" si="15"/>
        <v>89.293207777947245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94.346438051282163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48.508995978361511</v>
      </c>
      <c r="E63" s="5">
        <f t="shared" si="7"/>
        <v>0.83695815963930698</v>
      </c>
      <c r="F63" s="39">
        <v>48.746160105625115</v>
      </c>
      <c r="G63" s="5">
        <v>52.18333333333333</v>
      </c>
      <c r="H63" s="5"/>
      <c r="I63" s="5"/>
      <c r="J63" s="42">
        <f t="shared" si="13"/>
        <v>94.559446351581897</v>
      </c>
      <c r="K63" s="14">
        <v>3.6458333333333336E-2</v>
      </c>
      <c r="L63" s="29">
        <f t="shared" si="14"/>
        <v>52.5</v>
      </c>
      <c r="M63" s="42">
        <f t="shared" si="15"/>
        <v>92.398087577831447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94.559446351581897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48.956592106011577</v>
      </c>
      <c r="E64" s="5">
        <f t="shared" si="7"/>
        <v>0.82930609042565606</v>
      </c>
      <c r="F64" s="39">
        <v>49.194097190058599</v>
      </c>
      <c r="G64" s="5">
        <v>54.800000000000004</v>
      </c>
      <c r="H64" s="5"/>
      <c r="I64" s="5"/>
      <c r="J64" s="42">
        <f t="shared" si="13"/>
        <v>93.161925986701405</v>
      </c>
      <c r="K64" s="14">
        <v>3.8055555555555558E-2</v>
      </c>
      <c r="L64" s="29">
        <f t="shared" si="14"/>
        <v>54.800000000000004</v>
      </c>
      <c r="M64" s="42">
        <f t="shared" si="15"/>
        <v>89.336846908780245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93.161925986701405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49.412525164924965</v>
      </c>
      <c r="E65" s="5">
        <f t="shared" si="7"/>
        <v>0.82165402121200515</v>
      </c>
      <c r="F65" s="39">
        <v>49.65034297071567</v>
      </c>
      <c r="G65" s="5">
        <v>53.5</v>
      </c>
      <c r="H65" s="5"/>
      <c r="I65" s="5"/>
      <c r="J65" s="42">
        <f t="shared" si="13"/>
        <v>92.38864162965092</v>
      </c>
      <c r="K65" s="14">
        <v>3.7152777777777778E-2</v>
      </c>
      <c r="L65" s="29">
        <f t="shared" si="14"/>
        <v>53.5</v>
      </c>
      <c r="M65" s="42">
        <f t="shared" si="15"/>
        <v>92.359860121355069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92.38864162965092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49.877030270416455</v>
      </c>
      <c r="E66" s="5">
        <f t="shared" ref="E66:E97" si="16">1-IF(A66&lt;I$3,0,IF(A66&lt;I$4,G$3*(A66-I$3)^2,G$2+G$4*(A66-I$4)+(A66&gt;I$5)*G$5*(A66-I$5)^2))</f>
        <v>0.81400195199835423</v>
      </c>
      <c r="F66" s="39">
        <v>50.115130786212099</v>
      </c>
      <c r="G66" s="5">
        <v>54.966666666666661</v>
      </c>
      <c r="H66" s="5"/>
      <c r="I66" s="5"/>
      <c r="J66" s="42">
        <f t="shared" si="13"/>
        <v>91.79821522162537</v>
      </c>
      <c r="K66" s="14">
        <v>3.8171296296296293E-2</v>
      </c>
      <c r="L66" s="29">
        <f t="shared" si="14"/>
        <v>54.966666666666661</v>
      </c>
      <c r="M66" s="42">
        <f t="shared" si="15"/>
        <v>90.740503827319202</v>
      </c>
      <c r="N66" s="1">
        <v>60</v>
      </c>
      <c r="O66" s="5">
        <v>0.80645</v>
      </c>
      <c r="P66" s="5">
        <v>0.81554000000000004</v>
      </c>
      <c r="Q66" s="42">
        <f t="shared" si="10"/>
        <v>91.79821522162537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50.350351462555189</v>
      </c>
      <c r="E67" s="5">
        <f t="shared" si="16"/>
        <v>0.80634988278470332</v>
      </c>
      <c r="F67" s="39">
        <v>50.588702795065785</v>
      </c>
      <c r="G67" s="5">
        <v>54.783333333333324</v>
      </c>
      <c r="H67" s="5"/>
      <c r="I67" s="5"/>
      <c r="J67" s="42">
        <f t="shared" si="13"/>
        <v>91.908156001013438</v>
      </c>
      <c r="K67" s="14">
        <v>3.8043981481481484E-2</v>
      </c>
      <c r="L67" s="29">
        <f t="shared" si="14"/>
        <v>54.783333333333339</v>
      </c>
      <c r="M67" s="42">
        <f t="shared" si="15"/>
        <v>91.908156001013424</v>
      </c>
      <c r="N67" s="1">
        <v>61</v>
      </c>
      <c r="O67" s="5">
        <v>0.79854999999999998</v>
      </c>
      <c r="P67" s="5">
        <v>0.80752000000000002</v>
      </c>
      <c r="Q67" s="42">
        <f t="shared" si="10"/>
        <v>91.908156001013438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50.83274213369085</v>
      </c>
      <c r="E68" s="5">
        <f t="shared" si="16"/>
        <v>0.79869781357105241</v>
      </c>
      <c r="F68" s="39">
        <v>51.071310396398587</v>
      </c>
      <c r="G68" s="5">
        <v>55.31666666666667</v>
      </c>
      <c r="H68" s="5"/>
      <c r="I68" s="5"/>
      <c r="J68" s="42">
        <f t="shared" si="13"/>
        <v>93.471177689900429</v>
      </c>
      <c r="K68" s="14">
        <v>3.8726851851851853E-2</v>
      </c>
      <c r="L68" s="29">
        <f t="shared" si="14"/>
        <v>55.766666666666666</v>
      </c>
      <c r="M68" s="42">
        <f t="shared" si="15"/>
        <v>91.152556127359574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93.471177689900429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51.324465480793428</v>
      </c>
      <c r="E69" s="5">
        <f t="shared" si="16"/>
        <v>0.79104574435740149</v>
      </c>
      <c r="F69" s="39">
        <v>51.563214674950537</v>
      </c>
      <c r="G69" s="5">
        <v>54.533333333333331</v>
      </c>
      <c r="H69" s="5"/>
      <c r="I69" s="5"/>
      <c r="J69" s="42">
        <f t="shared" si="13"/>
        <v>91.979328818626215</v>
      </c>
      <c r="K69" s="14">
        <v>3.847222222222222E-2</v>
      </c>
      <c r="L69" s="29">
        <f t="shared" si="14"/>
        <v>55.4</v>
      </c>
      <c r="M69" s="42">
        <f t="shared" si="15"/>
        <v>92.64343949601701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92.64343949601701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51.8257949843034</v>
      </c>
      <c r="E70" s="5">
        <f t="shared" si="16"/>
        <v>0.78339367514375058</v>
      </c>
      <c r="F70" s="39">
        <v>52.06468687206182</v>
      </c>
      <c r="G70" s="5">
        <v>56.8</v>
      </c>
      <c r="H70" s="5"/>
      <c r="I70" s="5"/>
      <c r="J70" s="42">
        <f t="shared" si="13"/>
        <v>93.972429708619046</v>
      </c>
      <c r="K70" s="14">
        <v>4.2430555555555555E-2</v>
      </c>
      <c r="L70" s="29">
        <f t="shared" si="14"/>
        <v>61.1</v>
      </c>
      <c r="M70" s="42">
        <f t="shared" si="15"/>
        <v>84.821268386748613</v>
      </c>
      <c r="N70" s="1">
        <v>64</v>
      </c>
      <c r="O70" s="5">
        <v>0.77485000000000004</v>
      </c>
      <c r="P70" s="5">
        <v>0.78346000000000005</v>
      </c>
      <c r="Q70" s="42">
        <f t="shared" si="10"/>
        <v>93.972429708619046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52.337014915322676</v>
      </c>
      <c r="E71" s="5">
        <f t="shared" si="16"/>
        <v>0.77574160593009966</v>
      </c>
      <c r="F71" s="39">
        <v>52.576008884407472</v>
      </c>
      <c r="G71" s="5">
        <v>58.04999999999999</v>
      </c>
      <c r="H71" s="5"/>
      <c r="I71" s="5"/>
      <c r="J71" s="42">
        <f t="shared" si="13"/>
        <v>94.699061969823902</v>
      </c>
      <c r="K71" s="14">
        <v>4.0312500000000001E-2</v>
      </c>
      <c r="L71" s="29">
        <f t="shared" si="14"/>
        <v>58.050000000000004</v>
      </c>
      <c r="M71" s="42">
        <f t="shared" si="15"/>
        <v>90.158509759384458</v>
      </c>
      <c r="N71" s="1">
        <v>65</v>
      </c>
      <c r="O71" s="5">
        <v>0.76695000000000002</v>
      </c>
      <c r="P71" s="5">
        <v>0.77544000000000002</v>
      </c>
      <c r="Q71" s="42">
        <f t="shared" si="10"/>
        <v>94.699061969823902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52.858420873122853</v>
      </c>
      <c r="E72" s="5">
        <f t="shared" si="16"/>
        <v>0.76808953671644875</v>
      </c>
      <c r="F72" s="39">
        <v>53.097473792411655</v>
      </c>
      <c r="G72" s="5">
        <v>56.683333333333323</v>
      </c>
      <c r="H72" s="5"/>
      <c r="I72" s="5"/>
      <c r="J72" s="42">
        <f t="shared" si="13"/>
        <v>94.587093718680904</v>
      </c>
      <c r="K72" s="14">
        <v>3.9363425925925927E-2</v>
      </c>
      <c r="L72" s="29">
        <f t="shared" si="14"/>
        <v>56.683333333333337</v>
      </c>
      <c r="M72" s="42">
        <f t="shared" si="15"/>
        <v>93.252139146938276</v>
      </c>
      <c r="N72" s="1">
        <v>66</v>
      </c>
      <c r="O72" s="5">
        <v>0.75905</v>
      </c>
      <c r="P72" s="5">
        <v>0.76741999999999999</v>
      </c>
      <c r="Q72" s="42">
        <f t="shared" si="10"/>
        <v>94.587093718680904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53.390320355106141</v>
      </c>
      <c r="E73" s="5">
        <f t="shared" si="16"/>
        <v>0.76043746750279784</v>
      </c>
      <c r="F73" s="39">
        <v>53.629386420422883</v>
      </c>
      <c r="G73" s="5">
        <v>57.516666666666659</v>
      </c>
      <c r="H73" s="5"/>
      <c r="I73" s="5"/>
      <c r="J73" s="42">
        <f t="shared" si="13"/>
        <v>92.879652690819626</v>
      </c>
      <c r="K73" s="14">
        <v>4.2002314814814812E-2</v>
      </c>
      <c r="L73" s="29">
        <f t="shared" si="14"/>
        <v>60.483333333333327</v>
      </c>
      <c r="M73" s="42">
        <f t="shared" si="15"/>
        <v>88.272780967384094</v>
      </c>
      <c r="N73" s="1">
        <v>67</v>
      </c>
      <c r="O73" s="5">
        <v>0.75114999999999998</v>
      </c>
      <c r="P73" s="5">
        <v>0.75939999999999996</v>
      </c>
      <c r="Q73" s="42">
        <f t="shared" si="10"/>
        <v>92.879652690819626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53.933033361528388</v>
      </c>
      <c r="E74" s="5">
        <f t="shared" si="16"/>
        <v>0.75278539828914692</v>
      </c>
      <c r="F74" s="39">
        <v>54.172063930899746</v>
      </c>
      <c r="G74" s="5">
        <v>55.633333333333333</v>
      </c>
      <c r="H74" s="5"/>
      <c r="I74" s="5"/>
      <c r="J74" s="42">
        <f t="shared" si="13"/>
        <v>96.943738816408128</v>
      </c>
      <c r="K74" s="14">
        <v>3.8634259259259257E-2</v>
      </c>
      <c r="L74" s="29">
        <f t="shared" si="14"/>
        <v>55.633333333333333</v>
      </c>
      <c r="M74" s="42">
        <f t="shared" si="15"/>
        <v>96.943738816408128</v>
      </c>
      <c r="N74" s="1">
        <v>68</v>
      </c>
      <c r="O74" s="5">
        <v>0.74324999999999997</v>
      </c>
      <c r="P74" s="5">
        <v>0.75138000000000005</v>
      </c>
      <c r="Q74" s="42">
        <f t="shared" si="10"/>
        <v>96.943738816408128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54.486893037482758</v>
      </c>
      <c r="E75" s="5">
        <f t="shared" si="16"/>
        <v>0.74513332907549601</v>
      </c>
      <c r="F75" s="39">
        <v>54.725836455041041</v>
      </c>
      <c r="G75" s="5">
        <v>55.06666666666667</v>
      </c>
      <c r="H75" s="5"/>
      <c r="I75" s="5"/>
      <c r="J75" s="42">
        <f t="shared" si="13"/>
        <v>98.947142319883937</v>
      </c>
      <c r="K75" s="14">
        <v>3.8240740740740742E-2</v>
      </c>
      <c r="L75" s="29">
        <f t="shared" si="14"/>
        <v>55.06666666666667</v>
      </c>
      <c r="M75" s="42">
        <f t="shared" si="15"/>
        <v>98.947142319883937</v>
      </c>
      <c r="N75" s="1">
        <v>69</v>
      </c>
      <c r="O75" s="5">
        <v>0.73534999999999995</v>
      </c>
      <c r="P75" s="5">
        <v>0.74336000000000002</v>
      </c>
      <c r="Q75" s="42">
        <f t="shared" si="10"/>
        <v>98.947142319883937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55.052246354850745</v>
      </c>
      <c r="E76" s="5">
        <f t="shared" si="16"/>
        <v>0.7374812598618451</v>
      </c>
      <c r="F76" s="39">
        <v>55.300221331308244</v>
      </c>
      <c r="G76" s="5">
        <v>58.31666666666667</v>
      </c>
      <c r="H76" s="5"/>
      <c r="I76" s="5"/>
      <c r="J76" s="42">
        <f t="shared" si="13"/>
        <v>94.564408282022455</v>
      </c>
      <c r="K76" s="14">
        <v>4.0497685185185185E-2</v>
      </c>
      <c r="L76" s="29">
        <f t="shared" si="14"/>
        <v>58.31666666666667</v>
      </c>
      <c r="M76" s="42">
        <f t="shared" si="15"/>
        <v>94.402251537326208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94.564408282022455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55.655249733474619</v>
      </c>
      <c r="E77" s="5">
        <f t="shared" si="16"/>
        <v>0.7294909320221874</v>
      </c>
      <c r="F77" s="39">
        <v>55.934727312861483</v>
      </c>
      <c r="G77" s="5">
        <v>59.483333333333334</v>
      </c>
      <c r="H77" s="5"/>
      <c r="I77" s="5"/>
      <c r="J77" s="42">
        <f t="shared" si="13"/>
        <v>93.564443373731493</v>
      </c>
      <c r="K77" s="14">
        <v>4.130787037037037E-2</v>
      </c>
      <c r="L77" s="29">
        <f t="shared" si="14"/>
        <v>59.483333333333334</v>
      </c>
      <c r="M77" s="42">
        <f t="shared" si="15"/>
        <v>93.564443373731493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93.564443373731493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56.324421916707728</v>
      </c>
      <c r="E78" s="5">
        <f t="shared" si="16"/>
        <v>0.72082408693051603</v>
      </c>
      <c r="F78" s="39">
        <v>56.637379881258823</v>
      </c>
      <c r="G78" s="5">
        <v>58.916666666666657</v>
      </c>
      <c r="H78" s="5"/>
      <c r="I78" s="5"/>
      <c r="J78" s="42">
        <f t="shared" si="13"/>
        <v>95.600150353676497</v>
      </c>
      <c r="K78" s="14">
        <v>4.0914351851851855E-2</v>
      </c>
      <c r="L78" s="29">
        <f t="shared" si="14"/>
        <v>58.916666666666671</v>
      </c>
      <c r="M78" s="42">
        <f t="shared" si="15"/>
        <v>95.600150353676469</v>
      </c>
      <c r="N78" s="1">
        <v>72</v>
      </c>
      <c r="O78" s="5">
        <v>0.71077959999999996</v>
      </c>
      <c r="P78" s="5">
        <v>0.7185125</v>
      </c>
      <c r="Q78" s="42">
        <f t="shared" si="19"/>
        <v>95.600150353676497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57.064089857918638</v>
      </c>
      <c r="E79" s="5">
        <f t="shared" si="16"/>
        <v>0.71148072458683109</v>
      </c>
      <c r="F79" s="39">
        <v>57.412799598317122</v>
      </c>
      <c r="G79" s="5">
        <v>58.95</v>
      </c>
      <c r="H79" s="5"/>
      <c r="I79" s="5"/>
      <c r="J79" s="42">
        <f t="shared" si="13"/>
        <v>96.800830971872159</v>
      </c>
      <c r="K79" s="14">
        <v>4.0937500000000002E-2</v>
      </c>
      <c r="L79" s="29">
        <f t="shared" si="14"/>
        <v>58.95</v>
      </c>
      <c r="M79" s="42">
        <f t="shared" si="15"/>
        <v>96.800830971872145</v>
      </c>
      <c r="N79" s="1">
        <v>73</v>
      </c>
      <c r="O79" s="5">
        <v>0.70145159999999995</v>
      </c>
      <c r="P79" s="5">
        <v>0.70909250000000001</v>
      </c>
      <c r="Q79" s="42">
        <f t="shared" si="19"/>
        <v>96.800830971872159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57.87921063578856</v>
      </c>
      <c r="E80" s="5">
        <f t="shared" si="16"/>
        <v>0.70146084499113259</v>
      </c>
      <c r="F80" s="39">
        <v>58.266278873845586</v>
      </c>
      <c r="G80" s="5">
        <v>59.716666666666669</v>
      </c>
      <c r="H80" s="5"/>
      <c r="I80" s="5"/>
      <c r="J80" s="42">
        <f t="shared" si="13"/>
        <v>96.923043208130437</v>
      </c>
      <c r="K80" s="14">
        <v>4.1469907407407407E-2</v>
      </c>
      <c r="L80" s="29">
        <f t="shared" si="14"/>
        <v>59.716666666666669</v>
      </c>
      <c r="M80" s="42">
        <f t="shared" si="15"/>
        <v>96.923043208130437</v>
      </c>
      <c r="N80" s="1">
        <v>74</v>
      </c>
      <c r="O80" s="5">
        <v>0.69144360000000005</v>
      </c>
      <c r="P80" s="5">
        <v>0.6989725</v>
      </c>
      <c r="Q80" s="42">
        <f t="shared" si="19"/>
        <v>96.923043208130437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58.775462618438617</v>
      </c>
      <c r="E81" s="5">
        <f t="shared" si="16"/>
        <v>0.69076444814342053</v>
      </c>
      <c r="F81" s="39">
        <v>59.203881617731803</v>
      </c>
      <c r="G81" s="5">
        <v>60.483333333333327</v>
      </c>
      <c r="H81" s="5"/>
      <c r="I81" s="5"/>
      <c r="J81" s="42">
        <f t="shared" si="13"/>
        <v>97.176295318443579</v>
      </c>
      <c r="K81" s="14">
        <v>4.2002314814814812E-2</v>
      </c>
      <c r="L81" s="29">
        <f t="shared" si="14"/>
        <v>60.483333333333327</v>
      </c>
      <c r="M81" s="42">
        <f t="shared" si="15"/>
        <v>97.176295318443579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97.176295318443579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59.759355195893313</v>
      </c>
      <c r="E82" s="5">
        <f t="shared" si="16"/>
        <v>0.67939153404369468</v>
      </c>
      <c r="F82" s="39">
        <v>60.232563398508361</v>
      </c>
      <c r="G82" s="5">
        <v>69.75</v>
      </c>
      <c r="H82" s="5"/>
      <c r="I82" s="5"/>
      <c r="J82" s="42">
        <f t="shared" si="13"/>
        <v>87.881404699843117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87.881404699843117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60.838361368518257</v>
      </c>
      <c r="E83" s="5">
        <f t="shared" si="16"/>
        <v>0.66734210269195526</v>
      </c>
      <c r="F83" s="39">
        <v>61.360316936359489</v>
      </c>
      <c r="G83" s="5">
        <v>74.483333333333334</v>
      </c>
      <c r="H83" s="5"/>
      <c r="I83" s="5"/>
      <c r="J83" s="42">
        <f t="shared" si="13"/>
        <v>90.600687071508958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90.600687071508958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62.021078683202788</v>
      </c>
      <c r="E84" s="5">
        <f t="shared" si="16"/>
        <v>0.65461615408820228</v>
      </c>
      <c r="F84" s="39">
        <v>62.596349135632494</v>
      </c>
      <c r="G84" s="5">
        <v>66.216666666666669</v>
      </c>
      <c r="H84" s="5"/>
      <c r="I84" s="5"/>
      <c r="J84" s="42">
        <f t="shared" si="13"/>
        <v>93.663849005591928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93.663849005591928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63.317425602559439</v>
      </c>
      <c r="E85" s="5">
        <f t="shared" si="16"/>
        <v>0.64121368823243574</v>
      </c>
      <c r="F85" s="39">
        <v>63.951297692569177</v>
      </c>
      <c r="G85" s="5">
        <v>66.75</v>
      </c>
      <c r="H85" s="5"/>
      <c r="I85" s="5"/>
      <c r="J85" s="42">
        <f t="shared" si="13"/>
        <v>94.833887572480435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64.738882521148213</v>
      </c>
      <c r="E86" s="5">
        <f t="shared" si="16"/>
        <v>0.62713470512465541</v>
      </c>
      <c r="F86" s="39">
        <v>65.437497771160153</v>
      </c>
      <c r="G86" s="5">
        <v>67.083333333333329</v>
      </c>
      <c r="H86" s="5"/>
      <c r="I86" s="5"/>
      <c r="J86" s="42">
        <f t="shared" si="13"/>
        <v>96.505166491152622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96.505166491152622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66.298789514887886</v>
      </c>
      <c r="E87" s="5">
        <f t="shared" si="16"/>
        <v>0.61237920476486163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96.621991034570627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96.621991034570627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68.01271682613752</v>
      </c>
      <c r="E88" s="5">
        <f t="shared" si="16"/>
        <v>0.59694718715305428</v>
      </c>
      <c r="F88" s="39">
        <v>68.86354618758125</v>
      </c>
      <c r="G88" s="5">
        <v>87.016666666666666</v>
      </c>
      <c r="H88" s="5"/>
      <c r="I88" s="5"/>
      <c r="J88" s="42">
        <f t="shared" si="20"/>
        <v>98.307950122097111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98.307950122097111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69.898929487535042</v>
      </c>
      <c r="E89" s="5">
        <f t="shared" si="16"/>
        <v>0.58083865228923315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71.978975025634</v>
      </c>
      <c r="E90" s="5">
        <f t="shared" si="16"/>
        <v>0.56405360017339845</v>
      </c>
      <c r="F90" s="39">
        <v>73.021950544079985</v>
      </c>
      <c r="G90" s="5">
        <v>94.6</v>
      </c>
      <c r="H90" s="5"/>
      <c r="I90" s="5"/>
      <c r="J90" s="42">
        <f t="shared" si="20"/>
        <v>96.443468100447532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96.443468100447532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74.278433844278666</v>
      </c>
      <c r="E91" s="5">
        <f t="shared" si="16"/>
        <v>0.5465920308055503</v>
      </c>
      <c r="F91" s="39">
        <v>75.437362242503795</v>
      </c>
      <c r="G91" s="5">
        <v>95.166666666666657</v>
      </c>
      <c r="H91" s="5"/>
      <c r="I91" s="5"/>
      <c r="J91" s="42">
        <f t="shared" si="20"/>
        <v>98.818315535625729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98.818315535625729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76.827887172952856</v>
      </c>
      <c r="E92" s="5">
        <f t="shared" si="16"/>
        <v>0.52845394418568836</v>
      </c>
      <c r="F92" s="39">
        <v>78.119621072297775</v>
      </c>
      <c r="G92" s="5">
        <v>111.06666666666666</v>
      </c>
      <c r="H92" s="5"/>
      <c r="I92" s="5"/>
      <c r="J92" s="42">
        <f t="shared" si="20"/>
        <v>80.58869283876173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80.58869283876173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79.664179721683865</v>
      </c>
      <c r="E93" s="5">
        <f t="shared" si="16"/>
        <v>0.50963934031381286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82.832087132949894</v>
      </c>
      <c r="E94" s="5">
        <f t="shared" si="16"/>
        <v>0.4901482191899238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86.386547992428802</v>
      </c>
      <c r="E95" s="5">
        <f t="shared" si="16"/>
        <v>0.46998058081402105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90.395696548497327</v>
      </c>
      <c r="E96" s="5">
        <f t="shared" si="16"/>
        <v>0.44913642518610475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94.945052377140243</v>
      </c>
      <c r="E97" s="5">
        <f t="shared" si="16"/>
        <v>0.42761575230617477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100.14341667600283</v>
      </c>
      <c r="E98" s="5">
        <f t="shared" ref="E98:E106" si="21">1-IF(A98&lt;I$3,0,IF(A98&lt;I$4,G$3*(A98-I$3)^2,G$2+G$4*(A98-I$4)+(A98&gt;I$5)*G$5*(A98-I$5)^2))</f>
        <v>0.40541856217423122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106.1313451000628</v>
      </c>
      <c r="E99" s="5">
        <f t="shared" si="21"/>
        <v>0.38254485479027411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113.09361363580636</v>
      </c>
      <c r="E100" s="5">
        <f t="shared" si="21"/>
        <v>0.35899463015430344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121.2780598827966</v>
      </c>
      <c r="E101" s="5">
        <f t="shared" si="21"/>
        <v>0.33476788826631898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131.02495794526067</v>
      </c>
      <c r="E102" s="5">
        <f t="shared" si="21"/>
        <v>0.30986462912632096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142.81450316294013</v>
      </c>
      <c r="E103" s="5">
        <f t="shared" si="21"/>
        <v>0.28428485273430937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157.34692370155062</v>
      </c>
      <c r="E104" s="5">
        <f t="shared" si="21"/>
        <v>0.25802855909028422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175.68475541953305</v>
      </c>
      <c r="E105" s="5">
        <f t="shared" si="21"/>
        <v>0.23109574819424539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199.52191399693149</v>
      </c>
      <c r="E106" s="5">
        <f t="shared" si="21"/>
        <v>0.203486420046193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I6" sqref="I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51">
        <f>(+I$4-I$3)*G$4/2</f>
        <v>3.8075898403796805E-2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51">
        <f>G4/(2*(+I4-I3))</f>
        <v>3.8711312917059254E-4</v>
      </c>
      <c r="H3" s="26">
        <v>18.399999999999999</v>
      </c>
      <c r="I3" s="152">
        <f>Parameters!Z$23</f>
        <v>30.828556043201125</v>
      </c>
    </row>
    <row r="4" spans="1:20" ht="15.75">
      <c r="A4" s="26"/>
      <c r="B4" s="26"/>
      <c r="C4" s="26"/>
      <c r="D4" s="35">
        <f>Parameters!F23</f>
        <v>3.0381944444444444E-2</v>
      </c>
      <c r="E4" s="36">
        <f>D4*1440</f>
        <v>43.75</v>
      </c>
      <c r="F4" s="33">
        <v>1.2E-2</v>
      </c>
      <c r="G4" s="243">
        <f>Parameters!AC$23</f>
        <v>7.6784582246894727E-3</v>
      </c>
      <c r="H4" s="26">
        <v>17</v>
      </c>
      <c r="I4" s="152">
        <f>Parameters!AA$23</f>
        <v>40.746145561723679</v>
      </c>
    </row>
    <row r="5" spans="1:20" ht="15.75">
      <c r="A5" s="26"/>
      <c r="B5" s="26"/>
      <c r="C5" s="26"/>
      <c r="D5" s="35"/>
      <c r="E5" s="37">
        <f>E4*60</f>
        <v>2625</v>
      </c>
      <c r="F5" s="33">
        <v>2E-3</v>
      </c>
      <c r="G5" s="243">
        <f>Parameters!AD$23</f>
        <v>3.3882410481477442E-4</v>
      </c>
      <c r="H5" s="26">
        <v>16</v>
      </c>
      <c r="I5" s="152">
        <f>Parameters!AB$23</f>
        <v>70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90.094728171334424</v>
      </c>
      <c r="E9" s="8">
        <f t="shared" ref="E9:E33" si="1">1-IF(A9&gt;=H$3,0,IF(A9&gt;=H$4,F$3*(A9-H$3)^2,F$2+F$4*(H$4-A9)+(A9&lt;H$5)*F$5*(H$5-A9)^2))</f>
        <v>0.48560000000000003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79.894083272461657</v>
      </c>
      <c r="E10" s="8">
        <f t="shared" si="1"/>
        <v>0.54759999999999998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72.242404227212674</v>
      </c>
      <c r="E11" s="8">
        <f t="shared" si="1"/>
        <v>0.60560000000000003</v>
      </c>
      <c r="F11" s="39"/>
      <c r="G11" s="5"/>
      <c r="H11" s="5">
        <v>0.60988942485783459</v>
      </c>
      <c r="I11" s="5">
        <f t="shared" ref="I11:I42" si="2">E$4/H11</f>
        <v>71.734314806652264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66.3280776228017</v>
      </c>
      <c r="E12" s="8">
        <f t="shared" si="1"/>
        <v>0.65959999999999996</v>
      </c>
      <c r="F12" s="39"/>
      <c r="G12" s="5"/>
      <c r="H12" s="5">
        <v>0.64498004614209969</v>
      </c>
      <c r="I12" s="5">
        <f t="shared" si="2"/>
        <v>67.831555815854117</v>
      </c>
      <c r="L12" s="42">
        <f t="shared" ref="L12:L42" si="4">100*(+D12/C12)</f>
        <v>57.007372258531753</v>
      </c>
      <c r="M12" s="42"/>
      <c r="N12" s="42"/>
      <c r="O12" s="42"/>
      <c r="P12" s="1">
        <v>6</v>
      </c>
      <c r="Q12" s="42">
        <f t="shared" ref="Q12:Q42" si="5">MAX(L12,O12)</f>
        <v>57.007372258531753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61.654453213077787</v>
      </c>
      <c r="E13" s="8">
        <f t="shared" si="1"/>
        <v>0.70960000000000001</v>
      </c>
      <c r="F13" s="39"/>
      <c r="G13" s="5"/>
      <c r="H13" s="5">
        <v>0.67948345525549403</v>
      </c>
      <c r="I13" s="5">
        <f t="shared" si="2"/>
        <v>64.387145355216148</v>
      </c>
      <c r="L13" s="42">
        <f t="shared" si="4"/>
        <v>76.955839250773181</v>
      </c>
      <c r="M13" s="42"/>
      <c r="N13" s="42"/>
      <c r="O13" s="42"/>
      <c r="P13" s="1">
        <v>7</v>
      </c>
      <c r="Q13" s="42">
        <f t="shared" si="5"/>
        <v>76.955839250773181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57.901005823186864</v>
      </c>
      <c r="E14" s="8">
        <f t="shared" si="1"/>
        <v>0.75560000000000005</v>
      </c>
      <c r="F14" s="39">
        <v>0.78769999999999996</v>
      </c>
      <c r="G14" s="5">
        <f t="shared" ref="G14:G45" si="6">E$4/F14</f>
        <v>55.541449790529391</v>
      </c>
      <c r="H14" s="5">
        <v>0.71322120187098104</v>
      </c>
      <c r="I14" s="5">
        <f t="shared" si="2"/>
        <v>61.341418181668423</v>
      </c>
      <c r="L14" s="42">
        <f t="shared" si="4"/>
        <v>76.487458154804315</v>
      </c>
      <c r="M14" s="42"/>
      <c r="N14" s="42"/>
      <c r="O14" s="42"/>
      <c r="P14" s="1">
        <v>8</v>
      </c>
      <c r="Q14" s="42">
        <f t="shared" si="5"/>
        <v>76.487458154804315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54.85205616850552</v>
      </c>
      <c r="E15" s="8">
        <f t="shared" si="1"/>
        <v>0.79759999999999998</v>
      </c>
      <c r="F15" s="39">
        <v>0.82379999999999998</v>
      </c>
      <c r="G15" s="5">
        <f t="shared" si="6"/>
        <v>53.107550376304928</v>
      </c>
      <c r="H15" s="5">
        <v>0.74598275789154223</v>
      </c>
      <c r="I15" s="5">
        <f t="shared" si="2"/>
        <v>58.647468104565462</v>
      </c>
      <c r="L15" s="42">
        <f t="shared" si="4"/>
        <v>56.861150140123208</v>
      </c>
      <c r="M15" s="42"/>
      <c r="N15" s="42"/>
      <c r="O15" s="42"/>
      <c r="P15" s="1">
        <v>9</v>
      </c>
      <c r="Q15" s="42">
        <f t="shared" si="5"/>
        <v>56.861150140123208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52.357587362374339</v>
      </c>
      <c r="E16" s="8">
        <f t="shared" si="1"/>
        <v>0.83560000000000001</v>
      </c>
      <c r="F16" s="39">
        <v>0.8548</v>
      </c>
      <c r="G16" s="5">
        <f t="shared" si="6"/>
        <v>51.181562938699109</v>
      </c>
      <c r="H16" s="5">
        <v>0.77753363684731069</v>
      </c>
      <c r="I16" s="5">
        <f t="shared" si="2"/>
        <v>56.267662164937917</v>
      </c>
      <c r="L16" s="42">
        <f t="shared" si="4"/>
        <v>73.329954289039691</v>
      </c>
      <c r="M16" s="42"/>
      <c r="N16" s="42"/>
      <c r="O16" s="42"/>
      <c r="P16" s="1">
        <v>10</v>
      </c>
      <c r="Q16" s="42">
        <f t="shared" si="5"/>
        <v>73.329954289039691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50.310487580496783</v>
      </c>
      <c r="E17" s="8">
        <f t="shared" si="1"/>
        <v>0.86959999999999993</v>
      </c>
      <c r="F17" s="39">
        <v>0.88119999999999998</v>
      </c>
      <c r="G17" s="5">
        <f t="shared" si="6"/>
        <v>49.648206990467543</v>
      </c>
      <c r="H17" s="5">
        <v>0.80762573851065311</v>
      </c>
      <c r="I17" s="5">
        <f t="shared" si="2"/>
        <v>54.171131396430738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48.632725655847047</v>
      </c>
      <c r="E18" s="8">
        <f t="shared" si="1"/>
        <v>0.89959999999999996</v>
      </c>
      <c r="F18" s="39">
        <v>0.90380000000000005</v>
      </c>
      <c r="G18" s="5">
        <f t="shared" si="6"/>
        <v>48.406727152024779</v>
      </c>
      <c r="H18" s="5">
        <v>0.83600998114812364</v>
      </c>
      <c r="I18" s="5">
        <f t="shared" si="2"/>
        <v>52.331911085459168</v>
      </c>
      <c r="L18" s="42">
        <f t="shared" si="4"/>
        <v>82.521593307432767</v>
      </c>
      <c r="M18" s="42"/>
      <c r="N18" s="42"/>
      <c r="O18" s="42"/>
      <c r="P18" s="1">
        <v>12</v>
      </c>
      <c r="Q18" s="42">
        <f t="shared" si="5"/>
        <v>82.521593307432767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47.266637856525499</v>
      </c>
      <c r="E19" s="8">
        <f t="shared" si="1"/>
        <v>0.92559999999999998</v>
      </c>
      <c r="F19" s="39">
        <v>0.92310000000000003</v>
      </c>
      <c r="G19" s="5">
        <f t="shared" si="6"/>
        <v>47.394648467121655</v>
      </c>
      <c r="H19" s="5">
        <v>0.86245077383321955</v>
      </c>
      <c r="I19" s="5">
        <f t="shared" si="2"/>
        <v>50.727532895066261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46.169269734065004</v>
      </c>
      <c r="E20" s="8">
        <f t="shared" si="1"/>
        <v>0.9476</v>
      </c>
      <c r="F20" s="39">
        <v>0.93930000000000002</v>
      </c>
      <c r="G20" s="5">
        <f t="shared" si="6"/>
        <v>46.577238368998188</v>
      </c>
      <c r="H20" s="5">
        <v>0.88674132798478289</v>
      </c>
      <c r="I20" s="5">
        <f t="shared" si="2"/>
        <v>49.337950785971238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45.308616404308204</v>
      </c>
      <c r="E21" s="8">
        <f t="shared" si="1"/>
        <v>0.96560000000000001</v>
      </c>
      <c r="F21" s="39">
        <v>0.95299999999999996</v>
      </c>
      <c r="G21" s="5">
        <f t="shared" si="6"/>
        <v>45.907660020986363</v>
      </c>
      <c r="H21" s="5">
        <v>0.90871832360031268</v>
      </c>
      <c r="I21" s="5">
        <f t="shared" si="2"/>
        <v>48.144731831381932</v>
      </c>
      <c r="L21" s="42">
        <f t="shared" si="4"/>
        <v>89.690431681243552</v>
      </c>
      <c r="M21" s="42"/>
      <c r="N21" s="42"/>
      <c r="O21" s="42"/>
      <c r="P21" s="1">
        <v>15</v>
      </c>
      <c r="Q21" s="42">
        <f t="shared" si="5"/>
        <v>89.690431681243552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44.661086157615351</v>
      </c>
      <c r="E22" s="8">
        <f t="shared" si="1"/>
        <v>0.97960000000000003</v>
      </c>
      <c r="F22" s="39">
        <v>0.9647</v>
      </c>
      <c r="G22" s="5">
        <f t="shared" si="6"/>
        <v>45.350886285891988</v>
      </c>
      <c r="H22" s="5">
        <v>0.92827418184252464</v>
      </c>
      <c r="I22" s="5">
        <f t="shared" si="2"/>
        <v>47.13047163841285</v>
      </c>
      <c r="L22" s="42">
        <f t="shared" si="4"/>
        <v>96.843699655110996</v>
      </c>
      <c r="M22" s="42"/>
      <c r="N22" s="42"/>
      <c r="O22" s="42"/>
      <c r="P22" s="1">
        <v>16</v>
      </c>
      <c r="Q22" s="42">
        <f t="shared" si="5"/>
        <v>96.843699655110996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44.120613150463896</v>
      </c>
      <c r="E23" s="8">
        <f t="shared" si="1"/>
        <v>0.99160000000000004</v>
      </c>
      <c r="F23" s="39">
        <v>0.97409999999999997</v>
      </c>
      <c r="G23" s="5">
        <f t="shared" si="6"/>
        <v>44.913253259418951</v>
      </c>
      <c r="H23" s="5">
        <v>0.94536528451486368</v>
      </c>
      <c r="I23" s="5">
        <f t="shared" si="2"/>
        <v>46.27840763419966</v>
      </c>
      <c r="L23" s="42">
        <f t="shared" si="4"/>
        <v>96.968380550470101</v>
      </c>
      <c r="M23" s="14"/>
      <c r="N23" s="29"/>
      <c r="O23" s="42"/>
      <c r="P23" s="1">
        <v>17</v>
      </c>
      <c r="Q23" s="42">
        <f t="shared" si="5"/>
        <v>96.968380550470101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43.780020585544371</v>
      </c>
      <c r="E24" s="8">
        <f t="shared" si="1"/>
        <v>0.99931428571428571</v>
      </c>
      <c r="F24" s="39">
        <v>0.98199999999999998</v>
      </c>
      <c r="G24" s="5">
        <f t="shared" si="6"/>
        <v>44.551934826883908</v>
      </c>
      <c r="H24" s="5">
        <v>0.96001496930047658</v>
      </c>
      <c r="I24" s="5">
        <f t="shared" si="2"/>
        <v>45.572206058285552</v>
      </c>
      <c r="L24" s="42">
        <f t="shared" si="4"/>
        <v>97.614315686832484</v>
      </c>
      <c r="M24" s="14"/>
      <c r="N24" s="29"/>
      <c r="O24" s="42"/>
      <c r="P24" s="1">
        <v>18</v>
      </c>
      <c r="Q24" s="42">
        <f t="shared" si="5"/>
        <v>97.614315686832484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43.75</v>
      </c>
      <c r="E25" s="8">
        <f t="shared" si="1"/>
        <v>1</v>
      </c>
      <c r="F25" s="39">
        <v>0.98850000000000005</v>
      </c>
      <c r="G25" s="5">
        <f t="shared" si="6"/>
        <v>44.258978249873543</v>
      </c>
      <c r="H25" s="5">
        <v>0.97231093210692399</v>
      </c>
      <c r="I25" s="5">
        <f t="shared" si="2"/>
        <v>44.995894374237949</v>
      </c>
      <c r="L25" s="42">
        <f t="shared" si="4"/>
        <v>96.863468634686328</v>
      </c>
      <c r="M25" s="14"/>
      <c r="N25" s="29"/>
      <c r="O25" s="42"/>
      <c r="P25" s="1">
        <v>19</v>
      </c>
      <c r="Q25" s="42">
        <f t="shared" si="5"/>
        <v>96.863468634686328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43.75</v>
      </c>
      <c r="E26" s="8">
        <f t="shared" si="1"/>
        <v>1</v>
      </c>
      <c r="F26" s="39">
        <v>1</v>
      </c>
      <c r="G26" s="5">
        <f t="shared" si="6"/>
        <v>43.75</v>
      </c>
      <c r="H26" s="5">
        <v>0.98239757862820365</v>
      </c>
      <c r="I26" s="5">
        <f t="shared" si="2"/>
        <v>44.533904553278163</v>
      </c>
      <c r="L26" s="42">
        <f t="shared" si="4"/>
        <v>97.186227323213629</v>
      </c>
      <c r="N26" s="29"/>
      <c r="O26" s="42"/>
      <c r="P26" s="1">
        <v>20</v>
      </c>
      <c r="Q26" s="42">
        <f t="shared" si="5"/>
        <v>97.186227323213629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43.75</v>
      </c>
      <c r="E27" s="8">
        <f t="shared" si="1"/>
        <v>1</v>
      </c>
      <c r="F27" s="39">
        <v>1</v>
      </c>
      <c r="G27" s="5">
        <f t="shared" si="6"/>
        <v>43.75</v>
      </c>
      <c r="H27" s="5">
        <v>0.99046463471995538</v>
      </c>
      <c r="I27" s="5">
        <f t="shared" si="2"/>
        <v>44.171188416404085</v>
      </c>
      <c r="L27" s="42">
        <f t="shared" si="4"/>
        <v>96.365638766519851</v>
      </c>
      <c r="M27" s="14"/>
      <c r="N27" s="29"/>
      <c r="O27" s="42"/>
      <c r="P27" s="1">
        <v>21</v>
      </c>
      <c r="Q27" s="42">
        <f t="shared" si="5"/>
        <v>96.365638766519851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43.75</v>
      </c>
      <c r="E28" s="8">
        <f t="shared" si="1"/>
        <v>1</v>
      </c>
      <c r="F28" s="39">
        <v>1</v>
      </c>
      <c r="G28" s="5">
        <f t="shared" si="6"/>
        <v>43.75</v>
      </c>
      <c r="H28" s="5">
        <v>0.99673375368133732</v>
      </c>
      <c r="I28" s="5">
        <f t="shared" si="2"/>
        <v>43.893366546897518</v>
      </c>
      <c r="L28" s="42">
        <f t="shared" si="4"/>
        <v>96.685082872928177</v>
      </c>
      <c r="M28" s="42"/>
      <c r="N28" s="42"/>
      <c r="O28" s="42"/>
      <c r="P28" s="1">
        <v>22</v>
      </c>
      <c r="Q28" s="42">
        <f t="shared" si="5"/>
        <v>96.685082872928177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43.75</v>
      </c>
      <c r="E29" s="8">
        <f t="shared" si="1"/>
        <v>1</v>
      </c>
      <c r="F29" s="39">
        <v>1</v>
      </c>
      <c r="G29" s="5">
        <f t="shared" si="6"/>
        <v>43.75</v>
      </c>
      <c r="H29" s="5">
        <v>1</v>
      </c>
      <c r="I29" s="5">
        <f t="shared" si="2"/>
        <v>43.75</v>
      </c>
      <c r="L29" s="42">
        <f t="shared" si="4"/>
        <v>96.685082872928177</v>
      </c>
      <c r="M29" s="14">
        <v>3.1747685185185184E-2</v>
      </c>
      <c r="N29" s="29">
        <f>M29*1440</f>
        <v>45.716666666666669</v>
      </c>
      <c r="O29" s="42">
        <f>100*$D29/+N29</f>
        <v>95.698140721837404</v>
      </c>
      <c r="P29" s="1">
        <v>23</v>
      </c>
      <c r="Q29" s="42">
        <f t="shared" si="5"/>
        <v>96.685082872928177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43.75</v>
      </c>
      <c r="E30" s="8">
        <f t="shared" si="1"/>
        <v>1</v>
      </c>
      <c r="F30" s="39">
        <v>1</v>
      </c>
      <c r="G30" s="5">
        <f t="shared" si="6"/>
        <v>43.75</v>
      </c>
      <c r="H30" s="5">
        <v>1</v>
      </c>
      <c r="I30" s="5">
        <f t="shared" si="2"/>
        <v>43.75</v>
      </c>
      <c r="L30" s="42">
        <f t="shared" si="4"/>
        <v>97.511144130757799</v>
      </c>
      <c r="M30" s="14"/>
      <c r="N30" s="29"/>
      <c r="O30" s="42"/>
      <c r="P30" s="1">
        <v>24</v>
      </c>
      <c r="Q30" s="42">
        <f t="shared" si="5"/>
        <v>97.511144130757799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43.75</v>
      </c>
      <c r="E31" s="8">
        <f t="shared" si="1"/>
        <v>1</v>
      </c>
      <c r="F31" s="39">
        <v>1</v>
      </c>
      <c r="G31" s="5">
        <f t="shared" si="6"/>
        <v>43.75</v>
      </c>
      <c r="H31" s="5">
        <v>1</v>
      </c>
      <c r="I31" s="5">
        <f t="shared" si="2"/>
        <v>43.75</v>
      </c>
      <c r="L31" s="42">
        <f t="shared" si="4"/>
        <v>97.25824379399775</v>
      </c>
      <c r="M31" s="14">
        <v>3.1481481481481478E-2</v>
      </c>
      <c r="N31" s="29">
        <f>M31*1440</f>
        <v>45.333333333333329</v>
      </c>
      <c r="O31" s="42">
        <f>100*$D31/+N31</f>
        <v>96.507352941176478</v>
      </c>
      <c r="P31" s="1">
        <v>25</v>
      </c>
      <c r="Q31" s="42">
        <f t="shared" si="5"/>
        <v>97.25824379399775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43.75</v>
      </c>
      <c r="E32" s="8">
        <f t="shared" si="1"/>
        <v>1</v>
      </c>
      <c r="F32" s="39">
        <v>1</v>
      </c>
      <c r="G32" s="5">
        <f t="shared" si="6"/>
        <v>43.75</v>
      </c>
      <c r="H32" s="5">
        <v>1</v>
      </c>
      <c r="I32" s="5">
        <f t="shared" si="2"/>
        <v>43.75</v>
      </c>
      <c r="L32" s="42">
        <f t="shared" si="4"/>
        <v>96.507352941176464</v>
      </c>
      <c r="M32" s="14">
        <v>3.1712962962962964E-2</v>
      </c>
      <c r="N32" s="29">
        <f>M32*1440</f>
        <v>45.666666666666664</v>
      </c>
      <c r="O32" s="42">
        <f>100*$D32/+N32</f>
        <v>95.802919708029208</v>
      </c>
      <c r="P32" s="1">
        <v>26</v>
      </c>
      <c r="Q32" s="42">
        <f t="shared" si="5"/>
        <v>96.507352941176464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43.75</v>
      </c>
      <c r="E33" s="8">
        <f t="shared" si="1"/>
        <v>1</v>
      </c>
      <c r="F33" s="39">
        <v>1</v>
      </c>
      <c r="G33" s="5">
        <f t="shared" si="6"/>
        <v>43.75</v>
      </c>
      <c r="H33" s="5">
        <v>1</v>
      </c>
      <c r="I33" s="5">
        <f t="shared" si="2"/>
        <v>43.75</v>
      </c>
      <c r="L33" s="42">
        <f t="shared" si="4"/>
        <v>95.802919708029194</v>
      </c>
      <c r="M33" s="14">
        <v>3.1585648148148147E-2</v>
      </c>
      <c r="N33" s="29">
        <f>M33*1440</f>
        <v>45.483333333333334</v>
      </c>
      <c r="O33" s="42">
        <f>100*$D33/+N33</f>
        <v>96.189080249175518</v>
      </c>
      <c r="P33" s="1">
        <v>27</v>
      </c>
      <c r="Q33" s="42">
        <f t="shared" si="5"/>
        <v>96.189080249175518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43.75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43.75</v>
      </c>
      <c r="H34" s="5">
        <v>1</v>
      </c>
      <c r="I34" s="5">
        <f t="shared" si="2"/>
        <v>43.75</v>
      </c>
      <c r="L34" s="42">
        <f t="shared" si="4"/>
        <v>95.767967894928887</v>
      </c>
      <c r="M34" s="14"/>
      <c r="N34" s="29"/>
      <c r="O34" s="42"/>
      <c r="P34" s="1">
        <v>28</v>
      </c>
      <c r="Q34" s="42">
        <f t="shared" si="5"/>
        <v>95.767967894928887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43.75</v>
      </c>
      <c r="E35" s="8">
        <f t="shared" si="7"/>
        <v>1</v>
      </c>
      <c r="F35" s="39">
        <v>1</v>
      </c>
      <c r="G35" s="5">
        <f t="shared" si="6"/>
        <v>43.75</v>
      </c>
      <c r="H35" s="5">
        <v>1</v>
      </c>
      <c r="I35" s="5">
        <f t="shared" si="2"/>
        <v>43.75</v>
      </c>
      <c r="L35" s="42">
        <f t="shared" si="4"/>
        <v>95.281306715063536</v>
      </c>
      <c r="M35" s="14">
        <v>3.1678240740740743E-2</v>
      </c>
      <c r="N35" s="29">
        <f>M35*1440</f>
        <v>45.616666666666667</v>
      </c>
      <c r="O35" s="42">
        <f>100*$D35/+N35</f>
        <v>95.907928388746797</v>
      </c>
      <c r="P35" s="1">
        <v>29</v>
      </c>
      <c r="Q35" s="42">
        <f t="shared" si="5"/>
        <v>95.907928388746797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43.75</v>
      </c>
      <c r="E36" s="8">
        <f t="shared" si="7"/>
        <v>1</v>
      </c>
      <c r="F36" s="39">
        <v>1</v>
      </c>
      <c r="G36" s="5">
        <f t="shared" si="6"/>
        <v>43.75</v>
      </c>
      <c r="H36" s="5">
        <v>1</v>
      </c>
      <c r="I36" s="5">
        <f t="shared" si="2"/>
        <v>43.75</v>
      </c>
      <c r="L36" s="42">
        <f t="shared" si="4"/>
        <v>95.907928388746797</v>
      </c>
      <c r="M36" s="14"/>
      <c r="N36" s="29"/>
      <c r="O36" s="42"/>
      <c r="P36" s="1">
        <v>30</v>
      </c>
      <c r="Q36" s="42">
        <f t="shared" si="5"/>
        <v>95.907928388746797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43.750497811886873</v>
      </c>
      <c r="E37" s="8">
        <f t="shared" si="7"/>
        <v>0.99998862157205592</v>
      </c>
      <c r="F37" s="39">
        <v>1</v>
      </c>
      <c r="G37" s="5">
        <f t="shared" si="6"/>
        <v>43.75</v>
      </c>
      <c r="H37" s="5">
        <v>1</v>
      </c>
      <c r="I37" s="5">
        <f t="shared" si="2"/>
        <v>43.75</v>
      </c>
      <c r="L37" s="42">
        <f t="shared" si="4"/>
        <v>95.386259764288241</v>
      </c>
      <c r="M37" s="14"/>
      <c r="N37" s="29"/>
      <c r="O37" s="42"/>
      <c r="P37" s="1">
        <v>31</v>
      </c>
      <c r="Q37" s="42">
        <f t="shared" si="5"/>
        <v>95.386259764288241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43.773253576651051</v>
      </c>
      <c r="E38" s="8">
        <f t="shared" si="7"/>
        <v>0.99946877202969775</v>
      </c>
      <c r="F38" s="39">
        <v>1</v>
      </c>
      <c r="G38" s="5">
        <f t="shared" si="6"/>
        <v>43.75</v>
      </c>
      <c r="H38" s="5">
        <v>0.99953687352059228</v>
      </c>
      <c r="I38" s="5">
        <f t="shared" si="2"/>
        <v>43.770271171590423</v>
      </c>
      <c r="L38" s="42">
        <f t="shared" si="4"/>
        <v>95.331949713214641</v>
      </c>
      <c r="M38" s="42"/>
      <c r="N38" s="42"/>
      <c r="O38" s="42"/>
      <c r="P38" s="1">
        <v>32</v>
      </c>
      <c r="Q38" s="42">
        <f t="shared" si="5"/>
        <v>95.331949713214641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43.83000306988648</v>
      </c>
      <c r="E39" s="8">
        <f t="shared" si="7"/>
        <v>0.99817469622899835</v>
      </c>
      <c r="F39" s="39">
        <v>1</v>
      </c>
      <c r="G39" s="5">
        <f t="shared" si="6"/>
        <v>43.75</v>
      </c>
      <c r="H39" s="5">
        <v>0.99363831534910063</v>
      </c>
      <c r="I39" s="5">
        <f t="shared" si="2"/>
        <v>44.030105647273736</v>
      </c>
      <c r="L39" s="42">
        <f t="shared" si="4"/>
        <v>98.753292684686016</v>
      </c>
      <c r="M39" s="14"/>
      <c r="N39" s="29"/>
      <c r="O39" s="42"/>
      <c r="P39" s="1">
        <v>33</v>
      </c>
      <c r="Q39" s="42">
        <f t="shared" si="5"/>
        <v>98.753292684686016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43.921011104899385</v>
      </c>
      <c r="E40" s="8">
        <f t="shared" si="7"/>
        <v>0.99610639416995783</v>
      </c>
      <c r="F40" s="39">
        <v>1</v>
      </c>
      <c r="G40" s="5">
        <f t="shared" si="6"/>
        <v>43.75</v>
      </c>
      <c r="H40" s="5">
        <v>0.98761035912874928</v>
      </c>
      <c r="I40" s="5">
        <f t="shared" si="2"/>
        <v>44.298846802898467</v>
      </c>
      <c r="L40" s="42">
        <f t="shared" si="4"/>
        <v>94.487653864968209</v>
      </c>
      <c r="M40" s="14"/>
      <c r="N40" s="29"/>
      <c r="O40" s="42"/>
      <c r="P40" s="1">
        <v>34</v>
      </c>
      <c r="Q40" s="42">
        <f t="shared" si="5"/>
        <v>94.487653864968209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44.046704510333555</v>
      </c>
      <c r="E41" s="8">
        <f t="shared" si="7"/>
        <v>0.99326386585257598</v>
      </c>
      <c r="F41" s="39">
        <v>1</v>
      </c>
      <c r="G41" s="5">
        <f t="shared" si="6"/>
        <v>43.75</v>
      </c>
      <c r="H41" s="5">
        <v>0.98147800064373603</v>
      </c>
      <c r="I41" s="5">
        <f t="shared" si="2"/>
        <v>44.575629786205155</v>
      </c>
      <c r="J41" s="5">
        <v>1</v>
      </c>
      <c r="K41" s="5">
        <f t="shared" ref="K41:K72" si="9">E$4/J41</f>
        <v>43.75</v>
      </c>
      <c r="L41" s="42">
        <f t="shared" si="4"/>
        <v>95.580552282821458</v>
      </c>
      <c r="M41" s="42"/>
      <c r="N41" s="42"/>
      <c r="O41" s="42"/>
      <c r="P41" s="1">
        <v>35</v>
      </c>
      <c r="Q41" s="42">
        <f t="shared" si="5"/>
        <v>95.580552282821458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44.207677162370828</v>
      </c>
      <c r="E42" s="8">
        <f t="shared" si="7"/>
        <v>0.98964711127685312</v>
      </c>
      <c r="F42" s="39">
        <v>0.99960000000000004</v>
      </c>
      <c r="G42" s="5">
        <f t="shared" si="6"/>
        <v>43.767507002801118</v>
      </c>
      <c r="H42" s="5">
        <v>0.9752555905805953</v>
      </c>
      <c r="I42" s="5">
        <f t="shared" si="2"/>
        <v>44.860035074451069</v>
      </c>
      <c r="J42" s="5">
        <v>0.99108027750247785</v>
      </c>
      <c r="K42" s="5">
        <f t="shared" si="9"/>
        <v>44.14374999999999</v>
      </c>
      <c r="L42" s="42">
        <f t="shared" si="4"/>
        <v>95.756701434738261</v>
      </c>
      <c r="M42" s="42"/>
      <c r="N42" s="42"/>
      <c r="O42" s="42"/>
      <c r="P42" s="1">
        <v>36</v>
      </c>
      <c r="Q42" s="42">
        <f t="shared" si="5"/>
        <v>95.756701434738261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44.404697061197773</v>
      </c>
      <c r="E43" s="8">
        <f t="shared" si="7"/>
        <v>0.98525613044278892</v>
      </c>
      <c r="F43" s="39">
        <v>0.9929</v>
      </c>
      <c r="G43" s="5">
        <f t="shared" si="6"/>
        <v>44.062846208077346</v>
      </c>
      <c r="H43" s="5">
        <v>0.96895223735929059</v>
      </c>
      <c r="I43" s="5">
        <f t="shared" ref="I43:I74" si="11">E$4/H43</f>
        <v>45.151864367673014</v>
      </c>
      <c r="J43" s="5">
        <v>0.98231827111984282</v>
      </c>
      <c r="K43" s="5">
        <f t="shared" si="9"/>
        <v>44.537500000000001</v>
      </c>
      <c r="L43" s="42">
        <f t="shared" ref="L43:L74" si="12">100*(+D43/C43)</f>
        <v>95.665415571700777</v>
      </c>
      <c r="M43" s="42"/>
      <c r="N43" s="42"/>
      <c r="O43" s="42"/>
      <c r="P43" s="1">
        <v>37</v>
      </c>
      <c r="Q43" s="42">
        <f t="shared" ref="Q43:Q74" si="13">MAX(L43,O43)</f>
        <v>95.665415571700777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44.638715610632502</v>
      </c>
      <c r="E44" s="8">
        <f t="shared" si="7"/>
        <v>0.98009092335038372</v>
      </c>
      <c r="F44" s="39">
        <v>0.98599999999999999</v>
      </c>
      <c r="G44" s="5">
        <f t="shared" si="6"/>
        <v>44.371196754563897</v>
      </c>
      <c r="H44" s="5">
        <v>0.96257403647447803</v>
      </c>
      <c r="I44" s="5">
        <f t="shared" si="11"/>
        <v>45.45104931381556</v>
      </c>
      <c r="J44" s="5">
        <v>0.97370983446932824</v>
      </c>
      <c r="K44" s="5">
        <f t="shared" si="9"/>
        <v>44.931249999999999</v>
      </c>
      <c r="L44" s="42">
        <f t="shared" si="12"/>
        <v>94.440159966077232</v>
      </c>
      <c r="M44" s="42"/>
      <c r="N44" s="42"/>
      <c r="O44" s="42"/>
      <c r="P44" s="1">
        <v>38</v>
      </c>
      <c r="Q44" s="42">
        <f t="shared" si="13"/>
        <v>94.440159966077232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44.910879313048419</v>
      </c>
      <c r="E45" s="8">
        <f t="shared" si="7"/>
        <v>0.97415148999963719</v>
      </c>
      <c r="F45" s="39">
        <v>0.97909999999999997</v>
      </c>
      <c r="G45" s="5">
        <f t="shared" si="6"/>
        <v>44.68389337146359</v>
      </c>
      <c r="H45" s="5">
        <v>0.95612516758804611</v>
      </c>
      <c r="I45" s="5">
        <f t="shared" si="11"/>
        <v>45.757607354239234</v>
      </c>
      <c r="J45" s="5">
        <v>0.96525096525096521</v>
      </c>
      <c r="K45" s="5">
        <f t="shared" si="9"/>
        <v>45.325000000000003</v>
      </c>
      <c r="L45" s="42">
        <f t="shared" si="12"/>
        <v>95.352185378022114</v>
      </c>
      <c r="M45" s="42"/>
      <c r="N45" s="42"/>
      <c r="O45" s="42"/>
      <c r="P45" s="1">
        <v>39</v>
      </c>
      <c r="Q45" s="42">
        <f t="shared" si="13"/>
        <v>95.352185378022114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45.222544152876836</v>
      </c>
      <c r="E46" s="8">
        <f t="shared" si="7"/>
        <v>0.96743783039054954</v>
      </c>
      <c r="F46" s="39">
        <v>0.97199999999999998</v>
      </c>
      <c r="G46" s="5">
        <f t="shared" ref="G46:G77" si="14">E$4/F46</f>
        <v>45.010288065843625</v>
      </c>
      <c r="H46" s="5">
        <v>0.94960849980195905</v>
      </c>
      <c r="I46" s="5">
        <f t="shared" si="11"/>
        <v>46.071617944788898</v>
      </c>
      <c r="J46" s="5">
        <v>0.95602294455066916</v>
      </c>
      <c r="K46" s="5">
        <f t="shared" si="9"/>
        <v>45.762500000000003</v>
      </c>
      <c r="L46" s="42">
        <f t="shared" si="12"/>
        <v>95.205356111319645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45.574108671875344</v>
      </c>
      <c r="E47" s="8">
        <f t="shared" si="7"/>
        <v>0.95997489089674648</v>
      </c>
      <c r="F47" s="39">
        <v>0.96540000000000004</v>
      </c>
      <c r="G47" s="5">
        <f t="shared" si="14"/>
        <v>45.318002900352184</v>
      </c>
      <c r="H47" s="5">
        <v>0.94302595357072827</v>
      </c>
      <c r="I47" s="5">
        <f t="shared" si="11"/>
        <v>46.393208834117935</v>
      </c>
      <c r="J47" s="5">
        <v>0.94786729857819907</v>
      </c>
      <c r="K47" s="5">
        <f t="shared" si="9"/>
        <v>46.15625</v>
      </c>
      <c r="L47" s="42">
        <f t="shared" si="12"/>
        <v>97.000586034498781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45.941577117160342</v>
      </c>
      <c r="E48" s="8">
        <f t="shared" si="7"/>
        <v>0.95229643267205699</v>
      </c>
      <c r="F48" s="39">
        <v>0.95809999999999995</v>
      </c>
      <c r="G48" s="5">
        <f t="shared" si="14"/>
        <v>45.663291931948649</v>
      </c>
      <c r="H48" s="5">
        <v>0.93637873031954166</v>
      </c>
      <c r="I48" s="5">
        <f t="shared" si="11"/>
        <v>46.722547814675586</v>
      </c>
      <c r="J48" s="5">
        <v>0.93896713615023475</v>
      </c>
      <c r="K48" s="5">
        <f t="shared" si="9"/>
        <v>46.59375</v>
      </c>
      <c r="L48" s="42">
        <f t="shared" si="12"/>
        <v>95.878073983638984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46.315019598896775</v>
      </c>
      <c r="E49" s="8">
        <f t="shared" si="7"/>
        <v>0.9446179744473675</v>
      </c>
      <c r="F49" s="39">
        <v>0.95130000000000003</v>
      </c>
      <c r="G49" s="5">
        <f t="shared" si="14"/>
        <v>45.989698307579104</v>
      </c>
      <c r="H49" s="5">
        <v>0.92966746478784201</v>
      </c>
      <c r="I49" s="5">
        <f t="shared" si="11"/>
        <v>47.05983769151706</v>
      </c>
      <c r="J49" s="5">
        <v>0.93109869646182486</v>
      </c>
      <c r="K49" s="5">
        <f t="shared" si="9"/>
        <v>46.987500000000004</v>
      </c>
      <c r="L49" s="42">
        <f t="shared" si="12"/>
        <v>96.590238996656467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46.694582993340354</v>
      </c>
      <c r="E50" s="8">
        <f t="shared" si="7"/>
        <v>0.93693951622267801</v>
      </c>
      <c r="F50" s="39">
        <v>0.94430000000000003</v>
      </c>
      <c r="G50" s="5">
        <f t="shared" si="14"/>
        <v>46.330615270570789</v>
      </c>
      <c r="H50" s="5">
        <v>0.92289232957568956</v>
      </c>
      <c r="I50" s="5">
        <f t="shared" si="11"/>
        <v>47.405313272150146</v>
      </c>
      <c r="J50" s="5">
        <v>0.92250922509225086</v>
      </c>
      <c r="K50" s="5">
        <f t="shared" si="9"/>
        <v>47.425000000000004</v>
      </c>
      <c r="L50" s="42">
        <f t="shared" si="12"/>
        <v>98.442550231919228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47.080419031284428</v>
      </c>
      <c r="E51" s="8">
        <f t="shared" si="7"/>
        <v>0.92926105799798853</v>
      </c>
      <c r="F51" s="39">
        <v>0.93730000000000002</v>
      </c>
      <c r="G51" s="5">
        <f t="shared" si="14"/>
        <v>46.676624346527255</v>
      </c>
      <c r="H51" s="5">
        <v>0.91605310869335976</v>
      </c>
      <c r="I51" s="5">
        <f t="shared" si="11"/>
        <v>47.759239704348744</v>
      </c>
      <c r="J51" s="5">
        <v>0.91491308325709064</v>
      </c>
      <c r="K51" s="5">
        <f t="shared" si="9"/>
        <v>47.818749999999994</v>
      </c>
      <c r="L51" s="42">
        <f t="shared" si="12"/>
        <v>95.336656830140583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47.472684500295578</v>
      </c>
      <c r="E52" s="8">
        <f t="shared" si="7"/>
        <v>0.92158259977329915</v>
      </c>
      <c r="F52" s="39">
        <v>0.93049999999999999</v>
      </c>
      <c r="G52" s="5">
        <f t="shared" si="14"/>
        <v>47.017732401934445</v>
      </c>
      <c r="H52" s="5">
        <v>0.90914925018010895</v>
      </c>
      <c r="I52" s="5">
        <f t="shared" si="11"/>
        <v>48.12191176677846</v>
      </c>
      <c r="J52" s="5">
        <v>0.90661831368993651</v>
      </c>
      <c r="K52" s="5">
        <f t="shared" si="9"/>
        <v>48.256250000000001</v>
      </c>
      <c r="L52" s="42">
        <f t="shared" si="12"/>
        <v>95.711057460273338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47.871541457144147</v>
      </c>
      <c r="E53" s="8">
        <f t="shared" si="7"/>
        <v>0.91390414154860966</v>
      </c>
      <c r="F53" s="39">
        <v>0.92310000000000003</v>
      </c>
      <c r="G53" s="5">
        <f t="shared" si="14"/>
        <v>47.394648467121655</v>
      </c>
      <c r="H53" s="5">
        <v>0.90217990407498094</v>
      </c>
      <c r="I53" s="5">
        <f t="shared" si="11"/>
        <v>48.493653873677836</v>
      </c>
      <c r="J53" s="5">
        <v>0.89847259658580414</v>
      </c>
      <c r="K53" s="5">
        <f t="shared" si="9"/>
        <v>48.693750000000001</v>
      </c>
      <c r="L53" s="42">
        <f t="shared" si="12"/>
        <v>95.583776619921764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48.277157451034256</v>
      </c>
      <c r="E54" s="8">
        <f t="shared" si="7"/>
        <v>0.90622568332392017</v>
      </c>
      <c r="F54" s="39">
        <v>0.91620000000000001</v>
      </c>
      <c r="G54" s="5">
        <f t="shared" si="14"/>
        <v>47.751582623881248</v>
      </c>
      <c r="H54" s="5">
        <v>0.89514394979545264</v>
      </c>
      <c r="I54" s="5">
        <f t="shared" si="11"/>
        <v>48.874820647558657</v>
      </c>
      <c r="J54" s="5">
        <v>0.89047195013357083</v>
      </c>
      <c r="K54" s="5">
        <f t="shared" si="9"/>
        <v>49.131249999999994</v>
      </c>
      <c r="L54" s="42">
        <f t="shared" si="12"/>
        <v>93.802767068071731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48.689705758279416</v>
      </c>
      <c r="E55" s="8">
        <f t="shared" si="7"/>
        <v>0.89854722509923068</v>
      </c>
      <c r="F55" s="39">
        <v>0.90900000000000003</v>
      </c>
      <c r="G55" s="5">
        <f t="shared" si="14"/>
        <v>48.12981298129813</v>
      </c>
      <c r="H55" s="5">
        <v>0.88804001561473733</v>
      </c>
      <c r="I55" s="5">
        <f t="shared" si="11"/>
        <v>49.265797971631351</v>
      </c>
      <c r="J55" s="5">
        <v>0.88261253309796994</v>
      </c>
      <c r="K55" s="5">
        <f t="shared" si="9"/>
        <v>49.568750000000001</v>
      </c>
      <c r="L55" s="42">
        <f t="shared" si="12"/>
        <v>92.012042377850861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49.109365629114265</v>
      </c>
      <c r="E56" s="8">
        <f t="shared" si="7"/>
        <v>0.8908687668745412</v>
      </c>
      <c r="F56" s="39">
        <v>0.90200000000000002</v>
      </c>
      <c r="G56" s="5">
        <f t="shared" si="14"/>
        <v>48.50332594235033</v>
      </c>
      <c r="H56" s="5">
        <v>0.88086649206185819</v>
      </c>
      <c r="I56" s="5">
        <f t="shared" si="11"/>
        <v>49.667004471464999</v>
      </c>
      <c r="J56" s="5">
        <v>0.87489063867016625</v>
      </c>
      <c r="K56" s="5">
        <f t="shared" si="9"/>
        <v>50.006250000000001</v>
      </c>
      <c r="L56" s="42">
        <f t="shared" si="12"/>
        <v>96.261415803556233</v>
      </c>
      <c r="M56" s="14"/>
      <c r="N56" s="29"/>
      <c r="O56" s="42"/>
      <c r="P56" s="1">
        <v>50</v>
      </c>
      <c r="Q56" s="42">
        <f t="shared" si="13"/>
        <v>96.261415803556233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49.536322547380962</v>
      </c>
      <c r="E57" s="8">
        <f t="shared" si="7"/>
        <v>0.88319030864985171</v>
      </c>
      <c r="F57" s="39">
        <v>0.89480000000000004</v>
      </c>
      <c r="G57" s="5">
        <f t="shared" si="14"/>
        <v>48.893607510058111</v>
      </c>
      <c r="H57" s="5">
        <v>0.87362154050034846</v>
      </c>
      <c r="I57" s="5">
        <f t="shared" si="11"/>
        <v>50.078893401533009</v>
      </c>
      <c r="J57" s="5">
        <v>0.86655112651646449</v>
      </c>
      <c r="K57" s="5">
        <f t="shared" si="9"/>
        <v>50.487499999999997</v>
      </c>
      <c r="L57" s="42">
        <f t="shared" si="12"/>
        <v>97.67267015586124</v>
      </c>
      <c r="M57" s="14"/>
      <c r="N57" s="29"/>
      <c r="O57" s="42"/>
      <c r="P57" s="1">
        <v>51</v>
      </c>
      <c r="Q57" s="42">
        <f t="shared" si="13"/>
        <v>97.67267015586124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49.970768503880691</v>
      </c>
      <c r="E58" s="8">
        <f t="shared" si="7"/>
        <v>0.87551185042516222</v>
      </c>
      <c r="F58" s="39">
        <v>0.88739999999999997</v>
      </c>
      <c r="G58" s="5">
        <f t="shared" si="14"/>
        <v>49.301329727293215</v>
      </c>
      <c r="H58" s="5">
        <v>0.86630309775753511</v>
      </c>
      <c r="I58" s="5">
        <f t="shared" si="11"/>
        <v>50.501954931534769</v>
      </c>
      <c r="J58" s="5">
        <v>0.85910652920962205</v>
      </c>
      <c r="K58" s="5">
        <f t="shared" si="9"/>
        <v>50.924999999999997</v>
      </c>
      <c r="L58" s="42">
        <f t="shared" si="12"/>
        <v>95.394403761783053</v>
      </c>
      <c r="M58" s="42"/>
      <c r="N58" s="42"/>
      <c r="O58" s="42"/>
      <c r="P58" s="1">
        <v>52</v>
      </c>
      <c r="Q58" s="42">
        <f t="shared" si="13"/>
        <v>95.394403761783053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50.41290228423658</v>
      </c>
      <c r="E59" s="8">
        <f t="shared" si="7"/>
        <v>0.86783339220047284</v>
      </c>
      <c r="F59" s="39">
        <v>0.88009999999999999</v>
      </c>
      <c r="G59" s="5">
        <f t="shared" si="14"/>
        <v>49.710260197704805</v>
      </c>
      <c r="H59" s="5">
        <v>0.85890887740929045</v>
      </c>
      <c r="I59" s="5">
        <f t="shared" si="11"/>
        <v>50.9367188425881</v>
      </c>
      <c r="J59" s="5">
        <v>0.85178875638841567</v>
      </c>
      <c r="K59" s="5">
        <f t="shared" si="9"/>
        <v>51.362499999999997</v>
      </c>
      <c r="L59" s="42">
        <f t="shared" si="12"/>
        <v>95.029033523537393</v>
      </c>
      <c r="M59" s="14"/>
      <c r="N59" s="29"/>
      <c r="O59" s="42"/>
      <c r="P59" s="1">
        <v>53</v>
      </c>
      <c r="Q59" s="42">
        <f t="shared" si="13"/>
        <v>95.029033523537393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50.862929772174901</v>
      </c>
      <c r="E60" s="8">
        <f t="shared" si="7"/>
        <v>0.86015493397578324</v>
      </c>
      <c r="F60" s="39">
        <v>0.87290000000000001</v>
      </c>
      <c r="G60" s="5">
        <f t="shared" si="14"/>
        <v>50.120288692862871</v>
      </c>
      <c r="H60" s="5">
        <v>0.85143636813361923</v>
      </c>
      <c r="I60" s="5">
        <f t="shared" si="11"/>
        <v>51.383757656372673</v>
      </c>
      <c r="J60" s="5">
        <v>0.8438818565400843</v>
      </c>
      <c r="K60" s="5">
        <f t="shared" si="9"/>
        <v>51.843750000000007</v>
      </c>
      <c r="L60" s="42">
        <f t="shared" si="12"/>
        <v>98.285854632222012</v>
      </c>
      <c r="M60" s="42"/>
      <c r="N60" s="42"/>
      <c r="O60" s="42"/>
      <c r="P60" s="1">
        <v>54</v>
      </c>
      <c r="Q60" s="42">
        <f t="shared" si="13"/>
        <v>98.285854632222012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51.321064269196476</v>
      </c>
      <c r="E61" s="8">
        <f t="shared" si="7"/>
        <v>0.85247647575109387</v>
      </c>
      <c r="F61" s="39">
        <v>0.86560000000000004</v>
      </c>
      <c r="G61" s="5">
        <f t="shared" si="14"/>
        <v>50.54297597042514</v>
      </c>
      <c r="H61" s="5">
        <v>0.84388282940455972</v>
      </c>
      <c r="I61" s="5">
        <f t="shared" si="11"/>
        <v>51.84369023229187</v>
      </c>
      <c r="J61" s="5">
        <v>0.83612040133779264</v>
      </c>
      <c r="K61" s="5">
        <f t="shared" si="9"/>
        <v>52.325000000000003</v>
      </c>
      <c r="L61" s="42">
        <f t="shared" si="12"/>
        <v>94.863335063209746</v>
      </c>
      <c r="M61" s="42"/>
      <c r="N61" s="42"/>
      <c r="O61" s="42"/>
      <c r="P61" s="1">
        <v>55</v>
      </c>
      <c r="Q61" s="42">
        <f t="shared" si="13"/>
        <v>94.863335063209746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51.787526831681497</v>
      </c>
      <c r="E62" s="8">
        <f t="shared" si="7"/>
        <v>0.84479801752640438</v>
      </c>
      <c r="F62" s="39">
        <v>0.85780000000000001</v>
      </c>
      <c r="G62" s="5">
        <f t="shared" si="14"/>
        <v>51.002564700396363</v>
      </c>
      <c r="H62" s="5">
        <v>0.83624528468876758</v>
      </c>
      <c r="I62" s="5">
        <f t="shared" si="11"/>
        <v>52.317185879598476</v>
      </c>
      <c r="J62" s="5">
        <v>0.82918739635157546</v>
      </c>
      <c r="K62" s="5">
        <f t="shared" si="9"/>
        <v>52.762500000000003</v>
      </c>
      <c r="L62" s="42">
        <f t="shared" si="12"/>
        <v>97.071278035016874</v>
      </c>
      <c r="M62" s="42"/>
      <c r="N62" s="42"/>
      <c r="O62" s="42"/>
      <c r="P62" s="1">
        <v>56</v>
      </c>
      <c r="Q62" s="42">
        <f t="shared" si="13"/>
        <v>97.071278035016874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52.26254662654658</v>
      </c>
      <c r="E63" s="8">
        <f t="shared" si="7"/>
        <v>0.83711955930171489</v>
      </c>
      <c r="F63" s="39">
        <v>0.85019999999999996</v>
      </c>
      <c r="G63" s="5">
        <f t="shared" si="14"/>
        <v>51.458480357562927</v>
      </c>
      <c r="H63" s="5">
        <v>0.82852051221961898</v>
      </c>
      <c r="I63" s="5">
        <f t="shared" si="11"/>
        <v>52.804969043908265</v>
      </c>
      <c r="J63" s="5">
        <v>0.82169268693508624</v>
      </c>
      <c r="K63" s="5">
        <f t="shared" si="9"/>
        <v>53.243750000000006</v>
      </c>
      <c r="L63" s="42">
        <f t="shared" si="12"/>
        <v>95.602219438804724</v>
      </c>
      <c r="M63" s="42"/>
      <c r="N63" s="42"/>
      <c r="O63" s="42"/>
      <c r="P63" s="1">
        <v>57</v>
      </c>
      <c r="Q63" s="42">
        <f t="shared" si="13"/>
        <v>95.602219438804724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52.746361306656773</v>
      </c>
      <c r="E64" s="8">
        <f t="shared" si="7"/>
        <v>0.8294411010770254</v>
      </c>
      <c r="F64" s="39">
        <v>0.8427</v>
      </c>
      <c r="G64" s="5">
        <f t="shared" si="14"/>
        <v>51.916459000830663</v>
      </c>
      <c r="H64" s="5">
        <v>0.82070503334994083</v>
      </c>
      <c r="I64" s="5">
        <f t="shared" si="11"/>
        <v>53.307824641237964</v>
      </c>
      <c r="J64" s="5">
        <v>0.81433224755700329</v>
      </c>
      <c r="K64" s="5">
        <f t="shared" si="9"/>
        <v>53.725000000000001</v>
      </c>
      <c r="L64" s="42">
        <f t="shared" si="12"/>
        <v>96.106337030045736</v>
      </c>
      <c r="M64" s="42"/>
      <c r="N64" s="42"/>
      <c r="O64" s="42"/>
      <c r="P64" s="1">
        <v>58</v>
      </c>
      <c r="Q64" s="42">
        <f t="shared" si="13"/>
        <v>96.106337030045736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53.239217407284258</v>
      </c>
      <c r="E65" s="8">
        <f t="shared" si="7"/>
        <v>0.82176264285233591</v>
      </c>
      <c r="F65" s="39">
        <v>0.83509999999999995</v>
      </c>
      <c r="G65" s="5">
        <f t="shared" si="14"/>
        <v>52.388935456831518</v>
      </c>
      <c r="H65" s="5">
        <v>0.81279509841897379</v>
      </c>
      <c r="I65" s="5">
        <f t="shared" si="11"/>
        <v>53.826604128274482</v>
      </c>
      <c r="J65" s="5">
        <v>0.80710250201775624</v>
      </c>
      <c r="K65" s="5">
        <f t="shared" si="9"/>
        <v>54.206250000000004</v>
      </c>
      <c r="L65" s="42">
        <f t="shared" si="12"/>
        <v>90.542886747082079</v>
      </c>
      <c r="M65" s="42"/>
      <c r="N65" s="42"/>
      <c r="O65" s="42"/>
      <c r="P65" s="1">
        <v>59</v>
      </c>
      <c r="Q65" s="42">
        <f t="shared" si="13"/>
        <v>90.542886747082079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53.741370765003602</v>
      </c>
      <c r="E66" s="8">
        <f t="shared" ref="E66:E97" si="17">1-IF(A66&lt;I$3,0,IF(A66&lt;I$4,G$3*(A66-I$3)^2,G$2+G$4*(A66-I$4)+(A66&gt;I$5)*G$5*(A66-I$5)^2))</f>
        <v>0.81408418462764653</v>
      </c>
      <c r="F66" s="39">
        <v>0.82740000000000002</v>
      </c>
      <c r="G66" s="5">
        <f t="shared" si="14"/>
        <v>52.876480541455159</v>
      </c>
      <c r="H66" s="5">
        <v>0.80478667000768445</v>
      </c>
      <c r="I66" s="5">
        <f t="shared" si="11"/>
        <v>54.362232415681362</v>
      </c>
      <c r="J66" s="5">
        <v>0.8</v>
      </c>
      <c r="K66" s="5">
        <f t="shared" si="9"/>
        <v>54.6875</v>
      </c>
      <c r="L66" s="42">
        <f t="shared" si="12"/>
        <v>96.339475527344376</v>
      </c>
      <c r="M66" s="42"/>
      <c r="N66" s="42"/>
      <c r="O66" s="42"/>
      <c r="P66" s="1">
        <v>60</v>
      </c>
      <c r="Q66" s="42">
        <f t="shared" si="13"/>
        <v>96.339475527344376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54.25308696051885</v>
      </c>
      <c r="E67" s="8">
        <f t="shared" si="17"/>
        <v>0.80640572640295705</v>
      </c>
      <c r="F67" s="39">
        <v>0.81930000000000003</v>
      </c>
      <c r="G67" s="5">
        <f t="shared" si="14"/>
        <v>53.399243256438425</v>
      </c>
      <c r="H67" s="5">
        <v>0.79667540339560061</v>
      </c>
      <c r="I67" s="5">
        <f t="shared" si="11"/>
        <v>54.915715752649277</v>
      </c>
      <c r="J67" s="5">
        <v>0.79302141157811268</v>
      </c>
      <c r="K67" s="5">
        <f t="shared" si="9"/>
        <v>55.168749999999996</v>
      </c>
      <c r="L67" s="42">
        <f t="shared" si="12"/>
        <v>98.582229486103316</v>
      </c>
      <c r="M67" s="42"/>
      <c r="N67" s="42"/>
      <c r="O67" s="42"/>
      <c r="P67" s="1">
        <v>61</v>
      </c>
      <c r="Q67" s="42">
        <f t="shared" si="13"/>
        <v>98.582229486103316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54.774641787032941</v>
      </c>
      <c r="E68" s="8">
        <f t="shared" si="17"/>
        <v>0.79872726817826756</v>
      </c>
      <c r="F68" s="39">
        <v>0.81130000000000002</v>
      </c>
      <c r="G68" s="5">
        <f t="shared" si="14"/>
        <v>53.925798101811907</v>
      </c>
      <c r="H68" s="5">
        <v>0.78845662396903204</v>
      </c>
      <c r="I68" s="5">
        <f t="shared" si="11"/>
        <v>55.488150736518328</v>
      </c>
      <c r="J68" s="5">
        <v>0.78554595443833475</v>
      </c>
      <c r="K68" s="5">
        <f t="shared" si="9"/>
        <v>55.693749999999994</v>
      </c>
      <c r="L68" s="42">
        <f t="shared" si="12"/>
        <v>98.782041094739299</v>
      </c>
      <c r="M68" s="42"/>
      <c r="N68" s="42"/>
      <c r="O68" s="42"/>
      <c r="P68" s="1">
        <v>62</v>
      </c>
      <c r="Q68" s="42">
        <f t="shared" si="13"/>
        <v>98.782041094739299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55.306321745895083</v>
      </c>
      <c r="E69" s="8">
        <f t="shared" si="17"/>
        <v>0.79104880995357807</v>
      </c>
      <c r="F69" s="39">
        <v>0.80330000000000001</v>
      </c>
      <c r="G69" s="5">
        <f t="shared" si="14"/>
        <v>54.462840781775178</v>
      </c>
      <c r="H69" s="5">
        <v>0.78012530126194513</v>
      </c>
      <c r="I69" s="5">
        <f t="shared" si="11"/>
        <v>56.080734632281754</v>
      </c>
      <c r="J69" s="5">
        <v>0.77881619937694702</v>
      </c>
      <c r="K69" s="5">
        <f t="shared" si="9"/>
        <v>56.175000000000004</v>
      </c>
      <c r="L69" s="42">
        <f t="shared" si="12"/>
        <v>97.341722052030065</v>
      </c>
      <c r="M69" s="42"/>
      <c r="N69" s="42"/>
      <c r="O69" s="42"/>
      <c r="P69" s="1">
        <v>63</v>
      </c>
      <c r="Q69" s="42">
        <f t="shared" si="13"/>
        <v>97.341722052030065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55.848424571397544</v>
      </c>
      <c r="E70" s="8">
        <f t="shared" si="17"/>
        <v>0.78337035172888858</v>
      </c>
      <c r="F70" s="39">
        <v>0.79520000000000002</v>
      </c>
      <c r="G70" s="5">
        <f t="shared" si="14"/>
        <v>55.017605633802816</v>
      </c>
      <c r="H70" s="5">
        <v>0.77167601923403806</v>
      </c>
      <c r="I70" s="5">
        <f t="shared" si="11"/>
        <v>56.694777224548254</v>
      </c>
      <c r="J70" s="5">
        <v>0.77160493827160492</v>
      </c>
      <c r="K70" s="5">
        <f t="shared" si="9"/>
        <v>56.7</v>
      </c>
      <c r="L70" s="42">
        <f t="shared" si="12"/>
        <v>90.95834620748785</v>
      </c>
      <c r="M70" s="42"/>
      <c r="N70" s="42"/>
      <c r="O70" s="42"/>
      <c r="P70" s="1">
        <v>64</v>
      </c>
      <c r="Q70" s="42">
        <f t="shared" si="13"/>
        <v>90.95834620748785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56.401259786741818</v>
      </c>
      <c r="E71" s="8">
        <f t="shared" si="17"/>
        <v>0.77569189350419909</v>
      </c>
      <c r="F71" s="39">
        <v>0.7873</v>
      </c>
      <c r="G71" s="5">
        <f t="shared" si="14"/>
        <v>55.56966848723485</v>
      </c>
      <c r="H71" s="5">
        <v>0.76310294230246312</v>
      </c>
      <c r="I71" s="5">
        <f t="shared" si="11"/>
        <v>57.331714470915081</v>
      </c>
      <c r="J71" s="5">
        <v>0.76511094108645761</v>
      </c>
      <c r="K71" s="5">
        <f t="shared" si="9"/>
        <v>57.181249999999991</v>
      </c>
      <c r="L71" s="42">
        <f t="shared" si="12"/>
        <v>93.767680443461046</v>
      </c>
      <c r="M71" s="42"/>
      <c r="N71" s="42"/>
      <c r="O71" s="42"/>
      <c r="P71" s="1">
        <v>65</v>
      </c>
      <c r="Q71" s="42">
        <f t="shared" si="13"/>
        <v>93.767680443461046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56.965149293355388</v>
      </c>
      <c r="E72" s="8">
        <f t="shared" si="17"/>
        <v>0.7680134352795096</v>
      </c>
      <c r="F72" s="39">
        <v>0.77859999999999996</v>
      </c>
      <c r="G72" s="5">
        <f t="shared" si="14"/>
        <v>56.190598510146422</v>
      </c>
      <c r="H72" s="5">
        <v>0.75439977654048407</v>
      </c>
      <c r="I72" s="5">
        <f t="shared" si="11"/>
        <v>57.99312428302688</v>
      </c>
      <c r="J72" s="5">
        <v>0.75815011372251706</v>
      </c>
      <c r="K72" s="5">
        <f t="shared" si="9"/>
        <v>57.706249999999997</v>
      </c>
      <c r="L72" s="42">
        <f t="shared" si="12"/>
        <v>90.134729894549665</v>
      </c>
      <c r="M72" s="42"/>
      <c r="N72" s="42"/>
      <c r="O72" s="42"/>
      <c r="P72" s="1">
        <v>66</v>
      </c>
      <c r="Q72" s="42">
        <f t="shared" si="13"/>
        <v>90.134729894549665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57.540427995916886</v>
      </c>
      <c r="E73" s="8">
        <f t="shared" si="17"/>
        <v>0.76033497705482023</v>
      </c>
      <c r="F73" s="39">
        <v>0.76980000000000004</v>
      </c>
      <c r="G73" s="5">
        <f t="shared" si="14"/>
        <v>56.832943621719927</v>
      </c>
      <c r="H73" s="5">
        <v>0.74555972533363402</v>
      </c>
      <c r="I73" s="5">
        <f t="shared" si="11"/>
        <v>58.680744832913426</v>
      </c>
      <c r="J73" s="5">
        <v>0.75131480090157776</v>
      </c>
      <c r="K73" s="5">
        <f t="shared" ref="K73:K104" si="19">E$4/J73</f>
        <v>58.231250000000003</v>
      </c>
      <c r="L73" s="42">
        <f t="shared" si="12"/>
        <v>92.80714192889819</v>
      </c>
      <c r="M73" s="42"/>
      <c r="N73" s="42"/>
      <c r="O73" s="42"/>
      <c r="P73" s="1">
        <v>67</v>
      </c>
      <c r="Q73" s="42">
        <f t="shared" si="13"/>
        <v>92.80714192889819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58.127444465639535</v>
      </c>
      <c r="E74" s="8">
        <f t="shared" si="17"/>
        <v>0.75265651883013074</v>
      </c>
      <c r="F74" s="39">
        <v>0.76129999999999998</v>
      </c>
      <c r="G74" s="5">
        <f t="shared" si="14"/>
        <v>57.467489820044662</v>
      </c>
      <c r="H74" s="5">
        <v>0.73657543863613695</v>
      </c>
      <c r="I74" s="5">
        <f t="shared" si="11"/>
        <v>59.396495871500527</v>
      </c>
      <c r="J74" s="5">
        <v>0.74460163812360391</v>
      </c>
      <c r="K74" s="5">
        <f t="shared" si="19"/>
        <v>58.756249999999994</v>
      </c>
      <c r="L74" s="42">
        <f t="shared" si="12"/>
        <v>94.618737600064364</v>
      </c>
      <c r="M74" s="42"/>
      <c r="N74" s="42"/>
      <c r="O74" s="42"/>
      <c r="P74" s="1">
        <v>68</v>
      </c>
      <c r="Q74" s="42">
        <f t="shared" si="13"/>
        <v>94.618737600064364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58.726561644573152</v>
      </c>
      <c r="E75" s="8">
        <f t="shared" si="17"/>
        <v>0.74497806060544125</v>
      </c>
      <c r="F75" s="39">
        <v>0.75249999999999995</v>
      </c>
      <c r="G75" s="5">
        <f t="shared" si="14"/>
        <v>58.139534883720934</v>
      </c>
      <c r="H75" s="5">
        <v>0.72743895479044052</v>
      </c>
      <c r="I75" s="5">
        <f t="shared" ref="I75:I106" si="21">E$4/H75</f>
        <v>60.142503658748154</v>
      </c>
      <c r="J75" s="5">
        <v>0.73800738007380073</v>
      </c>
      <c r="K75" s="5">
        <f t="shared" si="19"/>
        <v>59.28125</v>
      </c>
      <c r="L75" s="42">
        <f t="shared" ref="L75:L93" si="22">100*(+D75/C75)</f>
        <v>97.579443330777877</v>
      </c>
      <c r="M75" s="42"/>
      <c r="N75" s="42"/>
      <c r="O75" s="42"/>
      <c r="P75" s="1">
        <v>69</v>
      </c>
      <c r="Q75" s="42">
        <f t="shared" ref="Q75:Q93" si="23">MAX(L75,O75)</f>
        <v>97.579443330777877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59.338157593915113</v>
      </c>
      <c r="E76" s="8">
        <f t="shared" si="17"/>
        <v>0.73729960238075176</v>
      </c>
      <c r="F76" s="39">
        <v>0.74399999999999999</v>
      </c>
      <c r="G76" s="5">
        <f t="shared" si="14"/>
        <v>58.803763440860216</v>
      </c>
      <c r="H76" s="5">
        <v>0.7181416336517088</v>
      </c>
      <c r="I76" s="5">
        <f t="shared" si="21"/>
        <v>60.921130247711403</v>
      </c>
      <c r="J76" s="5">
        <v>0.73152889539136801</v>
      </c>
      <c r="K76" s="5">
        <f t="shared" si="19"/>
        <v>59.806249999999999</v>
      </c>
      <c r="L76" s="42">
        <f t="shared" si="22"/>
        <v>95.526950781725446</v>
      </c>
      <c r="M76" s="42"/>
      <c r="N76" s="42"/>
      <c r="O76" s="42"/>
      <c r="P76" s="1">
        <v>70</v>
      </c>
      <c r="Q76" s="42">
        <f t="shared" si="23"/>
        <v>95.526950781725446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59.990484887835535</v>
      </c>
      <c r="E77" s="8">
        <f t="shared" si="17"/>
        <v>0.72928232005124749</v>
      </c>
      <c r="F77" s="39">
        <v>0.73460000000000003</v>
      </c>
      <c r="G77" s="5">
        <f t="shared" si="14"/>
        <v>59.556221072692622</v>
      </c>
      <c r="H77" s="5">
        <v>0.70867407948534955</v>
      </c>
      <c r="I77" s="5">
        <f t="shared" si="21"/>
        <v>61.735008047383289</v>
      </c>
      <c r="J77" s="5">
        <v>0.72516316171138506</v>
      </c>
      <c r="K77" s="5">
        <f t="shared" si="19"/>
        <v>60.331249999999997</v>
      </c>
      <c r="L77" s="42">
        <f t="shared" si="22"/>
        <v>96.267159488369401</v>
      </c>
      <c r="M77" s="42"/>
      <c r="N77" s="42"/>
      <c r="O77" s="42"/>
      <c r="P77" s="1">
        <v>71</v>
      </c>
      <c r="Q77" s="42">
        <f t="shared" si="23"/>
        <v>96.267159488369401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60.714356977051317</v>
      </c>
      <c r="E78" s="8">
        <f t="shared" si="17"/>
        <v>0.72058738951211376</v>
      </c>
      <c r="F78" s="39">
        <v>0.72529999999999994</v>
      </c>
      <c r="G78" s="5">
        <f t="shared" ref="G78:G106" si="24">E$4/F78</f>
        <v>60.319867640976149</v>
      </c>
      <c r="H78" s="5">
        <v>0.69902605176375965</v>
      </c>
      <c r="I78" s="5">
        <f t="shared" si="21"/>
        <v>62.587080824257455</v>
      </c>
      <c r="J78" s="5">
        <v>0.71839080459770122</v>
      </c>
      <c r="K78" s="5">
        <f t="shared" si="19"/>
        <v>60.899999999999991</v>
      </c>
      <c r="L78" s="42">
        <f t="shared" si="22"/>
        <v>92.764487359895057</v>
      </c>
      <c r="M78" s="42"/>
      <c r="N78" s="42"/>
      <c r="O78" s="42"/>
      <c r="P78" s="1">
        <v>72</v>
      </c>
      <c r="Q78" s="42">
        <f t="shared" si="23"/>
        <v>92.764487359895057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61.51446699070133</v>
      </c>
      <c r="E79" s="8">
        <f t="shared" si="17"/>
        <v>0.71121481076335025</v>
      </c>
      <c r="F79" s="39">
        <v>0.71579999999999999</v>
      </c>
      <c r="G79" s="5">
        <f t="shared" si="24"/>
        <v>61.120424699636771</v>
      </c>
      <c r="H79" s="5">
        <v>0.68918636155814184</v>
      </c>
      <c r="I79" s="5">
        <f t="shared" si="21"/>
        <v>63.480652607646121</v>
      </c>
      <c r="J79" s="5">
        <v>0.71225071225071235</v>
      </c>
      <c r="K79" s="5">
        <f t="shared" si="19"/>
        <v>61.42499999999999</v>
      </c>
      <c r="L79" s="42">
        <f t="shared" si="22"/>
        <v>98.554553256130291</v>
      </c>
      <c r="M79" s="42"/>
      <c r="N79" s="42"/>
      <c r="O79" s="42"/>
      <c r="P79" s="1">
        <v>73</v>
      </c>
      <c r="Q79" s="42">
        <f t="shared" si="23"/>
        <v>98.554553256130291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62.396192007567109</v>
      </c>
      <c r="E80" s="8">
        <f t="shared" si="17"/>
        <v>0.70116458380495739</v>
      </c>
      <c r="F80" s="39">
        <v>0.70650000000000002</v>
      </c>
      <c r="G80" s="5">
        <f t="shared" si="24"/>
        <v>61.924982307147914</v>
      </c>
      <c r="H80" s="5">
        <v>0.67914275067516072</v>
      </c>
      <c r="I80" s="5">
        <f t="shared" si="21"/>
        <v>64.419446363090117</v>
      </c>
      <c r="J80" s="5">
        <v>0.7057163020465772</v>
      </c>
      <c r="K80" s="5">
        <f t="shared" si="19"/>
        <v>61.993750000000006</v>
      </c>
      <c r="L80" s="42">
        <f t="shared" si="22"/>
        <v>83.268939511877818</v>
      </c>
      <c r="M80" s="42"/>
      <c r="N80" s="42"/>
      <c r="O80" s="42"/>
      <c r="P80" s="1">
        <v>74</v>
      </c>
      <c r="Q80" s="42">
        <f t="shared" si="23"/>
        <v>83.268939511877818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63.365692253489186</v>
      </c>
      <c r="E81" s="8">
        <f t="shared" si="17"/>
        <v>0.69043670863693496</v>
      </c>
      <c r="F81" s="39">
        <v>0.69710000000000005</v>
      </c>
      <c r="G81" s="5">
        <f t="shared" si="24"/>
        <v>62.760005738057664</v>
      </c>
      <c r="H81" s="5">
        <v>0.66888174998954864</v>
      </c>
      <c r="I81" s="5">
        <f t="shared" si="21"/>
        <v>65.407674825458457</v>
      </c>
      <c r="J81" s="5">
        <v>0.6983240223463687</v>
      </c>
      <c r="K81" s="5">
        <f t="shared" si="19"/>
        <v>62.65</v>
      </c>
      <c r="L81" s="42">
        <f t="shared" si="22"/>
        <v>81.186024668147581</v>
      </c>
      <c r="M81" s="42"/>
      <c r="N81" s="42"/>
      <c r="O81" s="42"/>
      <c r="P81" s="1">
        <v>75</v>
      </c>
      <c r="Q81" s="42">
        <f t="shared" si="23"/>
        <v>81.186024668147581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64.430030534303654</v>
      </c>
      <c r="E82" s="8">
        <f t="shared" si="17"/>
        <v>0.67903118525928297</v>
      </c>
      <c r="F82" s="39">
        <v>0.68679999999999997</v>
      </c>
      <c r="G82" s="5">
        <f t="shared" si="24"/>
        <v>63.701223063482821</v>
      </c>
      <c r="H82" s="5">
        <v>0.65838851252202357</v>
      </c>
      <c r="I82" s="5">
        <f t="shared" si="21"/>
        <v>66.450126586217635</v>
      </c>
      <c r="J82" s="5">
        <v>0.68870523415977969</v>
      </c>
      <c r="K82" s="5">
        <f t="shared" si="19"/>
        <v>63.524999999999991</v>
      </c>
      <c r="L82" s="42">
        <f t="shared" si="22"/>
        <v>96.960166342067211</v>
      </c>
      <c r="M82" s="42"/>
      <c r="N82" s="42"/>
      <c r="O82" s="42"/>
      <c r="P82" s="1">
        <v>76</v>
      </c>
      <c r="Q82" s="42">
        <f t="shared" si="23"/>
        <v>96.960166342067211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65.597316587130322</v>
      </c>
      <c r="E83" s="8">
        <f t="shared" si="17"/>
        <v>0.66694801367200141</v>
      </c>
      <c r="F83" s="39">
        <v>0.6764</v>
      </c>
      <c r="G83" s="5">
        <f t="shared" si="24"/>
        <v>64.680662329982255</v>
      </c>
      <c r="H83" s="5">
        <v>0.64764661563735693</v>
      </c>
      <c r="I83" s="5">
        <f t="shared" si="21"/>
        <v>67.552271475926872</v>
      </c>
      <c r="J83" s="5">
        <v>0.6770480704129993</v>
      </c>
      <c r="K83" s="5">
        <f t="shared" si="19"/>
        <v>64.618750000000006</v>
      </c>
      <c r="L83" s="42">
        <f t="shared" si="22"/>
        <v>94.158827637029191</v>
      </c>
      <c r="M83" s="42"/>
      <c r="N83" s="42"/>
      <c r="O83" s="42"/>
      <c r="P83" s="1">
        <v>77</v>
      </c>
      <c r="Q83" s="42">
        <f t="shared" si="23"/>
        <v>94.158827637029191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66.876882350518102</v>
      </c>
      <c r="E84" s="8">
        <f t="shared" si="17"/>
        <v>0.65418719387509039</v>
      </c>
      <c r="F84" s="39">
        <v>0.66600000000000004</v>
      </c>
      <c r="G84" s="5">
        <f t="shared" si="24"/>
        <v>65.690690690690687</v>
      </c>
      <c r="H84" s="5">
        <v>0.63663782519257339</v>
      </c>
      <c r="I84" s="5">
        <f t="shared" si="21"/>
        <v>68.720390571776477</v>
      </c>
      <c r="J84" s="5">
        <v>0.66401062416998669</v>
      </c>
      <c r="K84" s="5">
        <f t="shared" si="19"/>
        <v>65.887500000000003</v>
      </c>
      <c r="L84" s="42">
        <f t="shared" si="22"/>
        <v>95.629479052218443</v>
      </c>
      <c r="M84" s="42"/>
      <c r="N84" s="42"/>
      <c r="O84" s="42"/>
      <c r="P84" s="1">
        <v>78</v>
      </c>
      <c r="Q84" s="42">
        <f t="shared" si="23"/>
        <v>95.629479052218443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68.279495898639297</v>
      </c>
      <c r="E85" s="8">
        <f t="shared" si="17"/>
        <v>0.64074872586854981</v>
      </c>
      <c r="F85" s="39">
        <v>0.65569999999999995</v>
      </c>
      <c r="G85" s="5">
        <f t="shared" si="24"/>
        <v>66.722586548726554</v>
      </c>
      <c r="H85" s="5">
        <v>0.62534181241197795</v>
      </c>
      <c r="I85" s="5">
        <f t="shared" si="21"/>
        <v>69.96173793537622</v>
      </c>
      <c r="J85" s="5">
        <v>0.64935064935064934</v>
      </c>
      <c r="K85" s="5">
        <f t="shared" si="19"/>
        <v>67.375</v>
      </c>
      <c r="L85" s="42">
        <f t="shared" si="22"/>
        <v>95.295877039273265</v>
      </c>
      <c r="M85" s="42"/>
      <c r="N85" s="42"/>
      <c r="O85" s="42"/>
      <c r="P85" s="1">
        <v>79</v>
      </c>
      <c r="Q85" s="42">
        <f t="shared" si="23"/>
        <v>95.295877039273265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69.817624116737292</v>
      </c>
      <c r="E86" s="8">
        <f t="shared" si="17"/>
        <v>0.62663260965237955</v>
      </c>
      <c r="F86" s="39">
        <v>0.64539999999999997</v>
      </c>
      <c r="G86" s="5">
        <f t="shared" si="24"/>
        <v>67.787418655097611</v>
      </c>
      <c r="H86" s="5">
        <v>0.61373581150580225</v>
      </c>
      <c r="I86" s="5">
        <f t="shared" si="21"/>
        <v>71.284743663009124</v>
      </c>
      <c r="J86" s="5">
        <v>0.63291139240506322</v>
      </c>
      <c r="K86" s="5">
        <f t="shared" si="19"/>
        <v>69.125000000000014</v>
      </c>
      <c r="L86" s="42">
        <f t="shared" si="22"/>
        <v>96.388804579020672</v>
      </c>
      <c r="M86" s="42"/>
      <c r="N86" s="42"/>
      <c r="O86" s="42"/>
      <c r="P86" s="1">
        <v>80</v>
      </c>
      <c r="Q86" s="42">
        <f t="shared" si="23"/>
        <v>96.388804579020672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71.50575734333809</v>
      </c>
      <c r="E87" s="8">
        <f t="shared" si="17"/>
        <v>0.61183884522657972</v>
      </c>
      <c r="F87" s="39">
        <v>0.63370000000000004</v>
      </c>
      <c r="G87" s="5">
        <f t="shared" si="24"/>
        <v>69.038977434117086</v>
      </c>
      <c r="H87" s="5">
        <v>0.60179420229424629</v>
      </c>
      <c r="I87" s="5">
        <f t="shared" si="21"/>
        <v>72.699271334303262</v>
      </c>
      <c r="J87" s="5">
        <v>0.61538461538461542</v>
      </c>
      <c r="K87" s="5">
        <f t="shared" si="19"/>
        <v>71.09375</v>
      </c>
      <c r="L87" s="42">
        <f t="shared" si="22"/>
        <v>95.404612866361703</v>
      </c>
      <c r="M87" s="42"/>
      <c r="N87" s="42"/>
      <c r="O87" s="42"/>
      <c r="P87" s="1">
        <v>81</v>
      </c>
      <c r="Q87" s="42">
        <f t="shared" si="23"/>
        <v>95.404612866361703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73.360813500346737</v>
      </c>
      <c r="E88" s="8">
        <f t="shared" si="17"/>
        <v>0.59636743259115055</v>
      </c>
      <c r="F88" s="39">
        <v>0.62190000000000001</v>
      </c>
      <c r="G88" s="5">
        <f t="shared" si="24"/>
        <v>70.348930696253419</v>
      </c>
      <c r="H88" s="5">
        <v>0.58948799692192377</v>
      </c>
      <c r="I88" s="5">
        <f t="shared" si="21"/>
        <v>74.216947975947647</v>
      </c>
      <c r="J88" s="5">
        <v>0.59630292188431722</v>
      </c>
      <c r="K88" s="5">
        <f t="shared" si="19"/>
        <v>73.368750000000006</v>
      </c>
      <c r="L88" s="42">
        <f t="shared" si="22"/>
        <v>98.581160358808589</v>
      </c>
      <c r="M88" s="42"/>
      <c r="N88" s="42"/>
      <c r="O88" s="42"/>
      <c r="P88" s="1">
        <v>82</v>
      </c>
      <c r="Q88" s="42">
        <f t="shared" si="23"/>
        <v>98.581160358808589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75.40264515985605</v>
      </c>
      <c r="E89" s="8">
        <f t="shared" si="17"/>
        <v>0.5802183717460917</v>
      </c>
      <c r="F89" s="39">
        <v>0.61029999999999995</v>
      </c>
      <c r="G89" s="5">
        <f t="shared" si="24"/>
        <v>71.686056038014101</v>
      </c>
      <c r="H89" s="5">
        <v>0.57678420250768925</v>
      </c>
      <c r="I89" s="5">
        <f t="shared" si="21"/>
        <v>75.851591998858112</v>
      </c>
      <c r="J89" s="5">
        <v>0.57636887608069165</v>
      </c>
      <c r="K89" s="5">
        <f t="shared" si="19"/>
        <v>75.90625</v>
      </c>
      <c r="L89" s="42">
        <f t="shared" si="22"/>
        <v>86.653106868250589</v>
      </c>
      <c r="M89" s="42"/>
      <c r="N89" s="42"/>
      <c r="O89" s="42"/>
      <c r="P89" s="1">
        <v>83</v>
      </c>
      <c r="Q89" s="42">
        <f t="shared" si="23"/>
        <v>86.653106868250589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77.654681276254493</v>
      </c>
      <c r="E90" s="8">
        <f t="shared" si="17"/>
        <v>0.56339166269140328</v>
      </c>
      <c r="F90" s="39">
        <v>0.59860000000000002</v>
      </c>
      <c r="G90" s="5">
        <f t="shared" si="24"/>
        <v>73.087203474774469</v>
      </c>
      <c r="H90" s="5">
        <v>0.56364502128858951</v>
      </c>
      <c r="I90" s="5">
        <f t="shared" si="21"/>
        <v>77.619775474961116</v>
      </c>
      <c r="J90" s="5">
        <v>0.55555555555555558</v>
      </c>
      <c r="K90" s="5">
        <f t="shared" si="19"/>
        <v>78.75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80.144747029373306</v>
      </c>
      <c r="E91" s="8">
        <f t="shared" si="17"/>
        <v>0.54588730542708541</v>
      </c>
      <c r="F91" s="39">
        <v>0.58689999999999998</v>
      </c>
      <c r="G91" s="5">
        <f t="shared" si="24"/>
        <v>74.544215368887379</v>
      </c>
      <c r="H91" s="5">
        <v>0.55002683494772731</v>
      </c>
      <c r="I91" s="5">
        <f t="shared" si="21"/>
        <v>79.541573647325507</v>
      </c>
      <c r="J91" s="5">
        <v>0.53361792956243326</v>
      </c>
      <c r="K91" s="5">
        <f t="shared" si="19"/>
        <v>81.987500000000011</v>
      </c>
      <c r="L91" s="42">
        <f t="shared" si="22"/>
        <v>84.719605739295261</v>
      </c>
      <c r="M91" s="42"/>
      <c r="N91" s="42"/>
      <c r="O91" s="42"/>
      <c r="P91" s="1">
        <v>85</v>
      </c>
      <c r="Q91" s="42">
        <f t="shared" si="23"/>
        <v>84.719605739295261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82.906122041762984</v>
      </c>
      <c r="E92" s="8">
        <f t="shared" si="17"/>
        <v>0.52770529995313797</v>
      </c>
      <c r="F92" s="39">
        <v>0.57279999999999998</v>
      </c>
      <c r="G92" s="5">
        <f t="shared" si="24"/>
        <v>76.379189944134083</v>
      </c>
      <c r="H92" s="5">
        <v>0.53587889790744503</v>
      </c>
      <c r="I92" s="5">
        <f t="shared" si="21"/>
        <v>81.641580160815238</v>
      </c>
      <c r="J92" s="5">
        <v>0.5112474437627812</v>
      </c>
      <c r="K92" s="5">
        <f t="shared" si="19"/>
        <v>85.575000000000003</v>
      </c>
      <c r="L92" s="42">
        <f t="shared" si="22"/>
        <v>87.116765718139746</v>
      </c>
      <c r="M92" s="42"/>
      <c r="N92" s="42"/>
      <c r="O92" s="42"/>
      <c r="P92" s="1">
        <v>86</v>
      </c>
      <c r="Q92" s="42">
        <f t="shared" si="23"/>
        <v>87.116765718139746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85.978921743242054</v>
      </c>
      <c r="E93" s="8">
        <f t="shared" si="17"/>
        <v>0.50884564626956086</v>
      </c>
      <c r="F93" s="39">
        <v>0.55889999999999995</v>
      </c>
      <c r="G93" s="5">
        <f t="shared" si="24"/>
        <v>78.278761853641086</v>
      </c>
      <c r="H93" s="5">
        <v>0.5211416313953996</v>
      </c>
      <c r="I93" s="5">
        <f t="shared" si="21"/>
        <v>83.950307103379515</v>
      </c>
      <c r="J93" s="5">
        <v>0.48851978505129456</v>
      </c>
      <c r="K93" s="5">
        <f t="shared" si="19"/>
        <v>89.556250000000006</v>
      </c>
      <c r="L93" s="42">
        <f t="shared" si="22"/>
        <v>77.411994366664516</v>
      </c>
      <c r="M93" s="42"/>
      <c r="N93" s="42"/>
      <c r="O93" s="42"/>
      <c r="P93" s="1">
        <v>87</v>
      </c>
      <c r="Q93" s="42">
        <f t="shared" si="23"/>
        <v>77.411994366664516</v>
      </c>
    </row>
    <row r="94" spans="1:18">
      <c r="A94" s="1">
        <v>88</v>
      </c>
      <c r="B94" s="128"/>
      <c r="C94" s="5"/>
      <c r="D94" s="29">
        <f t="shared" si="18"/>
        <v>89.41192297826305</v>
      </c>
      <c r="E94" s="8">
        <f t="shared" si="17"/>
        <v>0.48930834437635429</v>
      </c>
      <c r="F94" s="39">
        <v>0.54490000000000005</v>
      </c>
      <c r="G94" s="5">
        <f t="shared" si="24"/>
        <v>80.289961460818489</v>
      </c>
      <c r="H94" s="5">
        <v>0.50574435926864458</v>
      </c>
      <c r="I94" s="5">
        <f t="shared" si="21"/>
        <v>86.506155131946002</v>
      </c>
      <c r="J94" s="5">
        <v>0.46511627906976744</v>
      </c>
      <c r="K94" s="5">
        <f t="shared" si="19"/>
        <v>94.0625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93.265009770080724</v>
      </c>
      <c r="E95" s="8">
        <f t="shared" si="17"/>
        <v>0.46909339427351815</v>
      </c>
      <c r="F95" s="39">
        <v>0.53090000000000004</v>
      </c>
      <c r="G95" s="5">
        <f t="shared" si="24"/>
        <v>82.407233000565071</v>
      </c>
      <c r="H95" s="5">
        <v>0.48960224612161968</v>
      </c>
      <c r="I95" s="5">
        <f t="shared" si="21"/>
        <v>89.358250184849595</v>
      </c>
      <c r="J95" s="5">
        <v>0.44189129474149363</v>
      </c>
      <c r="K95" s="5">
        <f t="shared" si="19"/>
        <v>99.006249999999994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97.612499563257714</v>
      </c>
      <c r="E96" s="8">
        <f t="shared" si="17"/>
        <v>0.44820079596105256</v>
      </c>
      <c r="F96" s="39">
        <v>0.51680000000000004</v>
      </c>
      <c r="G96" s="5">
        <f t="shared" si="24"/>
        <v>84.65557275541795</v>
      </c>
      <c r="H96" s="5">
        <v>0.47261206689023794</v>
      </c>
      <c r="I96" s="5">
        <f t="shared" si="21"/>
        <v>92.570636818210446</v>
      </c>
      <c r="J96" s="5">
        <v>0.41841004184100417</v>
      </c>
      <c r="K96" s="5">
        <f t="shared" si="19"/>
        <v>104.5625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102.54774314107057</v>
      </c>
      <c r="E97" s="8">
        <f t="shared" si="17"/>
        <v>0.42663054943895728</v>
      </c>
      <c r="F97" s="39">
        <v>0.498</v>
      </c>
      <c r="G97" s="5">
        <f t="shared" si="24"/>
        <v>87.851405622489963</v>
      </c>
      <c r="H97" s="5">
        <v>0.45464621524587873</v>
      </c>
      <c r="I97" s="5">
        <f t="shared" si="21"/>
        <v>96.228668650281008</v>
      </c>
      <c r="J97" s="5">
        <v>0.39494470774091628</v>
      </c>
      <c r="K97" s="5">
        <f t="shared" si="19"/>
        <v>110.77499999999999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108.18960578730656</v>
      </c>
      <c r="E98" s="8">
        <f t="shared" ref="E98:E106" si="25">1-IF(A98&lt;I$3,0,IF(A98&lt;I$4,G$3*(A98-I$3)^2,G$2+G$4*(A98-I$4)+(A98&gt;I$5)*G$5*(A98-I$5)^2))</f>
        <v>0.40438265470723256</v>
      </c>
      <c r="F98" s="39">
        <v>0.47910000000000003</v>
      </c>
      <c r="G98" s="5">
        <f t="shared" si="24"/>
        <v>91.31705280734711</v>
      </c>
      <c r="H98" s="5">
        <v>0.43554396756179392</v>
      </c>
      <c r="I98" s="5">
        <f t="shared" si="21"/>
        <v>100.44910102857264</v>
      </c>
      <c r="J98" s="5">
        <v>0.37188545927854222</v>
      </c>
      <c r="K98" s="5">
        <f t="shared" si="19"/>
        <v>117.64375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114.69179273514726</v>
      </c>
      <c r="E99" s="8">
        <f t="shared" si="25"/>
        <v>0.38145711176587815</v>
      </c>
      <c r="F99" s="39">
        <v>0.46029999999999999</v>
      </c>
      <c r="G99" s="5">
        <f t="shared" si="24"/>
        <v>95.046708668259839</v>
      </c>
      <c r="H99" s="5">
        <v>0.415098298647122</v>
      </c>
      <c r="I99" s="5">
        <f t="shared" si="21"/>
        <v>105.39672203569349</v>
      </c>
      <c r="J99" s="5">
        <v>0.34904013961605584</v>
      </c>
      <c r="K99" s="5">
        <f t="shared" si="19"/>
        <v>125.34375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122.25658985327063</v>
      </c>
      <c r="E100" s="8">
        <f t="shared" si="25"/>
        <v>0.35785392061489429</v>
      </c>
      <c r="F100" s="39">
        <v>0.44140000000000001</v>
      </c>
      <c r="G100" s="5">
        <f t="shared" si="24"/>
        <v>99.116447666515626</v>
      </c>
      <c r="H100" s="5">
        <v>0.39303513835886311</v>
      </c>
      <c r="I100" s="5">
        <f t="shared" si="21"/>
        <v>111.313202638014</v>
      </c>
      <c r="J100" s="5">
        <v>0.32679738562091504</v>
      </c>
      <c r="K100" s="5">
        <f t="shared" si="19"/>
        <v>133.875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131.15566710447365</v>
      </c>
      <c r="E101" s="8">
        <f t="shared" si="25"/>
        <v>0.33357308125428087</v>
      </c>
      <c r="F101" s="39">
        <v>0.42249999999999999</v>
      </c>
      <c r="G101" s="5">
        <f t="shared" si="24"/>
        <v>103.55029585798817</v>
      </c>
      <c r="H101" s="5">
        <v>0.36897901487376766</v>
      </c>
      <c r="I101" s="5">
        <f t="shared" si="21"/>
        <v>118.57042876806265</v>
      </c>
      <c r="J101" s="5">
        <v>0.30497102775236351</v>
      </c>
      <c r="K101" s="5">
        <f t="shared" si="19"/>
        <v>143.45625000000001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141.76257667448996</v>
      </c>
      <c r="E102" s="8">
        <f t="shared" si="25"/>
        <v>0.30861459368403799</v>
      </c>
      <c r="F102" s="39">
        <v>0.39140000000000003</v>
      </c>
      <c r="G102" s="5">
        <f t="shared" si="24"/>
        <v>111.77823198773632</v>
      </c>
      <c r="H102" s="5">
        <v>0.34239232231341965</v>
      </c>
      <c r="I102" s="5">
        <f t="shared" si="21"/>
        <v>127.77739788204728</v>
      </c>
      <c r="J102" s="5">
        <v>0.28376844494892167</v>
      </c>
      <c r="K102" s="5">
        <f t="shared" si="19"/>
        <v>154.17500000000001</v>
      </c>
      <c r="P102" s="1">
        <v>96</v>
      </c>
    </row>
    <row r="103" spans="1:17">
      <c r="A103" s="1">
        <v>97</v>
      </c>
      <c r="C103" s="29"/>
      <c r="D103" s="29">
        <f t="shared" si="18"/>
        <v>154.6054082138526</v>
      </c>
      <c r="E103" s="8">
        <f t="shared" si="25"/>
        <v>0.28297845790416543</v>
      </c>
      <c r="F103" s="39">
        <v>0.36030000000000001</v>
      </c>
      <c r="G103" s="5">
        <f t="shared" si="24"/>
        <v>121.42658895364973</v>
      </c>
      <c r="H103" s="5">
        <v>0.31245837701536483</v>
      </c>
      <c r="I103" s="5">
        <f t="shared" si="21"/>
        <v>140.01864958112048</v>
      </c>
      <c r="J103" s="5">
        <v>0.2632964718272775</v>
      </c>
      <c r="K103" s="5">
        <f t="shared" si="19"/>
        <v>166.16250000000002</v>
      </c>
      <c r="P103" s="1">
        <v>97</v>
      </c>
    </row>
    <row r="104" spans="1:17">
      <c r="A104" s="1">
        <v>98</v>
      </c>
      <c r="C104" s="29"/>
      <c r="D104" s="29">
        <f t="shared" si="18"/>
        <v>170.45586886860059</v>
      </c>
      <c r="E104" s="8">
        <f t="shared" si="25"/>
        <v>0.25666467391466341</v>
      </c>
      <c r="F104" s="39">
        <v>0.3291</v>
      </c>
      <c r="G104" s="5">
        <f t="shared" si="24"/>
        <v>132.93831662108781</v>
      </c>
      <c r="H104" s="5">
        <v>0.27782798983034585</v>
      </c>
      <c r="I104" s="5">
        <f t="shared" si="21"/>
        <v>157.47153491163976</v>
      </c>
      <c r="J104" s="5">
        <v>0.24360535931790497</v>
      </c>
      <c r="K104" s="5">
        <f t="shared" si="19"/>
        <v>179.59375000000003</v>
      </c>
      <c r="P104" s="1">
        <v>98</v>
      </c>
    </row>
    <row r="105" spans="1:17">
      <c r="A105" s="1">
        <v>99</v>
      </c>
      <c r="C105" s="29"/>
      <c r="D105" s="29">
        <f>E$4/E105</f>
        <v>190.48801537876929</v>
      </c>
      <c r="E105" s="8">
        <f t="shared" si="25"/>
        <v>0.22967324171553172</v>
      </c>
      <c r="F105" s="39">
        <v>0.29799999999999999</v>
      </c>
      <c r="G105" s="5">
        <f t="shared" si="24"/>
        <v>146.81208053691276</v>
      </c>
      <c r="H105" s="5">
        <v>0.23812209656320596</v>
      </c>
      <c r="I105" s="5">
        <f t="shared" si="21"/>
        <v>183.72927431531838</v>
      </c>
      <c r="J105" s="5">
        <v>0.2247191011235955</v>
      </c>
      <c r="K105" s="5">
        <f>E$4/J105</f>
        <v>194.6875</v>
      </c>
      <c r="P105" s="1">
        <v>99</v>
      </c>
    </row>
    <row r="106" spans="1:17">
      <c r="A106" s="1">
        <v>100</v>
      </c>
      <c r="D106" s="29">
        <f>E$4/E106</f>
        <v>216.57969675961141</v>
      </c>
      <c r="E106" s="8">
        <f t="shared" si="25"/>
        <v>0.20200416130677057</v>
      </c>
      <c r="F106" s="1">
        <v>0.2949</v>
      </c>
      <c r="G106" s="5">
        <f t="shared" si="24"/>
        <v>148.35537470328924</v>
      </c>
      <c r="H106" s="5">
        <v>0.18208425431519329</v>
      </c>
      <c r="I106" s="5">
        <f t="shared" si="21"/>
        <v>240.27338423380334</v>
      </c>
      <c r="J106" s="5">
        <v>0.20669698222405952</v>
      </c>
      <c r="K106" s="5">
        <f>E$4/J106</f>
        <v>211.66249999999999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N12" sqref="N1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3.7802409525606283E-2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3.9823547376794332E-4</v>
      </c>
      <c r="H3" s="26">
        <v>18.399999999999999</v>
      </c>
      <c r="I3" s="152">
        <f>Parameters!Z$24</f>
        <v>31.206975889800447</v>
      </c>
    </row>
    <row r="4" spans="1:26" ht="15.75">
      <c r="A4" s="26"/>
      <c r="B4" s="26"/>
      <c r="C4" s="26"/>
      <c r="D4" s="35">
        <f>Parameters!F24</f>
        <v>3.8171296296296293E-2</v>
      </c>
      <c r="E4" s="36">
        <f>D4*1440</f>
        <v>54.966666666666661</v>
      </c>
      <c r="F4" s="33">
        <v>1.2E-2</v>
      </c>
      <c r="G4" s="243">
        <f>Parameters!AC$24</f>
        <v>7.7599640378031732E-3</v>
      </c>
      <c r="H4" s="26">
        <v>17</v>
      </c>
      <c r="I4" s="152">
        <f>Parameters!AA$24</f>
        <v>40.949910094507935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Parameters!AD$24</f>
        <v>3.4057065795292516E-4</v>
      </c>
      <c r="H5" s="26">
        <v>16</v>
      </c>
      <c r="I5" s="152">
        <f>Parameters!AB$24</f>
        <v>70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113.19330038440415</v>
      </c>
      <c r="E9" s="5">
        <f t="shared" ref="E9:E33" si="1">1-IF(A9&gt;=H$3,0,IF(A9&gt;=H$4,F$3*(A9-H$3)^2,F$2+F$4*(H$4-A9)+(A9&lt;H$5)*F$5*(H$5-A9)^2))</f>
        <v>0.48560000000000003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100.37740443145849</v>
      </c>
      <c r="E10" s="5">
        <f t="shared" si="1"/>
        <v>0.54759999999999998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90.763980625275195</v>
      </c>
      <c r="E11" s="5">
        <f t="shared" si="1"/>
        <v>0.60560000000000003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7.8788177626106945E-2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83.333333333333329</v>
      </c>
      <c r="E12" s="5">
        <f t="shared" si="1"/>
        <v>0.65959999999999996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89.429440171704528</v>
      </c>
      <c r="O12" s="42"/>
      <c r="P12" s="42"/>
      <c r="Q12" s="42"/>
      <c r="R12" s="1">
        <v>6</v>
      </c>
      <c r="S12" s="42">
        <f t="shared" ref="S12:S43" si="8">MAX(N12,Q12)</f>
        <v>89.429440171704528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7.2337962962962951E-2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77.461480646373531</v>
      </c>
      <c r="E13" s="5">
        <f t="shared" si="1"/>
        <v>0.70960000000000001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92.124654881712829</v>
      </c>
      <c r="O13" s="42"/>
      <c r="P13" s="42"/>
      <c r="Q13" s="42"/>
      <c r="R13" s="1">
        <v>7</v>
      </c>
      <c r="S13" s="42">
        <f t="shared" si="8"/>
        <v>92.124654881712829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6.724086861664369E-2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72.745720839950579</v>
      </c>
      <c r="E14" s="5">
        <f t="shared" si="1"/>
        <v>0.75560000000000005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88.678245639923503</v>
      </c>
      <c r="O14" s="42"/>
      <c r="P14" s="42"/>
      <c r="Q14" s="42"/>
      <c r="R14" s="1">
        <v>8</v>
      </c>
      <c r="S14" s="42">
        <f t="shared" si="8"/>
        <v>88.678245639923503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6.3147327118012644E-2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68.915078569040446</v>
      </c>
      <c r="E15" s="5">
        <f t="shared" si="1"/>
        <v>0.79759999999999998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80.555322699053704</v>
      </c>
      <c r="O15" s="42"/>
      <c r="P15" s="42"/>
      <c r="Q15" s="42"/>
      <c r="R15" s="1">
        <v>9</v>
      </c>
      <c r="S15" s="42">
        <f t="shared" si="8"/>
        <v>80.555322699053704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5.9822116813403166E-2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65.781075474708786</v>
      </c>
      <c r="E16" s="5">
        <f t="shared" si="1"/>
        <v>0.83560000000000001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81.885156192583551</v>
      </c>
      <c r="O16" s="42"/>
      <c r="P16" s="42"/>
      <c r="Q16" s="42"/>
      <c r="R16" s="1">
        <v>10</v>
      </c>
      <c r="S16" s="42">
        <f t="shared" si="8"/>
        <v>81.885156192583551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5.7101628016240261E-2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63.209138301134622</v>
      </c>
      <c r="E17" s="5">
        <f t="shared" si="1"/>
        <v>0.86959999999999993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82.321430390016872</v>
      </c>
      <c r="O17" s="42"/>
      <c r="P17" s="42"/>
      <c r="Q17" s="42"/>
      <c r="R17" s="1">
        <v>11</v>
      </c>
      <c r="S17" s="42">
        <f t="shared" si="8"/>
        <v>82.321430390016872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5.4869043664179357E-2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61.101230176374685</v>
      </c>
      <c r="E18" s="5">
        <f t="shared" si="1"/>
        <v>0.89959999999999996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77.918678227045291</v>
      </c>
      <c r="O18" s="42"/>
      <c r="P18" s="42"/>
      <c r="Q18" s="42"/>
      <c r="R18" s="1">
        <v>12</v>
      </c>
      <c r="S18" s="42">
        <f t="shared" si="8"/>
        <v>77.918678227045291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5.303926230588079E-2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59.384903486027078</v>
      </c>
      <c r="E19" s="5">
        <f t="shared" si="1"/>
        <v>0.92559999999999998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80.26794794236595</v>
      </c>
      <c r="O19" s="42"/>
      <c r="P19" s="42"/>
      <c r="Q19" s="42"/>
      <c r="R19" s="1">
        <v>13</v>
      </c>
      <c r="S19" s="42">
        <f t="shared" si="8"/>
        <v>80.26794794236595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5.1549395387176275E-2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58.006191079217665</v>
      </c>
      <c r="E20" s="5">
        <f t="shared" si="1"/>
        <v>0.9476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83.28239925228668</v>
      </c>
      <c r="O20" s="42"/>
      <c r="P20" s="42"/>
      <c r="Q20" s="42"/>
      <c r="R20" s="1">
        <v>14</v>
      </c>
      <c r="S20" s="42">
        <f t="shared" si="8"/>
        <v>83.28239925228668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5.0352596422931994E-2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56.924882629107977</v>
      </c>
      <c r="E21" s="5">
        <f t="shared" si="1"/>
        <v>0.96560000000000001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78.734277495308405</v>
      </c>
      <c r="O21" s="42"/>
      <c r="P21" s="42"/>
      <c r="Q21" s="42"/>
      <c r="R21" s="1">
        <v>15</v>
      </c>
      <c r="S21" s="42">
        <f t="shared" si="8"/>
        <v>78.734277495308405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4.9413960615545108E-2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56.111337961072543</v>
      </c>
      <c r="E22" s="5">
        <f t="shared" si="1"/>
        <v>0.97960000000000003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82.395503613909753</v>
      </c>
      <c r="O22" s="42"/>
      <c r="P22" s="42"/>
      <c r="Q22" s="42"/>
      <c r="R22" s="1">
        <v>16</v>
      </c>
      <c r="S22" s="42">
        <f t="shared" si="8"/>
        <v>82.395503613909753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4.8707758646764347E-2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55.432297969611398</v>
      </c>
      <c r="E23" s="5">
        <f t="shared" si="1"/>
        <v>0.99160000000000004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84.009544788499213</v>
      </c>
      <c r="O23" s="14"/>
      <c r="P23" s="29"/>
      <c r="Q23" s="42"/>
      <c r="R23" s="1">
        <v>17</v>
      </c>
      <c r="S23" s="42">
        <f t="shared" si="8"/>
        <v>84.009544788499213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4.8118314209732116E-2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55.004383958523938</v>
      </c>
      <c r="E24" s="5">
        <f t="shared" si="1"/>
        <v>0.99931428571428571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85.036409108771878</v>
      </c>
      <c r="O24" s="14"/>
      <c r="P24" s="29"/>
      <c r="Q24" s="42"/>
      <c r="R24" s="1">
        <v>18</v>
      </c>
      <c r="S24" s="42">
        <f t="shared" si="8"/>
        <v>85.036409108771878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4.7746861075107574E-2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54.980436253444267</v>
      </c>
      <c r="E38" s="5">
        <f t="shared" si="13"/>
        <v>0.99974955479228778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92.559656992330403</v>
      </c>
      <c r="O38" s="14">
        <v>4.0185185185185185E-2</v>
      </c>
      <c r="P38" s="29">
        <f t="shared" si="12"/>
        <v>57.866666666666667</v>
      </c>
      <c r="Q38" s="42">
        <f t="shared" si="11"/>
        <v>95.012274631528115</v>
      </c>
      <c r="R38" s="1">
        <v>32</v>
      </c>
      <c r="S38" s="42">
        <f t="shared" si="8"/>
        <v>95.012274631528115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55.037130779280581</v>
      </c>
      <c r="E39" s="5">
        <f t="shared" si="13"/>
        <v>0.9987196986540503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92.941960223946936</v>
      </c>
      <c r="O39" s="14">
        <v>4.0763888888888891E-2</v>
      </c>
      <c r="P39" s="29">
        <f t="shared" si="12"/>
        <v>58.7</v>
      </c>
      <c r="Q39" s="42">
        <f t="shared" si="11"/>
        <v>93.760018363339995</v>
      </c>
      <c r="R39" s="1">
        <v>33</v>
      </c>
      <c r="S39" s="42">
        <f t="shared" si="8"/>
        <v>93.760018363339995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55.137959820311636</v>
      </c>
      <c r="E40" s="5">
        <f t="shared" si="13"/>
        <v>0.99689337156827706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90.762073778290755</v>
      </c>
      <c r="O40" s="14">
        <v>4.0821759259259259E-2</v>
      </c>
      <c r="P40" s="29">
        <f t="shared" si="12"/>
        <v>58.783333333333331</v>
      </c>
      <c r="Q40" s="42">
        <f t="shared" si="11"/>
        <v>93.798627423269011</v>
      </c>
      <c r="R40" s="1">
        <v>34</v>
      </c>
      <c r="S40" s="42">
        <f t="shared" si="8"/>
        <v>93.798627423269011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55.283408892653419</v>
      </c>
      <c r="E41" s="5">
        <f t="shared" si="13"/>
        <v>0.99427057353496795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92.036751763573946</v>
      </c>
      <c r="O41" s="14">
        <v>4.0960648148148149E-2</v>
      </c>
      <c r="P41" s="29">
        <f t="shared" si="12"/>
        <v>58.983333333333334</v>
      </c>
      <c r="Q41" s="42">
        <f t="shared" si="11"/>
        <v>93.72716963998883</v>
      </c>
      <c r="R41" s="1">
        <v>35</v>
      </c>
      <c r="S41" s="42">
        <f t="shared" si="8"/>
        <v>93.72716963998883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55.474183072707696</v>
      </c>
      <c r="E42" s="5">
        <f t="shared" si="13"/>
        <v>0.99085130455412285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93.077488377026327</v>
      </c>
      <c r="O42" s="42"/>
      <c r="P42" s="42"/>
      <c r="Q42" s="42"/>
      <c r="R42" s="1">
        <v>36</v>
      </c>
      <c r="S42" s="42">
        <f t="shared" si="8"/>
        <v>93.077488377026327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55.711215607271392</v>
      </c>
      <c r="E43" s="5">
        <f t="shared" si="13"/>
        <v>0.98663556462574198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90.147598070018446</v>
      </c>
      <c r="O43" s="42"/>
      <c r="P43" s="42"/>
      <c r="Q43" s="42"/>
      <c r="R43" s="1">
        <v>37</v>
      </c>
      <c r="S43" s="42">
        <f t="shared" si="8"/>
        <v>90.147598070018446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55.995679459634552</v>
      </c>
      <c r="E44" s="5">
        <f t="shared" si="13"/>
        <v>0.98162335374982512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89.593087135415288</v>
      </c>
      <c r="O44" s="42"/>
      <c r="P44" s="42"/>
      <c r="Q44" s="42"/>
      <c r="R44" s="1">
        <v>38</v>
      </c>
      <c r="S44" s="42">
        <f t="shared" ref="S44:S75" si="19">MAX(N44,Q44)</f>
        <v>89.593087135415288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56.329002061586166</v>
      </c>
      <c r="E45" s="5">
        <f t="shared" si="13"/>
        <v>0.97581467192637239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88.26691365095769</v>
      </c>
      <c r="O45" s="42"/>
      <c r="P45" s="42"/>
      <c r="Q45" s="42"/>
      <c r="R45" s="1">
        <v>39</v>
      </c>
      <c r="S45" s="42">
        <f t="shared" si="19"/>
        <v>88.26691365095769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56.712883623519588</v>
      </c>
      <c r="E46" s="5">
        <f t="shared" si="13"/>
        <v>0.96920951915538378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89.877787042027862</v>
      </c>
      <c r="O46" s="14">
        <v>4.2789351851851849E-2</v>
      </c>
      <c r="P46" s="29">
        <f>O46*1440</f>
        <v>61.61666666666666</v>
      </c>
      <c r="Q46" s="42">
        <f>100*$D46/+P46</f>
        <v>92.041466524511108</v>
      </c>
      <c r="R46" s="1">
        <v>40</v>
      </c>
      <c r="S46" s="42">
        <f t="shared" si="19"/>
        <v>92.041466524511108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57.149260081448155</v>
      </c>
      <c r="E47" s="5">
        <f t="shared" si="13"/>
        <v>0.96180889460911834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88.329613727122336</v>
      </c>
      <c r="O47" s="14">
        <v>4.3703703703703703E-2</v>
      </c>
      <c r="P47" s="29">
        <f>O47*1440</f>
        <v>62.93333333333333</v>
      </c>
      <c r="Q47" s="42">
        <f>100*$D47/+P47</f>
        <v>90.809205637894323</v>
      </c>
      <c r="R47" s="1">
        <v>41</v>
      </c>
      <c r="S47" s="42">
        <f t="shared" si="19"/>
        <v>90.809205637894323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57.614095991649883</v>
      </c>
      <c r="E48" s="5">
        <f t="shared" si="13"/>
        <v>0.95404893057131512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88.32002451453738</v>
      </c>
      <c r="O48" s="14">
        <v>4.3831018518518519E-2</v>
      </c>
      <c r="P48" s="29">
        <f>O48*1440</f>
        <v>63.116666666666667</v>
      </c>
      <c r="Q48" s="42">
        <f>100*$D48/+P48</f>
        <v>91.281905452838473</v>
      </c>
      <c r="R48" s="1">
        <v>42</v>
      </c>
      <c r="S48" s="42">
        <f t="shared" si="19"/>
        <v>91.281905452838473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58.086555598363368</v>
      </c>
      <c r="E49" s="5">
        <f t="shared" si="13"/>
        <v>0.94628896653351202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87.633727329690785</v>
      </c>
      <c r="O49" s="14"/>
      <c r="P49" s="29"/>
      <c r="Q49" s="42"/>
      <c r="R49" s="1">
        <v>43</v>
      </c>
      <c r="S49" s="42">
        <f t="shared" si="19"/>
        <v>87.633727329690785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58.566828004782927</v>
      </c>
      <c r="E50" s="5">
        <f t="shared" si="13"/>
        <v>0.93852900249570881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92.791383160469394</v>
      </c>
      <c r="O50" s="14">
        <v>4.3831018518518519E-2</v>
      </c>
      <c r="P50" s="29">
        <f>O50*1440</f>
        <v>63.116666666666667</v>
      </c>
      <c r="Q50" s="42">
        <f>100*$D50/+P50</f>
        <v>92.791383160469394</v>
      </c>
      <c r="R50" s="1">
        <v>44</v>
      </c>
      <c r="S50" s="42">
        <f t="shared" si="19"/>
        <v>92.791383160469394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59.055108620431994</v>
      </c>
      <c r="E51" s="5">
        <f t="shared" si="13"/>
        <v>0.9307690384579056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88.960746101579716</v>
      </c>
      <c r="O51" s="14">
        <v>4.3252314814814813E-2</v>
      </c>
      <c r="P51" s="29">
        <f>O51*1440</f>
        <v>62.283333333333331</v>
      </c>
      <c r="Q51" s="42">
        <f>100*$D51/+P51</f>
        <v>94.816872283273199</v>
      </c>
      <c r="R51" s="1">
        <v>45</v>
      </c>
      <c r="S51" s="42">
        <f t="shared" si="19"/>
        <v>94.816872283273199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59.551599426257525</v>
      </c>
      <c r="E52" s="5">
        <f t="shared" si="13"/>
        <v>0.92300907442010249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90.549821732778796</v>
      </c>
      <c r="O52" s="14">
        <v>4.6180555555555558E-2</v>
      </c>
      <c r="P52" s="29">
        <f>O52*1440</f>
        <v>66.5</v>
      </c>
      <c r="Q52" s="42">
        <f>100*$D52/+P52</f>
        <v>89.551277332718087</v>
      </c>
      <c r="R52" s="1">
        <v>46</v>
      </c>
      <c r="S52" s="42">
        <f t="shared" si="19"/>
        <v>90.549821732778796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60.056509253209875</v>
      </c>
      <c r="E53" s="5">
        <f t="shared" si="13"/>
        <v>0.91524911038229928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90.129828794211932</v>
      </c>
      <c r="O53" s="14">
        <v>4.6412037037037036E-2</v>
      </c>
      <c r="P53" s="29">
        <f>O53*1440</f>
        <v>66.833333333333329</v>
      </c>
      <c r="Q53" s="42">
        <f>100*$D53/+P53</f>
        <v>89.860113595825268</v>
      </c>
      <c r="R53" s="1">
        <v>47</v>
      </c>
      <c r="S53" s="42">
        <f t="shared" si="19"/>
        <v>90.129828794211932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60.570054075115642</v>
      </c>
      <c r="E54" s="5">
        <f t="shared" si="13"/>
        <v>0.90748914634449607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87.088503343085051</v>
      </c>
      <c r="O54" s="14"/>
      <c r="P54" s="29"/>
      <c r="Q54" s="42"/>
      <c r="R54" s="1">
        <v>48</v>
      </c>
      <c r="S54" s="42">
        <f t="shared" si="19"/>
        <v>87.088503343085051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61.092457316706259</v>
      </c>
      <c r="E55" s="5">
        <f t="shared" si="13"/>
        <v>0.89972918230669297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92.447602496907336</v>
      </c>
      <c r="O55" s="14"/>
      <c r="P55" s="29"/>
      <c r="Q55" s="42"/>
      <c r="R55" s="1">
        <v>49</v>
      </c>
      <c r="S55" s="42">
        <f t="shared" si="19"/>
        <v>92.447602496907336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61.62395017772532</v>
      </c>
      <c r="E56" s="5">
        <f t="shared" si="13"/>
        <v>0.89196921826888975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93.606000269962493</v>
      </c>
      <c r="O56" s="14"/>
      <c r="P56" s="29"/>
      <c r="Q56" s="42"/>
      <c r="R56" s="1">
        <v>50</v>
      </c>
      <c r="S56" s="42">
        <f t="shared" si="19"/>
        <v>93.606000269962493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62.164771974102422</v>
      </c>
      <c r="E57" s="5">
        <f t="shared" si="13"/>
        <v>0.88420925423108665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94.165269337191248</v>
      </c>
      <c r="O57" s="14"/>
      <c r="P57" s="29"/>
      <c r="Q57" s="42"/>
      <c r="R57" s="1">
        <v>51</v>
      </c>
      <c r="S57" s="42">
        <f t="shared" si="19"/>
        <v>94.165269337191248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62.715170497251307</v>
      </c>
      <c r="E58" s="5">
        <f t="shared" si="13"/>
        <v>0.87644929019328344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93.279876793135301</v>
      </c>
      <c r="O58" s="42"/>
      <c r="P58" s="42"/>
      <c r="Q58" s="42"/>
      <c r="R58" s="1">
        <v>52</v>
      </c>
      <c r="S58" s="42">
        <f t="shared" si="19"/>
        <v>93.279876793135301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63.275402392625445</v>
      </c>
      <c r="E59" s="5">
        <f t="shared" si="13"/>
        <v>0.86868932615548022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88.89075494164193</v>
      </c>
      <c r="O59" s="14"/>
      <c r="P59" s="29"/>
      <c r="Q59" s="42"/>
      <c r="R59" s="1">
        <v>53</v>
      </c>
      <c r="S59" s="42">
        <f t="shared" si="19"/>
        <v>88.89075494164193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63.845733558746346</v>
      </c>
      <c r="E60" s="5">
        <f t="shared" si="13"/>
        <v>0.86092936211767712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89.190780291613052</v>
      </c>
      <c r="O60" s="42"/>
      <c r="P60" s="42"/>
      <c r="Q60" s="42"/>
      <c r="R60" s="1">
        <v>54</v>
      </c>
      <c r="S60" s="42">
        <f t="shared" si="19"/>
        <v>89.190780291613052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64.426439568007893</v>
      </c>
      <c r="E61" s="5">
        <f t="shared" si="13"/>
        <v>0.85316939807987391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92.855786069672689</v>
      </c>
      <c r="O61" s="42"/>
      <c r="P61" s="42"/>
      <c r="Q61" s="42"/>
      <c r="R61" s="1">
        <v>55</v>
      </c>
      <c r="S61" s="42">
        <f t="shared" si="19"/>
        <v>92.855786069672689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65.017806110655869</v>
      </c>
      <c r="E62" s="5">
        <f t="shared" si="13"/>
        <v>0.8454094340420707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95.450657368224896</v>
      </c>
      <c r="O62" s="42"/>
      <c r="P62" s="42"/>
      <c r="Q62" s="42"/>
      <c r="R62" s="1">
        <v>56</v>
      </c>
      <c r="S62" s="42">
        <f t="shared" si="19"/>
        <v>95.450657368224896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65.620129463445636</v>
      </c>
      <c r="E63" s="5">
        <f t="shared" si="13"/>
        <v>0.83764947000426759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92.119975849479133</v>
      </c>
      <c r="O63" s="42"/>
      <c r="P63" s="42"/>
      <c r="Q63" s="42"/>
      <c r="R63" s="1">
        <v>57</v>
      </c>
      <c r="S63" s="42">
        <f t="shared" si="19"/>
        <v>92.119975849479133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66.233716984593187</v>
      </c>
      <c r="E64" s="5">
        <f t="shared" si="13"/>
        <v>0.82988950596646438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87.245291307916375</v>
      </c>
      <c r="O64" s="42"/>
      <c r="P64" s="42"/>
      <c r="Q64" s="42"/>
      <c r="R64" s="1">
        <v>58</v>
      </c>
      <c r="S64" s="42">
        <f t="shared" si="19"/>
        <v>87.245291307916375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66.858887636756762</v>
      </c>
      <c r="E65" s="5">
        <f t="shared" si="13"/>
        <v>0.82212954192866117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87.226206962500669</v>
      </c>
      <c r="O65" s="42"/>
      <c r="P65" s="42"/>
      <c r="Q65" s="42"/>
      <c r="R65" s="1">
        <v>59</v>
      </c>
      <c r="S65" s="42">
        <f t="shared" si="19"/>
        <v>87.226206962500669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67.495972539918853</v>
      </c>
      <c r="E66" s="5">
        <f t="shared" ref="E66:E97" si="21">1-IF(A66&lt;I$3,0,IF(A66&lt;I$4,G$3*(A66-I$3)^2,G$2+G$4*(A66-I$4)+(A66&gt;I$5)*G$5*(A66-I$5)^2))</f>
        <v>0.81436957789085807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89.695644571320727</v>
      </c>
      <c r="O66" s="42"/>
      <c r="P66" s="42"/>
      <c r="Q66" s="42"/>
      <c r="R66" s="1">
        <v>60</v>
      </c>
      <c r="S66" s="42">
        <f t="shared" si="19"/>
        <v>89.695644571320727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68.145315556182155</v>
      </c>
      <c r="E67" s="5">
        <f t="shared" si="21"/>
        <v>0.80660961385305485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91.143979789811183</v>
      </c>
      <c r="O67" s="42"/>
      <c r="P67" s="42"/>
      <c r="Q67" s="42"/>
      <c r="R67" s="1">
        <v>61</v>
      </c>
      <c r="S67" s="42">
        <f t="shared" si="19"/>
        <v>91.143979789811183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68.807273908649378</v>
      </c>
      <c r="E68" s="5">
        <f t="shared" si="21"/>
        <v>0.79884964981525175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89.456910823812848</v>
      </c>
      <c r="O68" s="42"/>
      <c r="P68" s="42"/>
      <c r="Q68" s="42"/>
      <c r="R68" s="1">
        <v>62</v>
      </c>
      <c r="S68" s="42">
        <f t="shared" si="19"/>
        <v>89.456910823812848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69.482218836727483</v>
      </c>
      <c r="E69" s="5">
        <f t="shared" si="21"/>
        <v>0.79108968577744854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85.992845094959762</v>
      </c>
      <c r="O69" s="42"/>
      <c r="P69" s="42"/>
      <c r="Q69" s="42"/>
      <c r="R69" s="1">
        <v>63</v>
      </c>
      <c r="S69" s="42">
        <f t="shared" si="19"/>
        <v>85.992845094959762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70.17053629038206</v>
      </c>
      <c r="E70" s="5">
        <f t="shared" si="21"/>
        <v>0.78332972173964532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88.973630123054164</v>
      </c>
      <c r="O70" s="42"/>
      <c r="P70" s="42"/>
      <c r="Q70" s="42"/>
      <c r="R70" s="1">
        <v>64</v>
      </c>
      <c r="S70" s="42">
        <f t="shared" si="19"/>
        <v>88.973630123054164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70.872627666069846</v>
      </c>
      <c r="E71" s="5">
        <f t="shared" si="21"/>
        <v>0.77556975770184211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82.989025370105196</v>
      </c>
      <c r="O71" s="42"/>
      <c r="P71" s="42"/>
      <c r="Q71" s="42"/>
      <c r="R71" s="1">
        <v>65</v>
      </c>
      <c r="S71" s="42">
        <f t="shared" si="19"/>
        <v>82.989025370105196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71.588910587298059</v>
      </c>
      <c r="E72" s="5">
        <f t="shared" si="21"/>
        <v>0.76780979366403901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88.508852982441454</v>
      </c>
      <c r="O72" s="42"/>
      <c r="P72" s="42"/>
      <c r="Q72" s="42"/>
      <c r="R72" s="1">
        <v>66</v>
      </c>
      <c r="S72" s="42">
        <f t="shared" si="19"/>
        <v>88.508852982441454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72.319819732999903</v>
      </c>
      <c r="E73" s="5">
        <f t="shared" si="21"/>
        <v>0.7600498296262358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85.38349437190071</v>
      </c>
      <c r="O73" s="42"/>
      <c r="P73" s="42"/>
      <c r="Q73" s="42"/>
      <c r="R73" s="1">
        <v>67</v>
      </c>
      <c r="S73" s="42">
        <f t="shared" si="19"/>
        <v>85.38349437190071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73.065807717178743</v>
      </c>
      <c r="E74" s="5">
        <f t="shared" si="21"/>
        <v>0.75228986558843269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84.9767098862323</v>
      </c>
      <c r="O74" s="42"/>
      <c r="P74" s="42"/>
      <c r="Q74" s="42"/>
      <c r="R74" s="1">
        <v>68</v>
      </c>
      <c r="S74" s="42">
        <f t="shared" si="19"/>
        <v>84.9767098862323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73.827346023561716</v>
      </c>
      <c r="E75" s="5">
        <f t="shared" si="21"/>
        <v>0.74452990155062948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86.821653496936563</v>
      </c>
      <c r="O75" s="42"/>
      <c r="P75" s="42"/>
      <c r="Q75" s="42"/>
      <c r="R75" s="1">
        <v>69</v>
      </c>
      <c r="S75" s="42">
        <f t="shared" si="19"/>
        <v>86.821653496936563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74.604925999318155</v>
      </c>
      <c r="E76" s="5">
        <f t="shared" si="21"/>
        <v>0.73676993751282627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93.042934108482427</v>
      </c>
      <c r="O76" s="42"/>
      <c r="P76" s="42"/>
      <c r="Q76" s="42"/>
      <c r="R76" s="1">
        <v>70</v>
      </c>
      <c r="S76" s="42">
        <f t="shared" ref="S76:S89" si="27">MAX(N76,Q76)</f>
        <v>93.042934108482427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75.434300458016949</v>
      </c>
      <c r="E77" s="5">
        <f t="shared" si="21"/>
        <v>0.72866940281707027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86.112215134722533</v>
      </c>
      <c r="O77" s="42"/>
      <c r="P77" s="42"/>
      <c r="Q77" s="42"/>
      <c r="R77" s="1">
        <v>71</v>
      </c>
      <c r="S77" s="42">
        <f t="shared" si="27"/>
        <v>86.112215134722533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76.354498930809825</v>
      </c>
      <c r="E78" s="5">
        <f t="shared" si="21"/>
        <v>0.71988772680540825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91.717115832804595</v>
      </c>
      <c r="O78" s="42"/>
      <c r="P78" s="42"/>
      <c r="Q78" s="42"/>
      <c r="R78" s="1">
        <v>72</v>
      </c>
      <c r="S78" s="42">
        <f t="shared" si="27"/>
        <v>91.717115832804595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77.371536292367537</v>
      </c>
      <c r="E79" s="5">
        <f t="shared" si="21"/>
        <v>0.71042490947784054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83.765647375352799</v>
      </c>
      <c r="O79" s="42"/>
      <c r="P79" s="42"/>
      <c r="Q79" s="42"/>
      <c r="R79" s="1">
        <v>73</v>
      </c>
      <c r="S79" s="42">
        <f t="shared" si="27"/>
        <v>83.765647375352799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78.492305982584966</v>
      </c>
      <c r="E80" s="5">
        <f t="shared" si="21"/>
        <v>0.70028095083436681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80.711882758442115</v>
      </c>
      <c r="O80" s="42"/>
      <c r="P80" s="42"/>
      <c r="Q80" s="42"/>
      <c r="R80" s="1">
        <v>74</v>
      </c>
      <c r="S80" s="42">
        <f t="shared" si="27"/>
        <v>80.711882758442115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79.724708401427819</v>
      </c>
      <c r="E81" s="5">
        <f t="shared" si="21"/>
        <v>0.68945585087498729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95.080153132293162</v>
      </c>
      <c r="O81" s="42"/>
      <c r="P81" s="42"/>
      <c r="Q81" s="42"/>
      <c r="R81" s="1">
        <v>75</v>
      </c>
      <c r="S81" s="42">
        <f t="shared" si="27"/>
        <v>95.080153132293162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81.077805619096011</v>
      </c>
      <c r="E82" s="5">
        <f t="shared" si="21"/>
        <v>0.67794960959970196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83.513619521815642</v>
      </c>
      <c r="O82" s="42"/>
      <c r="P82" s="42"/>
      <c r="Q82" s="42"/>
      <c r="R82" s="1">
        <v>76</v>
      </c>
      <c r="S82" s="42">
        <f t="shared" si="27"/>
        <v>83.513619521815642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82.56200853216022</v>
      </c>
      <c r="E83" s="5">
        <f t="shared" si="21"/>
        <v>0.66576222700851084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89.514284639132867</v>
      </c>
      <c r="O83" s="42"/>
      <c r="P83" s="42"/>
      <c r="Q83" s="42"/>
      <c r="R83" s="1">
        <v>77</v>
      </c>
      <c r="S83" s="42">
        <f t="shared" si="27"/>
        <v>89.514284639132867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84.189304331717096</v>
      </c>
      <c r="E84" s="5">
        <f t="shared" si="21"/>
        <v>0.6528937031014137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81.27688270157725</v>
      </c>
      <c r="O84" s="42"/>
      <c r="P84" s="42"/>
      <c r="Q84" s="42"/>
      <c r="R84" s="1">
        <v>78</v>
      </c>
      <c r="S84" s="42">
        <f t="shared" si="27"/>
        <v>81.27688270157725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85.973534451133972</v>
      </c>
      <c r="E85" s="5">
        <f t="shared" si="21"/>
        <v>0.63934403787841088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78.039516899667746</v>
      </c>
      <c r="O85" s="42"/>
      <c r="P85" s="42"/>
      <c r="Q85" s="42"/>
      <c r="R85" s="1">
        <v>79</v>
      </c>
      <c r="S85" s="42">
        <f t="shared" si="27"/>
        <v>78.039516899667746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87.930736242589617</v>
      </c>
      <c r="E86" s="5">
        <f t="shared" si="21"/>
        <v>0.62511323133950203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89.893409005884763</v>
      </c>
      <c r="O86" s="42"/>
      <c r="P86" s="42"/>
      <c r="Q86" s="42"/>
      <c r="R86" s="1">
        <v>80</v>
      </c>
      <c r="S86" s="42">
        <f t="shared" si="27"/>
        <v>89.893409005884763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90.079565799612098</v>
      </c>
      <c r="E87" s="5">
        <f t="shared" si="21"/>
        <v>0.6102012834846875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95.897337614917063</v>
      </c>
      <c r="O87" s="42"/>
      <c r="P87" s="42"/>
      <c r="Q87" s="42"/>
      <c r="R87" s="1">
        <v>81</v>
      </c>
      <c r="S87" s="42">
        <f t="shared" si="27"/>
        <v>95.897337614917063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92.441825040915887</v>
      </c>
      <c r="E88" s="5">
        <f t="shared" si="21"/>
        <v>0.59460819431396705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73.600179172703733</v>
      </c>
      <c r="O88" s="42"/>
      <c r="P88" s="42"/>
      <c r="Q88" s="42"/>
      <c r="R88" s="1">
        <v>82</v>
      </c>
      <c r="S88" s="42">
        <f t="shared" si="27"/>
        <v>73.600179172703733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95.043124050512688</v>
      </c>
      <c r="E89" s="5">
        <f t="shared" si="21"/>
        <v>0.5783339638273407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75.530959510341205</v>
      </c>
      <c r="O89" s="42"/>
      <c r="P89" s="42"/>
      <c r="Q89" s="42"/>
      <c r="R89" s="1">
        <v>83</v>
      </c>
      <c r="S89" s="42">
        <f t="shared" si="27"/>
        <v>75.530959510341205</v>
      </c>
    </row>
    <row r="90" spans="1:19">
      <c r="A90" s="1">
        <v>84</v>
      </c>
      <c r="B90" s="50" t="s">
        <v>129</v>
      </c>
      <c r="C90" s="29"/>
      <c r="D90" s="29">
        <f t="shared" si="22"/>
        <v>97.913720700338999</v>
      </c>
      <c r="E90" s="5">
        <f t="shared" si="21"/>
        <v>0.56137859202480855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101.08959523092496</v>
      </c>
      <c r="E91" s="5">
        <f t="shared" si="21"/>
        <v>0.54374207890637061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79.08952554251529</v>
      </c>
      <c r="O91" s="42"/>
      <c r="P91" s="42"/>
      <c r="Q91" s="42"/>
      <c r="R91" s="1">
        <v>85</v>
      </c>
      <c r="S91" s="42">
        <f>MAX(N91,Q91)</f>
        <v>79.08952554251529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104.61383998640713</v>
      </c>
      <c r="E92" s="5">
        <f t="shared" si="21"/>
        <v>0.52542442447202675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59.260105732481385</v>
      </c>
      <c r="O92" s="42"/>
      <c r="P92" s="42"/>
      <c r="Q92" s="42"/>
      <c r="R92" s="1">
        <v>86</v>
      </c>
      <c r="S92" s="42">
        <f>MAX(N92,Q92)</f>
        <v>59.260105732481385</v>
      </c>
    </row>
    <row r="93" spans="1:19">
      <c r="A93" s="1">
        <v>87</v>
      </c>
      <c r="B93" s="50" t="s">
        <v>106</v>
      </c>
      <c r="C93" s="29"/>
      <c r="D93" s="29">
        <f t="shared" si="22"/>
        <v>108.53847741750954</v>
      </c>
      <c r="E93" s="5">
        <f t="shared" si="21"/>
        <v>0.50642562872177699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112.9268684016545</v>
      </c>
      <c r="E94" s="5">
        <f t="shared" si="21"/>
        <v>0.48674569165562143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67.178386913536286</v>
      </c>
      <c r="O94" s="42"/>
      <c r="P94" s="42"/>
      <c r="Q94" s="42"/>
      <c r="R94" s="1">
        <v>88</v>
      </c>
      <c r="S94" s="42">
        <f>MAX(N94,Q94)</f>
        <v>67.178386913536286</v>
      </c>
    </row>
    <row r="95" spans="1:19">
      <c r="A95" s="1">
        <v>89</v>
      </c>
      <c r="B95" s="14"/>
      <c r="C95" s="29"/>
      <c r="D95" s="29">
        <f t="shared" si="22"/>
        <v>117.85694703960078</v>
      </c>
      <c r="E95" s="5">
        <f t="shared" si="21"/>
        <v>0.46638461327356007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123.42563263592953</v>
      </c>
      <c r="E96" s="5">
        <f t="shared" si="21"/>
        <v>0.4453423935755928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129.75495065524049</v>
      </c>
      <c r="E97" s="5">
        <f t="shared" si="21"/>
        <v>0.42361903256171973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137.00068797331596</v>
      </c>
      <c r="E98" s="5">
        <f t="shared" ref="E98:E106" si="30">1-IF(A98&lt;I$3,0,IF(A98&lt;I$4,G$3*(A98-I$3)^2,G$2+G$4*(A98-I$4)+(A98&gt;I$5)*G$5*(A98-I$5)^2))</f>
        <v>0.40121453023194076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145.36489704054407</v>
      </c>
      <c r="E99" s="5">
        <f t="shared" si="30"/>
        <v>0.37812888658625599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155.11440533470619</v>
      </c>
      <c r="E100" s="5">
        <f t="shared" si="30"/>
        <v>0.35436210162466519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166.60898734898316</v>
      </c>
      <c r="E101" s="5">
        <f t="shared" si="30"/>
        <v>0.32991417534716883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180.34564441735719</v>
      </c>
      <c r="E102" s="5">
        <f t="shared" si="30"/>
        <v>0.30478510775376644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197.03086870662577</v>
      </c>
      <c r="E103" s="5">
        <f t="shared" si="30"/>
        <v>0.27897489884445825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217.70395325660886</v>
      </c>
      <c r="E104" s="5">
        <f t="shared" si="30"/>
        <v>0.25248354861924416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243.95902881769155</v>
      </c>
      <c r="E105" s="5">
        <f t="shared" si="30"/>
        <v>0.22531105707812427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278.37224598412155</v>
      </c>
      <c r="E106" s="5">
        <f t="shared" si="30"/>
        <v>0.19745742422109847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4" zoomScale="87" zoomScaleNormal="87" workbookViewId="0">
      <selection activeCell="B7" sqref="B7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Parameters!F25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969</v>
      </c>
      <c r="D6" s="140" t="s">
        <v>1282</v>
      </c>
      <c r="E6" s="140" t="s">
        <v>362</v>
      </c>
      <c r="F6" s="140" t="s">
        <v>968</v>
      </c>
      <c r="G6" s="140" t="s">
        <v>694</v>
      </c>
      <c r="H6" s="140" t="s">
        <v>1269</v>
      </c>
      <c r="I6" s="189" t="s">
        <v>84</v>
      </c>
      <c r="J6" s="232" t="s">
        <v>556</v>
      </c>
      <c r="K6" s="212" t="s">
        <v>558</v>
      </c>
      <c r="L6" s="168" t="s">
        <v>970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119.47419000549147</v>
      </c>
      <c r="E9" s="5">
        <f t="shared" ref="E9:E33" si="1">1-IF(A9&gt;=H$3,0,IF(A9&gt;=H$4,F$3*(A9-H$3)^2,F$2+F$4*(H$4-A9)+(A9&lt;H$5)*F$5*(H$5-A9)^2))</f>
        <v>0.48560000000000003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105.94716337959581</v>
      </c>
      <c r="E10" s="5">
        <f t="shared" si="1"/>
        <v>0.54759999999999998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95.800308234258011</v>
      </c>
      <c r="E11" s="5">
        <f t="shared" si="1"/>
        <v>0.60560000000000003</v>
      </c>
      <c r="F11" s="29">
        <v>182.95000000000002</v>
      </c>
      <c r="G11" s="29">
        <v>96.405768383971818</v>
      </c>
      <c r="H11" s="283">
        <f>((G11-D11)/G11)</f>
        <v>6.2803311447333357E-3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52.359432447216982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87.957347887608648</v>
      </c>
      <c r="E12" s="5">
        <f t="shared" si="1"/>
        <v>0.65959999999999996</v>
      </c>
      <c r="F12" s="29">
        <v>139.80000000000001</v>
      </c>
      <c r="G12" s="29">
        <v>88.513240347685468</v>
      </c>
      <c r="H12" s="283">
        <f t="shared" ref="H12:H75" si="4">((G12-D12)/G12)</f>
        <v>6.280331144733144E-3</v>
      </c>
      <c r="I12" s="170">
        <v>6</v>
      </c>
      <c r="J12" s="165">
        <f t="shared" si="2"/>
        <v>69.777879659192322</v>
      </c>
      <c r="K12" s="166">
        <f t="shared" si="3"/>
        <v>69.339651468355257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81.759676813228097</v>
      </c>
      <c r="E13" s="5">
        <f t="shared" si="1"/>
        <v>0.70960000000000001</v>
      </c>
      <c r="F13" s="29">
        <v>103.88333333333334</v>
      </c>
      <c r="G13" s="29">
        <v>82.276399849680573</v>
      </c>
      <c r="H13" s="283">
        <f t="shared" si="4"/>
        <v>6.2803311447332567E-3</v>
      </c>
      <c r="I13" s="170">
        <v>7</v>
      </c>
      <c r="J13" s="165">
        <f t="shared" si="2"/>
        <v>79.417374372278545</v>
      </c>
      <c r="K13" s="166">
        <f t="shared" si="3"/>
        <v>78.918606962575382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76.782248103052751</v>
      </c>
      <c r="E14" s="5">
        <f t="shared" si="1"/>
        <v>0.75560000000000005</v>
      </c>
      <c r="F14" s="29">
        <v>115.7</v>
      </c>
      <c r="G14" s="29">
        <v>77.267513675666137</v>
      </c>
      <c r="H14" s="283">
        <f t="shared" si="4"/>
        <v>6.2803311447332203E-3</v>
      </c>
      <c r="I14" s="170">
        <v>8</v>
      </c>
      <c r="J14" s="165">
        <f t="shared" si="2"/>
        <v>78.550505261605707</v>
      </c>
      <c r="K14" s="166">
        <f t="shared" si="3"/>
        <v>78.057182076976702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72.739050484787683</v>
      </c>
      <c r="E15" s="5">
        <f t="shared" si="1"/>
        <v>0.79759999999999998</v>
      </c>
      <c r="F15" s="29">
        <v>101.11666666666667</v>
      </c>
      <c r="G15" s="29">
        <v>73.198762955533269</v>
      </c>
      <c r="H15" s="283">
        <f t="shared" si="4"/>
        <v>6.2803311447333062E-3</v>
      </c>
      <c r="I15" s="170">
        <v>9</v>
      </c>
      <c r="J15" s="165">
        <f t="shared" si="2"/>
        <v>82.523971764975499</v>
      </c>
      <c r="K15" s="166">
        <f t="shared" si="3"/>
        <v>82.005693894912838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69.431147279400022</v>
      </c>
      <c r="E16" s="5">
        <f t="shared" si="1"/>
        <v>0.83560000000000001</v>
      </c>
      <c r="F16" s="29">
        <v>94.883333333333326</v>
      </c>
      <c r="G16" s="29">
        <v>69.869953725865642</v>
      </c>
      <c r="H16" s="283">
        <f t="shared" si="4"/>
        <v>6.2803311447331735E-3</v>
      </c>
      <c r="I16" s="170">
        <v>10</v>
      </c>
      <c r="J16" s="165">
        <f t="shared" si="2"/>
        <v>81.544392599726478</v>
      </c>
      <c r="K16" s="166">
        <f t="shared" si="3"/>
        <v>81.032266811204067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66.716498006746392</v>
      </c>
      <c r="E17" s="5">
        <f t="shared" si="1"/>
        <v>0.86959999999999993</v>
      </c>
      <c r="F17" s="29">
        <v>84.166666666666657</v>
      </c>
      <c r="G17" s="29">
        <v>67.138147807421035</v>
      </c>
      <c r="H17" s="283">
        <f t="shared" si="4"/>
        <v>6.2803311447331414E-3</v>
      </c>
      <c r="I17" s="170">
        <v>11</v>
      </c>
      <c r="J17" s="165">
        <f t="shared" si="2"/>
        <v>79.958095840517302</v>
      </c>
      <c r="K17" s="166">
        <f t="shared" si="3"/>
        <v>79.455932520936543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64.491625907810871</v>
      </c>
      <c r="E18" s="5">
        <f t="shared" si="1"/>
        <v>0.89959999999999996</v>
      </c>
      <c r="F18" s="29">
        <v>79.433333333333337</v>
      </c>
      <c r="G18" s="29">
        <v>64.899214465688459</v>
      </c>
      <c r="H18" s="283">
        <f t="shared" si="4"/>
        <v>6.2803311447332854E-3</v>
      </c>
      <c r="I18" s="170">
        <v>12</v>
      </c>
      <c r="J18" s="165">
        <f t="shared" si="2"/>
        <v>81.70274586532328</v>
      </c>
      <c r="K18" s="166">
        <f t="shared" si="3"/>
        <v>81.189625565855067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62.680063382310564</v>
      </c>
      <c r="E19" s="5">
        <f t="shared" si="1"/>
        <v>0.92559999999999998</v>
      </c>
      <c r="F19" s="29">
        <v>78.883333333333326</v>
      </c>
      <c r="G19" s="29">
        <v>63.076202823393835</v>
      </c>
      <c r="H19" s="283">
        <f t="shared" si="4"/>
        <v>6.2803311447332403E-3</v>
      </c>
      <c r="I19" s="170">
        <v>13</v>
      </c>
      <c r="J19" s="165">
        <f t="shared" si="2"/>
        <v>79.961381141002121</v>
      </c>
      <c r="K19" s="166">
        <f t="shared" si="3"/>
        <v>79.459197188646399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61.224848740678198</v>
      </c>
      <c r="E20" s="5">
        <f t="shared" si="1"/>
        <v>0.9476</v>
      </c>
      <c r="F20" s="29">
        <v>76.233333333333348</v>
      </c>
      <c r="G20" s="29">
        <v>61.61179119178275</v>
      </c>
      <c r="H20" s="283">
        <f t="shared" si="4"/>
        <v>6.2803311447332073E-3</v>
      </c>
      <c r="I20" s="170">
        <v>14</v>
      </c>
      <c r="J20" s="165">
        <f t="shared" si="2"/>
        <v>84.05428539124523</v>
      </c>
      <c r="K20" s="166">
        <f t="shared" si="3"/>
        <v>83.526396644854302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60.083540458436886</v>
      </c>
      <c r="E21" s="5">
        <f t="shared" si="1"/>
        <v>0.96560000000000001</v>
      </c>
      <c r="F21" s="29">
        <v>62.733333333333334</v>
      </c>
      <c r="G21" s="29">
        <v>60.463269814968243</v>
      </c>
      <c r="H21" s="283">
        <f t="shared" si="4"/>
        <v>6.2803311447332793E-3</v>
      </c>
      <c r="I21" s="170">
        <v>15</v>
      </c>
      <c r="J21" s="165">
        <f t="shared" si="2"/>
        <v>96.381407781564675</v>
      </c>
      <c r="K21" s="166">
        <f t="shared" si="3"/>
        <v>95.776100624500884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59.224853681774867</v>
      </c>
      <c r="E22" s="5">
        <f t="shared" si="1"/>
        <v>0.97960000000000003</v>
      </c>
      <c r="F22" s="29">
        <v>60.749999999999993</v>
      </c>
      <c r="G22" s="29">
        <v>59.599156118143455</v>
      </c>
      <c r="H22" s="283">
        <f t="shared" si="4"/>
        <v>6.2803311447331171E-3</v>
      </c>
      <c r="I22" s="170">
        <v>16</v>
      </c>
      <c r="J22" s="165">
        <f t="shared" si="2"/>
        <v>98.105606778836972</v>
      </c>
      <c r="K22" s="166">
        <f t="shared" si="3"/>
        <v>97.489471081110906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58.508135000672304</v>
      </c>
      <c r="E23" s="5">
        <f t="shared" si="1"/>
        <v>0.99160000000000004</v>
      </c>
      <c r="F23" s="29">
        <v>59.95000000000001</v>
      </c>
      <c r="G23" s="29">
        <v>58.877907758504769</v>
      </c>
      <c r="H23" s="283">
        <f t="shared" si="4"/>
        <v>6.2803311447331752E-3</v>
      </c>
      <c r="I23" s="170">
        <v>17</v>
      </c>
      <c r="J23" s="165">
        <f t="shared" si="2"/>
        <v>98.211689338623458</v>
      </c>
      <c r="K23" s="166">
        <f t="shared" si="3"/>
        <v>97.594887407293243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58.05647682220188</v>
      </c>
      <c r="E24" s="5">
        <f t="shared" si="1"/>
        <v>0.99931428571428571</v>
      </c>
      <c r="F24" s="29">
        <v>59.25</v>
      </c>
      <c r="G24" s="29">
        <v>58.423395089966455</v>
      </c>
      <c r="H24" s="283">
        <f t="shared" si="4"/>
        <v>6.2803311447333027E-3</v>
      </c>
      <c r="I24" s="170">
        <v>18</v>
      </c>
      <c r="J24" s="165">
        <f t="shared" si="2"/>
        <v>98.577157069684688</v>
      </c>
      <c r="K24" s="166">
        <f t="shared" si="3"/>
        <v>97.958059879980681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Parameters!F26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1258</v>
      </c>
      <c r="E6" s="140" t="s">
        <v>363</v>
      </c>
      <c r="F6" s="140" t="s">
        <v>555</v>
      </c>
      <c r="G6" s="140" t="s">
        <v>1259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143.12191103789127</v>
      </c>
      <c r="E9" s="5">
        <f t="shared" ref="E9:E33" si="1">1-IF(A9&gt;=H$3,0,IF(A9&gt;=H$4,F$3*(A9-H$3)^2,F$2+F$4*(H$4-A9)+(A9&lt;H$5)*F$5*(H$5-A9)^2))</f>
        <v>0.48560000000000003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126.91745799853909</v>
      </c>
      <c r="E10" s="5">
        <f t="shared" si="1"/>
        <v>0.54759999999999998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114.76221928665785</v>
      </c>
      <c r="E11" s="5">
        <f t="shared" si="1"/>
        <v>0.60560000000000003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9.9619982019668277E-2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105.3668890236507</v>
      </c>
      <c r="E12" s="5">
        <f t="shared" si="1"/>
        <v>0.65959999999999996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9.1464313388585683E-2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97.942502818489288</v>
      </c>
      <c r="E13" s="5">
        <f t="shared" si="1"/>
        <v>0.70960000000000001</v>
      </c>
      <c r="F13" s="39">
        <v>98.764562194663668</v>
      </c>
      <c r="G13" s="144">
        <v>0.70960000000000001</v>
      </c>
      <c r="H13" s="42">
        <f t="shared" ref="H13:H44" si="4">100*(+D13/C13)</f>
        <v>62.965286286396207</v>
      </c>
      <c r="I13" s="42"/>
      <c r="J13" s="42"/>
      <c r="K13" s="1">
        <v>7</v>
      </c>
      <c r="L13" s="42">
        <f t="shared" ref="L13:L44" si="5">MAX(H13,J13)</f>
        <v>62.965286286396207</v>
      </c>
      <c r="M13" s="41">
        <f t="shared" si="2"/>
        <v>8.5019533696605282E-2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91.979883536262562</v>
      </c>
      <c r="E14" s="5">
        <f t="shared" si="1"/>
        <v>0.75560000000000005</v>
      </c>
      <c r="F14" s="39">
        <v>92.751896947238407</v>
      </c>
      <c r="G14" s="144">
        <v>0.75560000000000005</v>
      </c>
      <c r="H14" s="42">
        <f t="shared" si="4"/>
        <v>80.837747358660522</v>
      </c>
      <c r="I14" s="42"/>
      <c r="J14" s="42"/>
      <c r="K14" s="1">
        <v>8</v>
      </c>
      <c r="L14" s="42">
        <f t="shared" si="5"/>
        <v>80.837747358660522</v>
      </c>
      <c r="M14" s="41">
        <f t="shared" si="2"/>
        <v>7.9843648903005687E-2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87.136409227683046</v>
      </c>
      <c r="E15" s="5">
        <f t="shared" si="1"/>
        <v>0.79759999999999998</v>
      </c>
      <c r="F15" s="39">
        <v>87.867769976596477</v>
      </c>
      <c r="G15" s="144">
        <v>0.79759999999999998</v>
      </c>
      <c r="H15" s="42">
        <f t="shared" si="4"/>
        <v>77.237177628320026</v>
      </c>
      <c r="I15" s="42"/>
      <c r="J15" s="42"/>
      <c r="K15" s="1">
        <v>9</v>
      </c>
      <c r="L15" s="42">
        <f t="shared" si="5"/>
        <v>77.237177628320026</v>
      </c>
      <c r="M15" s="41">
        <f t="shared" si="2"/>
        <v>7.5639244121252641E-2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83.173767352800382</v>
      </c>
      <c r="E16" s="5">
        <f t="shared" si="1"/>
        <v>0.83560000000000001</v>
      </c>
      <c r="F16" s="39">
        <v>83.871868517632052</v>
      </c>
      <c r="G16" s="144">
        <v>0.83560000000000001</v>
      </c>
      <c r="H16" s="42">
        <f t="shared" si="4"/>
        <v>82.773694496069396</v>
      </c>
      <c r="I16" s="42"/>
      <c r="J16" s="42"/>
      <c r="K16" s="1">
        <v>10</v>
      </c>
      <c r="L16" s="42">
        <f t="shared" si="5"/>
        <v>82.773694496069396</v>
      </c>
      <c r="M16" s="41">
        <f t="shared" si="2"/>
        <v>7.2199450827083664E-2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79.921803127874895</v>
      </c>
      <c r="E17" s="5">
        <f t="shared" si="1"/>
        <v>0.86959999999999993</v>
      </c>
      <c r="F17" s="39">
        <v>80.592609628948196</v>
      </c>
      <c r="G17" s="144">
        <v>0.86959999999999993</v>
      </c>
      <c r="H17" s="42">
        <f t="shared" si="4"/>
        <v>76.212781113676002</v>
      </c>
      <c r="I17" s="42"/>
      <c r="J17" s="42"/>
      <c r="K17" s="1">
        <v>11</v>
      </c>
      <c r="L17" s="42">
        <f t="shared" si="5"/>
        <v>76.212781113676002</v>
      </c>
      <c r="M17" s="41">
        <f t="shared" si="2"/>
        <v>6.9376565215169175E-2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77.256558470431301</v>
      </c>
      <c r="E18" s="5">
        <f t="shared" si="1"/>
        <v>0.89959999999999996</v>
      </c>
      <c r="F18" s="39">
        <v>77.904994812509273</v>
      </c>
      <c r="G18" s="144">
        <v>0.89959999999999996</v>
      </c>
      <c r="H18" s="42">
        <f t="shared" si="4"/>
        <v>79.961937350800028</v>
      </c>
      <c r="I18" s="42"/>
      <c r="J18" s="42"/>
      <c r="K18" s="1">
        <v>12</v>
      </c>
      <c r="L18" s="42">
        <f t="shared" si="5"/>
        <v>79.961937350800028</v>
      </c>
      <c r="M18" s="41">
        <f t="shared" si="2"/>
        <v>6.7062984783360494E-2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75.086430423509071</v>
      </c>
      <c r="E19" s="5">
        <f t="shared" si="1"/>
        <v>0.92559999999999998</v>
      </c>
      <c r="F19" s="39">
        <v>75.716652261596096</v>
      </c>
      <c r="G19" s="144">
        <v>0.92559999999999998</v>
      </c>
      <c r="H19" s="42">
        <f t="shared" si="4"/>
        <v>75.628434201956424</v>
      </c>
      <c r="I19" s="42"/>
      <c r="J19" s="42"/>
      <c r="K19" s="1">
        <v>13</v>
      </c>
      <c r="L19" s="42">
        <f t="shared" si="5"/>
        <v>75.628434201956424</v>
      </c>
      <c r="M19" s="41">
        <f t="shared" si="2"/>
        <v>6.5179193075962732E-2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73.343182777543262</v>
      </c>
      <c r="E20" s="5">
        <f t="shared" si="1"/>
        <v>0.9476</v>
      </c>
      <c r="F20" s="39">
        <v>73.958773040664141</v>
      </c>
      <c r="G20" s="144">
        <v>0.9476</v>
      </c>
      <c r="H20" s="42">
        <f t="shared" si="4"/>
        <v>82.25403675986162</v>
      </c>
      <c r="I20" s="42"/>
      <c r="J20" s="42"/>
      <c r="K20" s="1">
        <v>14</v>
      </c>
      <c r="L20" s="42">
        <f t="shared" si="5"/>
        <v>82.25403675986162</v>
      </c>
      <c r="M20" s="41">
        <f t="shared" si="2"/>
        <v>6.366595727217296E-2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71.975973487986749</v>
      </c>
      <c r="E21" s="5">
        <f t="shared" si="1"/>
        <v>0.96560000000000001</v>
      </c>
      <c r="F21" s="39">
        <v>72.580088373377535</v>
      </c>
      <c r="G21" s="144">
        <v>0.96560000000000001</v>
      </c>
      <c r="H21" s="42">
        <f t="shared" si="4"/>
        <v>84.198838161029528</v>
      </c>
      <c r="I21" s="42"/>
      <c r="J21" s="42"/>
      <c r="K21" s="1">
        <v>15</v>
      </c>
      <c r="L21" s="42">
        <f t="shared" si="5"/>
        <v>84.198838161029528</v>
      </c>
      <c r="M21" s="41">
        <f t="shared" si="2"/>
        <v>6.2479143652766259E-2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70.947325438954678</v>
      </c>
      <c r="E22" s="5">
        <f t="shared" si="1"/>
        <v>0.97960000000000003</v>
      </c>
      <c r="F22" s="39">
        <v>71.542806587722893</v>
      </c>
      <c r="G22" s="144">
        <v>0.97960000000000003</v>
      </c>
      <c r="H22" s="42">
        <f t="shared" si="4"/>
        <v>85.979388534382565</v>
      </c>
      <c r="I22" s="42"/>
      <c r="J22" s="42"/>
      <c r="K22" s="1">
        <v>16</v>
      </c>
      <c r="L22" s="42">
        <f t="shared" si="5"/>
        <v>85.979388534382565</v>
      </c>
      <c r="M22" s="41">
        <f t="shared" si="2"/>
        <v>6.1586219999092591E-2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70.088745461879782</v>
      </c>
      <c r="E23" s="5">
        <f t="shared" si="1"/>
        <v>0.99160000000000004</v>
      </c>
      <c r="F23" s="39">
        <v>70.677020303885982</v>
      </c>
      <c r="G23" s="144">
        <v>0.99160000000000004</v>
      </c>
      <c r="H23" s="42">
        <f t="shared" si="4"/>
        <v>84.46123172751129</v>
      </c>
      <c r="I23" s="29"/>
      <c r="J23" s="42"/>
      <c r="K23" s="1">
        <v>17</v>
      </c>
      <c r="L23" s="42">
        <f t="shared" si="5"/>
        <v>84.46123172751129</v>
      </c>
      <c r="M23" s="41">
        <f t="shared" si="2"/>
        <v>6.084092488010398E-2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69.54768984446477</v>
      </c>
      <c r="E24" s="5">
        <f t="shared" si="1"/>
        <v>0.99931428571428571</v>
      </c>
      <c r="F24" s="39">
        <v>70.131423452272045</v>
      </c>
      <c r="G24" s="144">
        <v>0.99931428571428571</v>
      </c>
      <c r="H24" s="42">
        <f t="shared" si="4"/>
        <v>86.952727457134529</v>
      </c>
      <c r="I24" s="29"/>
      <c r="J24" s="42"/>
      <c r="K24" s="1">
        <v>18</v>
      </c>
      <c r="L24" s="42">
        <f t="shared" si="5"/>
        <v>86.952727457134529</v>
      </c>
      <c r="M24" s="41">
        <f t="shared" si="2"/>
        <v>6.0371258545542331E-2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Parameters!F27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174.01153212520589</v>
      </c>
      <c r="E9" s="5">
        <f t="shared" ref="E9:E33" si="1">1-IF(A9&gt;=H$3,0,IF(A9&gt;=H$4,F$3*(A9-H$3)^2,F$2+F$4*(H$4-A9)+(A9&lt;H$5)*F$5*(H$5-A9)^2))</f>
        <v>0.48560000000000003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154.30971512052591</v>
      </c>
      <c r="E10" s="5">
        <f t="shared" si="1"/>
        <v>0.54759999999999998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139.53104359313076</v>
      </c>
      <c r="E11" s="5">
        <f t="shared" si="1"/>
        <v>0.60560000000000003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0.12112069756348155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128.10794420861126</v>
      </c>
      <c r="E12" s="5">
        <f t="shared" si="1"/>
        <v>0.65959999999999996</v>
      </c>
      <c r="F12" s="42"/>
      <c r="G12" s="42"/>
      <c r="H12" s="42"/>
      <c r="I12" s="42"/>
      <c r="J12" s="1">
        <v>6</v>
      </c>
      <c r="K12" s="42"/>
      <c r="L12" s="41">
        <f t="shared" si="2"/>
        <v>0.11120481268108616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119.08117249154451</v>
      </c>
      <c r="E13" s="5">
        <f t="shared" si="1"/>
        <v>0.70960000000000001</v>
      </c>
      <c r="F13" s="42">
        <f t="shared" ref="F13:F44" si="4">100*(+D13/C13)</f>
        <v>89.032652330126737</v>
      </c>
      <c r="G13" s="42"/>
      <c r="H13" s="42"/>
      <c r="I13" s="42"/>
      <c r="J13" s="1">
        <v>7</v>
      </c>
      <c r="K13" s="42">
        <f t="shared" ref="K13:K44" si="5">MAX(F13,I13)</f>
        <v>89.032652330126737</v>
      </c>
      <c r="L13" s="41">
        <f t="shared" si="2"/>
        <v>0.10336907334335461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111.83165696135519</v>
      </c>
      <c r="E14" s="5">
        <f t="shared" si="1"/>
        <v>0.75560000000000005</v>
      </c>
      <c r="F14" s="42">
        <f t="shared" si="4"/>
        <v>85.925207039074294</v>
      </c>
      <c r="G14" s="42"/>
      <c r="H14" s="42"/>
      <c r="I14" s="42"/>
      <c r="J14" s="1">
        <v>8</v>
      </c>
      <c r="K14" s="42">
        <f t="shared" si="5"/>
        <v>85.925207039074294</v>
      </c>
      <c r="L14" s="41">
        <f t="shared" si="2"/>
        <v>9.7076091112287474E-2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105.94282848545636</v>
      </c>
      <c r="E15" s="5">
        <f t="shared" si="1"/>
        <v>0.79759999999999998</v>
      </c>
      <c r="F15" s="42">
        <f t="shared" si="4"/>
        <v>72.307697749145504</v>
      </c>
      <c r="G15" s="42"/>
      <c r="H15" s="42"/>
      <c r="I15" s="42"/>
      <c r="J15" s="1">
        <v>9</v>
      </c>
      <c r="K15" s="42">
        <f t="shared" si="5"/>
        <v>72.307697749145504</v>
      </c>
      <c r="L15" s="41">
        <f t="shared" si="2"/>
        <v>9.1964260838069745E-2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101.12494016275728</v>
      </c>
      <c r="E16" s="5">
        <f t="shared" si="1"/>
        <v>0.83560000000000001</v>
      </c>
      <c r="F16" s="42">
        <f t="shared" si="4"/>
        <v>77.352070496754664</v>
      </c>
      <c r="G16" s="42"/>
      <c r="H16" s="42"/>
      <c r="I16" s="42"/>
      <c r="J16" s="1">
        <v>10</v>
      </c>
      <c r="K16" s="42">
        <f t="shared" si="5"/>
        <v>77.352070496754664</v>
      </c>
      <c r="L16" s="41">
        <f t="shared" si="2"/>
        <v>8.7782066113504587E-2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97.171113155473776</v>
      </c>
      <c r="E17" s="5">
        <f t="shared" si="1"/>
        <v>0.86959999999999993</v>
      </c>
      <c r="F17" s="42">
        <f t="shared" si="4"/>
        <v>82.628497581185187</v>
      </c>
      <c r="G17" s="42"/>
      <c r="H17" s="42"/>
      <c r="I17" s="42"/>
      <c r="J17" s="1">
        <v>11</v>
      </c>
      <c r="K17" s="42">
        <f t="shared" si="5"/>
        <v>82.628497581185187</v>
      </c>
      <c r="L17" s="41">
        <f t="shared" si="2"/>
        <v>8.4349924614126534E-2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93.93063583815028</v>
      </c>
      <c r="E18" s="5">
        <f t="shared" si="1"/>
        <v>0.89959999999999996</v>
      </c>
      <c r="F18" s="42">
        <f t="shared" si="4"/>
        <v>73.990260605080962</v>
      </c>
      <c r="G18" s="42"/>
      <c r="H18" s="42"/>
      <c r="I18" s="42"/>
      <c r="J18" s="1">
        <v>12</v>
      </c>
      <c r="K18" s="42">
        <f t="shared" si="5"/>
        <v>73.990260605080962</v>
      </c>
      <c r="L18" s="41">
        <f t="shared" si="2"/>
        <v>8.1537010276172106E-2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91.292134831460658</v>
      </c>
      <c r="E19" s="5">
        <f t="shared" si="1"/>
        <v>0.92559999999999998</v>
      </c>
      <c r="F19" s="42">
        <f t="shared" si="4"/>
        <v>73.014237401861365</v>
      </c>
      <c r="G19" s="42"/>
      <c r="H19" s="42"/>
      <c r="I19" s="42"/>
      <c r="J19" s="1">
        <v>13</v>
      </c>
      <c r="K19" s="42">
        <f t="shared" si="5"/>
        <v>73.014237401861365</v>
      </c>
      <c r="L19" s="41">
        <f t="shared" si="2"/>
        <v>7.9246644818976253E-2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89.172646686365539</v>
      </c>
      <c r="E20" s="5">
        <f t="shared" si="1"/>
        <v>0.9476</v>
      </c>
      <c r="F20" s="42">
        <f t="shared" si="4"/>
        <v>71.243126513740776</v>
      </c>
      <c r="G20" s="42"/>
      <c r="H20" s="42"/>
      <c r="I20" s="42"/>
      <c r="J20" s="1">
        <v>14</v>
      </c>
      <c r="K20" s="42">
        <f t="shared" si="5"/>
        <v>71.243126513740776</v>
      </c>
      <c r="L20" s="41">
        <f t="shared" si="2"/>
        <v>7.7406811359692296E-2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87.51035625517811</v>
      </c>
      <c r="E21" s="5">
        <f t="shared" si="1"/>
        <v>0.96560000000000001</v>
      </c>
      <c r="F21" s="42">
        <f t="shared" si="4"/>
        <v>74.213729686370129</v>
      </c>
      <c r="G21" s="42"/>
      <c r="H21" s="42"/>
      <c r="I21" s="42"/>
      <c r="J21" s="1">
        <v>15</v>
      </c>
      <c r="K21" s="42">
        <f t="shared" si="5"/>
        <v>74.213729686370129</v>
      </c>
      <c r="L21" s="41">
        <f t="shared" si="2"/>
        <v>7.5963850915953202E-2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86.259697835851355</v>
      </c>
      <c r="E22" s="5">
        <f t="shared" si="1"/>
        <v>0.97960000000000003</v>
      </c>
      <c r="F22" s="42">
        <f t="shared" si="4"/>
        <v>76.482663959673133</v>
      </c>
      <c r="G22" s="42"/>
      <c r="H22" s="42"/>
      <c r="I22" s="42"/>
      <c r="J22" s="1">
        <v>16</v>
      </c>
      <c r="K22" s="42">
        <f t="shared" si="5"/>
        <v>76.482663959673133</v>
      </c>
      <c r="L22" s="41">
        <f t="shared" si="2"/>
        <v>7.4878209926954292E-2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85.215812827753112</v>
      </c>
      <c r="E23" s="5">
        <f t="shared" si="1"/>
        <v>0.99160000000000004</v>
      </c>
      <c r="F23" s="42">
        <f t="shared" si="4"/>
        <v>82.373912834947433</v>
      </c>
      <c r="G23" s="14"/>
      <c r="H23" s="29"/>
      <c r="I23" s="42"/>
      <c r="J23" s="1">
        <v>17</v>
      </c>
      <c r="K23" s="42">
        <f t="shared" si="5"/>
        <v>82.373912834947433</v>
      </c>
      <c r="L23" s="41">
        <f t="shared" si="2"/>
        <v>7.3972059746313462E-2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84.557982616651401</v>
      </c>
      <c r="E24" s="5">
        <f t="shared" si="1"/>
        <v>0.99931428571428571</v>
      </c>
      <c r="F24" s="42">
        <f t="shared" si="4"/>
        <v>80.442031980324785</v>
      </c>
      <c r="G24" s="14"/>
      <c r="H24" s="29"/>
      <c r="I24" s="42"/>
      <c r="J24" s="1">
        <v>18</v>
      </c>
      <c r="K24" s="42">
        <f t="shared" si="5"/>
        <v>80.442031980324785</v>
      </c>
      <c r="L24" s="41">
        <f t="shared" si="2"/>
        <v>7.340102657695434E-2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topLeftCell="A10" zoomScale="87" zoomScaleNormal="87" workbookViewId="0">
      <selection activeCell="B7" sqref="B7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17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969</v>
      </c>
      <c r="D6" s="140" t="s">
        <v>1282</v>
      </c>
      <c r="E6" s="140" t="s">
        <v>363</v>
      </c>
      <c r="F6" s="140" t="s">
        <v>968</v>
      </c>
      <c r="G6" s="140" t="s">
        <v>694</v>
      </c>
      <c r="H6" s="140" t="s">
        <v>1269</v>
      </c>
      <c r="I6" s="189" t="s">
        <v>84</v>
      </c>
      <c r="J6" s="186" t="s">
        <v>556</v>
      </c>
      <c r="K6" s="167" t="s">
        <v>558</v>
      </c>
      <c r="L6" s="168" t="s">
        <v>970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250.51482701812188</v>
      </c>
      <c r="E9" s="5">
        <f t="shared" ref="E9:E33" si="1">1-IF(A9&gt;=H$3,0,IF(A9&gt;=H$4,F$3*(A9-H$3)^2,F$2+F$4*(H$4-A9)+(A9&lt;H$5)*F$5*(H$5-A9)^2))</f>
        <v>0.48560000000000003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222.15120525931337</v>
      </c>
      <c r="E10" s="5">
        <f t="shared" si="1"/>
        <v>0.54759999999999998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53.318421999115174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200.87516512549536</v>
      </c>
      <c r="E11" s="5">
        <f t="shared" si="1"/>
        <v>0.60560000000000003</v>
      </c>
      <c r="F11" s="29">
        <v>325.14999999999998</v>
      </c>
      <c r="G11" s="39">
        <v>203.02179656538971</v>
      </c>
      <c r="H11" s="283">
        <f>((G11-D11)/G11)</f>
        <v>1.0573403822692298E-2</v>
      </c>
      <c r="I11" s="190">
        <v>5</v>
      </c>
      <c r="J11" s="188">
        <f t="shared" si="2"/>
        <v>62.439426900012215</v>
      </c>
      <c r="K11" s="166">
        <f t="shared" si="3"/>
        <v>61.779229624940911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184.42995755003031</v>
      </c>
      <c r="E12" s="5">
        <f t="shared" si="1"/>
        <v>0.65959999999999996</v>
      </c>
      <c r="F12" s="29">
        <v>247.45</v>
      </c>
      <c r="G12" s="39">
        <v>186.40084899939362</v>
      </c>
      <c r="H12" s="283">
        <f t="shared" ref="H12:H75" si="5">((G12-D12)/G12)</f>
        <v>1.0573403822692454E-2</v>
      </c>
      <c r="I12" s="190">
        <v>6</v>
      </c>
      <c r="J12" s="188">
        <f t="shared" si="2"/>
        <v>46.703348811807807</v>
      </c>
      <c r="K12" s="166">
        <f t="shared" si="3"/>
        <v>46.2095354449485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171.43461104847799</v>
      </c>
      <c r="E13" s="5">
        <f t="shared" si="1"/>
        <v>0.70960000000000001</v>
      </c>
      <c r="F13" s="29">
        <v>244.13333333333333</v>
      </c>
      <c r="G13" s="39">
        <v>173.2666290868095</v>
      </c>
      <c r="H13" s="283">
        <f t="shared" si="5"/>
        <v>1.0573403822692482E-2</v>
      </c>
      <c r="I13" s="190">
        <v>7</v>
      </c>
      <c r="J13" s="188">
        <f t="shared" si="2"/>
        <v>70.972130974935624</v>
      </c>
      <c r="K13" s="166">
        <f t="shared" si="3"/>
        <v>70.221713973980613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160.99788247750129</v>
      </c>
      <c r="E14" s="5">
        <f t="shared" si="1"/>
        <v>0.75560000000000005</v>
      </c>
      <c r="F14" s="29">
        <v>214.5</v>
      </c>
      <c r="G14" s="39">
        <v>162.71836950767604</v>
      </c>
      <c r="H14" s="283">
        <f t="shared" si="5"/>
        <v>1.0573403822692496E-2</v>
      </c>
      <c r="I14" s="190">
        <v>8</v>
      </c>
      <c r="J14" s="188">
        <f t="shared" si="2"/>
        <v>83.302919543178859</v>
      </c>
      <c r="K14" s="166">
        <f t="shared" si="3"/>
        <v>82.422124135239557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152.52006018054161</v>
      </c>
      <c r="E15" s="5">
        <f t="shared" si="1"/>
        <v>0.79759999999999998</v>
      </c>
      <c r="F15" s="29">
        <v>176.95</v>
      </c>
      <c r="G15" s="39">
        <v>154.14994984954868</v>
      </c>
      <c r="H15" s="283">
        <f t="shared" si="5"/>
        <v>1.057340382269247E-2</v>
      </c>
      <c r="I15" s="190">
        <v>9</v>
      </c>
      <c r="J15" s="188">
        <f t="shared" si="2"/>
        <v>87.114975896891039</v>
      </c>
      <c r="K15" s="166">
        <f t="shared" si="3"/>
        <v>86.193874077729077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145.58401148875058</v>
      </c>
      <c r="E16" s="5">
        <f t="shared" si="1"/>
        <v>0.83560000000000001</v>
      </c>
      <c r="F16" s="29">
        <v>182.38333333333333</v>
      </c>
      <c r="G16" s="39">
        <v>147.13977979894688</v>
      </c>
      <c r="H16" s="283">
        <f t="shared" si="5"/>
        <v>1.0573403822692376E-2</v>
      </c>
      <c r="I16" s="190">
        <v>10</v>
      </c>
      <c r="J16" s="188">
        <f t="shared" si="2"/>
        <v>80.676110645497701</v>
      </c>
      <c r="K16" s="166">
        <f t="shared" si="3"/>
        <v>79.823089548798649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139.89190432382705</v>
      </c>
      <c r="E17" s="5">
        <f t="shared" si="1"/>
        <v>0.86959999999999993</v>
      </c>
      <c r="F17" s="29">
        <v>167.2833333333333</v>
      </c>
      <c r="G17" s="39">
        <v>141.38684452621899</v>
      </c>
      <c r="H17" s="283">
        <f t="shared" si="5"/>
        <v>1.0573403822692434E-2</v>
      </c>
      <c r="I17" s="190">
        <v>11</v>
      </c>
      <c r="J17" s="188">
        <f t="shared" si="2"/>
        <v>83.152427676662811</v>
      </c>
      <c r="K17" s="166">
        <f t="shared" si="3"/>
        <v>82.273223480000226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135.22676745220099</v>
      </c>
      <c r="E18" s="5">
        <f t="shared" si="1"/>
        <v>0.89959999999999996</v>
      </c>
      <c r="F18" s="29">
        <v>166.7</v>
      </c>
      <c r="G18" s="39">
        <v>136.67185415740332</v>
      </c>
      <c r="H18" s="283">
        <f t="shared" si="5"/>
        <v>1.0573403822692269E-2</v>
      </c>
      <c r="I18" s="190">
        <v>12</v>
      </c>
      <c r="J18" s="188">
        <f t="shared" si="2"/>
        <v>74.963993504380639</v>
      </c>
      <c r="K18" s="166">
        <f t="shared" si="3"/>
        <v>74.171368928897152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131.42826274848747</v>
      </c>
      <c r="E19" s="5">
        <f t="shared" si="1"/>
        <v>0.92559999999999998</v>
      </c>
      <c r="F19" s="29">
        <v>163.03333333333336</v>
      </c>
      <c r="G19" s="39">
        <v>132.83275713050998</v>
      </c>
      <c r="H19" s="283">
        <f t="shared" si="5"/>
        <v>1.0573403822692404E-2</v>
      </c>
      <c r="I19" s="190">
        <v>13</v>
      </c>
      <c r="J19" s="188">
        <f t="shared" si="2"/>
        <v>81.475827313745626</v>
      </c>
      <c r="K19" s="166">
        <f t="shared" si="3"/>
        <v>80.614350489769436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128.37695230054874</v>
      </c>
      <c r="E20" s="5">
        <f t="shared" si="1"/>
        <v>0.9476</v>
      </c>
      <c r="F20" s="29">
        <v>161.71666666666664</v>
      </c>
      <c r="G20" s="39">
        <v>129.74883917264671</v>
      </c>
      <c r="H20" s="283">
        <f t="shared" si="5"/>
        <v>1.0573403822692477E-2</v>
      </c>
      <c r="I20" s="190">
        <v>14</v>
      </c>
      <c r="J20" s="188">
        <f t="shared" si="2"/>
        <v>80.232199838800412</v>
      </c>
      <c r="K20" s="166">
        <f t="shared" si="3"/>
        <v>79.383872390321812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125.98384424192211</v>
      </c>
      <c r="E21" s="5">
        <f t="shared" si="1"/>
        <v>0.96560000000000001</v>
      </c>
      <c r="F21" s="29">
        <v>149.18333333333334</v>
      </c>
      <c r="G21" s="39">
        <v>127.33015741507873</v>
      </c>
      <c r="H21" s="283">
        <f t="shared" si="5"/>
        <v>1.0573403822692385E-2</v>
      </c>
      <c r="I21" s="190">
        <v>15</v>
      </c>
      <c r="J21" s="188">
        <f t="shared" si="2"/>
        <v>85.351462908107735</v>
      </c>
      <c r="K21" s="166">
        <f t="shared" si="3"/>
        <v>84.449007423922765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124.18334013883216</v>
      </c>
      <c r="E22" s="5">
        <f t="shared" si="1"/>
        <v>0.97960000000000003</v>
      </c>
      <c r="F22" s="29">
        <v>135.11666666666665</v>
      </c>
      <c r="G22" s="39">
        <v>125.5104124132299</v>
      </c>
      <c r="H22" s="283">
        <f t="shared" si="5"/>
        <v>1.057340382269233E-2</v>
      </c>
      <c r="I22" s="190">
        <v>16</v>
      </c>
      <c r="J22" s="188">
        <f t="shared" si="2"/>
        <v>92.890400207151785</v>
      </c>
      <c r="K22" s="166">
        <f t="shared" si="3"/>
        <v>91.908232494510074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122.68051633723275</v>
      </c>
      <c r="E23" s="5">
        <f t="shared" si="1"/>
        <v>0.99160000000000004</v>
      </c>
      <c r="F23" s="29">
        <v>130.76666666666668</v>
      </c>
      <c r="G23" s="39">
        <v>123.99152884227513</v>
      </c>
      <c r="H23" s="283">
        <f t="shared" si="5"/>
        <v>1.0573403822692382E-2</v>
      </c>
      <c r="I23" s="190">
        <v>17</v>
      </c>
      <c r="J23" s="188">
        <f t="shared" si="2"/>
        <v>94.818910661948848</v>
      </c>
      <c r="K23" s="166">
        <f t="shared" si="3"/>
        <v>93.816352029492279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121.73347438243366</v>
      </c>
      <c r="E24" s="5">
        <f t="shared" si="1"/>
        <v>0.99931428571428571</v>
      </c>
      <c r="F24" s="29">
        <v>124.53333333333333</v>
      </c>
      <c r="G24" s="39">
        <v>123.03436642268986</v>
      </c>
      <c r="H24" s="283">
        <f t="shared" si="5"/>
        <v>1.0573403822692357E-2</v>
      </c>
      <c r="I24" s="190">
        <v>18</v>
      </c>
      <c r="J24" s="188">
        <f t="shared" si="2"/>
        <v>98.796332780532538</v>
      </c>
      <c r="K24" s="166">
        <f t="shared" si="3"/>
        <v>97.751719257842879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3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Parameters!F33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113"/>
  <sheetViews>
    <sheetView topLeftCell="A7" zoomScale="87" zoomScaleNormal="87" workbookViewId="0">
      <selection activeCell="I31" sqref="I31"/>
    </sheetView>
  </sheetViews>
  <sheetFormatPr defaultColWidth="7.6640625" defaultRowHeight="15"/>
  <cols>
    <col min="1" max="1" width="10.33203125" style="1" bestFit="1" customWidth="1"/>
    <col min="2" max="16384" width="7.6640625" style="1"/>
  </cols>
  <sheetData>
    <row r="1" spans="1:257" ht="30.75" thickBot="1">
      <c r="A1" s="58" t="s">
        <v>1271</v>
      </c>
      <c r="B1" s="258"/>
    </row>
    <row r="2" spans="1:257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61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</row>
    <row r="3" spans="1:257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12</v>
      </c>
      <c r="J3" s="60">
        <f>Parameters!$B22</f>
        <v>15</v>
      </c>
      <c r="K3" s="60">
        <f>Parameters!$B23</f>
        <v>16.093440000000001</v>
      </c>
      <c r="L3" s="60">
        <f>Parameters!$B24</f>
        <v>20</v>
      </c>
      <c r="M3" s="60">
        <f>Parameters!$B25</f>
        <v>21.0975</v>
      </c>
      <c r="N3" s="60">
        <f>Parameters!$B26</f>
        <v>25</v>
      </c>
      <c r="O3" s="60">
        <f>Parameters!$B27</f>
        <v>30</v>
      </c>
      <c r="P3" s="60">
        <f>Parameters!$B28</f>
        <v>42.195</v>
      </c>
      <c r="Q3" s="60">
        <f>Parameters!$B30</f>
        <v>50</v>
      </c>
      <c r="R3" s="60">
        <f>Parameters!$B32</f>
        <v>80.467359999999999</v>
      </c>
      <c r="S3" s="60">
        <f>Parameters!$B33</f>
        <v>100</v>
      </c>
      <c r="T3" s="60">
        <f>Parameters!$B34</f>
        <v>150</v>
      </c>
      <c r="U3" s="60">
        <f>Parameters!$B35</f>
        <v>160.93440000000001</v>
      </c>
      <c r="V3" s="60">
        <f>Parameters!$B36</f>
        <v>200</v>
      </c>
      <c r="W3" s="61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</row>
    <row r="4" spans="1:257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933</v>
      </c>
      <c r="E4" s="66">
        <f>'4MI'!E5</f>
        <v>1002.9999999999999</v>
      </c>
      <c r="F4" s="66">
        <f>'8K'!E5</f>
        <v>1257</v>
      </c>
      <c r="G4" s="66">
        <f>'5MI'!E5</f>
        <v>1264</v>
      </c>
      <c r="H4" s="66">
        <f>'10K'!E5</f>
        <v>1584</v>
      </c>
      <c r="I4" s="66">
        <f>'12K'!E5</f>
        <v>1922.9999999999998</v>
      </c>
      <c r="J4" s="66">
        <f>'15K'!E5</f>
        <v>2435.9999999999995</v>
      </c>
      <c r="K4" s="66">
        <f>'10MI'!E$5</f>
        <v>2625</v>
      </c>
      <c r="L4" s="66">
        <f>'20K'!E$5</f>
        <v>3297.9999999999995</v>
      </c>
      <c r="M4" s="66">
        <f>H.Marathon!E$5</f>
        <v>3480.9999999999995</v>
      </c>
      <c r="N4" s="66">
        <f>'25K'!E5</f>
        <v>4170</v>
      </c>
      <c r="O4" s="66">
        <f>'30K'!E$5</f>
        <v>5069.9999999999991</v>
      </c>
      <c r="P4" s="66">
        <f>Marathon!E$5</f>
        <v>7298.9999999999991</v>
      </c>
      <c r="Q4" s="66">
        <f>Parameters!$G30</f>
        <v>8970</v>
      </c>
      <c r="R4" s="66">
        <f>Parameters!$G32</f>
        <v>16080</v>
      </c>
      <c r="S4" s="66">
        <f>Parameters!$G33</f>
        <v>21360</v>
      </c>
      <c r="T4" s="66">
        <f>Parameters!$G34</f>
        <v>36300</v>
      </c>
      <c r="U4" s="66">
        <f>Parameters!$G35</f>
        <v>39850</v>
      </c>
      <c r="V4" s="66">
        <f>Parameters!$G36</f>
        <v>52800.000000000007</v>
      </c>
      <c r="W4" s="61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</row>
    <row r="5" spans="1:257" ht="15.75" thickBot="1">
      <c r="A5" s="65" t="s">
        <v>191</v>
      </c>
      <c r="B5" s="269">
        <f t="shared" ref="B5:V5" si="0">B4/86400</f>
        <v>2.627314814814815E-3</v>
      </c>
      <c r="C5" s="267">
        <f t="shared" si="0"/>
        <v>8.9236111111111113E-3</v>
      </c>
      <c r="D5" s="67">
        <f t="shared" si="0"/>
        <v>1.0798611111111111E-2</v>
      </c>
      <c r="E5" s="67">
        <f t="shared" si="0"/>
        <v>1.1608796296296294E-2</v>
      </c>
      <c r="F5" s="67">
        <f t="shared" si="0"/>
        <v>1.4548611111111111E-2</v>
      </c>
      <c r="G5" s="67">
        <f t="shared" si="0"/>
        <v>1.462962962962963E-2</v>
      </c>
      <c r="H5" s="67">
        <f t="shared" si="0"/>
        <v>1.8333333333333333E-2</v>
      </c>
      <c r="I5" s="67">
        <f t="shared" si="0"/>
        <v>2.225694444444444E-2</v>
      </c>
      <c r="J5" s="67">
        <f t="shared" si="0"/>
        <v>2.8194444444444439E-2</v>
      </c>
      <c r="K5" s="67">
        <f t="shared" si="0"/>
        <v>3.0381944444444444E-2</v>
      </c>
      <c r="L5" s="67">
        <f t="shared" si="0"/>
        <v>3.8171296296296293E-2</v>
      </c>
      <c r="M5" s="67">
        <f t="shared" si="0"/>
        <v>4.0289351851851847E-2</v>
      </c>
      <c r="N5" s="67">
        <f t="shared" si="0"/>
        <v>4.8263888888888891E-2</v>
      </c>
      <c r="O5" s="67">
        <f t="shared" si="0"/>
        <v>5.8680555555555548E-2</v>
      </c>
      <c r="P5" s="67">
        <f t="shared" si="0"/>
        <v>8.4479166666666661E-2</v>
      </c>
      <c r="Q5" s="67">
        <f t="shared" si="0"/>
        <v>0.10381944444444445</v>
      </c>
      <c r="R5" s="67">
        <f t="shared" si="0"/>
        <v>0.18611111111111112</v>
      </c>
      <c r="S5" s="67">
        <f t="shared" si="0"/>
        <v>0.24722222222222223</v>
      </c>
      <c r="T5" s="68">
        <f t="shared" si="0"/>
        <v>0.4201388888888889</v>
      </c>
      <c r="U5" s="68">
        <f t="shared" si="0"/>
        <v>0.46122685185185186</v>
      </c>
      <c r="V5" s="68">
        <f t="shared" si="0"/>
        <v>0.61111111111111116</v>
      </c>
      <c r="W5" s="61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</row>
    <row r="6" spans="1:257">
      <c r="A6" s="276">
        <v>5</v>
      </c>
      <c r="B6" s="275">
        <f>ROUND(+'1 Mile'!E11,4)</f>
        <v>0.60619999999999996</v>
      </c>
      <c r="C6" s="70">
        <f>ROUND(+'5K'!E11,4)</f>
        <v>0.60619999999999996</v>
      </c>
      <c r="D6" s="70">
        <f>ROUND(+'6K'!E11,4)</f>
        <v>0.60560000000000003</v>
      </c>
      <c r="E6" s="70">
        <f>ROUND(+'4MI'!E11,4)</f>
        <v>0.60560000000000003</v>
      </c>
      <c r="F6" s="70">
        <f>ROUND(+'8K'!$E11,4)</f>
        <v>0.60560000000000003</v>
      </c>
      <c r="G6" s="70">
        <f>ROUND(+'5MI'!$E11,4)</f>
        <v>0.60560000000000003</v>
      </c>
      <c r="H6" s="70">
        <f>ROUND(+'10K'!$E11,4)</f>
        <v>0.60799999999999998</v>
      </c>
      <c r="I6" s="70">
        <f>ROUND(+'12K'!$E11,4)</f>
        <v>0.60560000000000003</v>
      </c>
      <c r="J6" s="70">
        <f>ROUND(+'15K'!$E11,4)</f>
        <v>0.60560000000000003</v>
      </c>
      <c r="K6" s="70">
        <f>ROUND(+'10MI'!$E11,4)</f>
        <v>0.60560000000000003</v>
      </c>
      <c r="L6" s="70">
        <f>ROUND(+'20K'!$E11,4)</f>
        <v>0.60560000000000003</v>
      </c>
      <c r="M6" s="70">
        <f>ROUND(+H.Marathon!$E11,4)</f>
        <v>0.60560000000000003</v>
      </c>
      <c r="N6" s="70">
        <f>ROUND(+'25K'!$E11,4)</f>
        <v>0.60560000000000003</v>
      </c>
      <c r="O6" s="70">
        <f>ROUND(+'30K'!$E11,4)</f>
        <v>0.60560000000000003</v>
      </c>
      <c r="P6" s="70">
        <f>ROUND(+Marathon!$E11,4)</f>
        <v>0.60560000000000003</v>
      </c>
      <c r="Q6" s="70">
        <f>ROUND(+Marathon!$E11,4)</f>
        <v>0.60560000000000003</v>
      </c>
      <c r="R6" s="70">
        <f>ROUND(+Marathon!$E11,4)</f>
        <v>0.60560000000000003</v>
      </c>
      <c r="S6" s="70">
        <f>ROUND(+Marathon!$E11,4)</f>
        <v>0.60560000000000003</v>
      </c>
      <c r="T6" s="70">
        <f>ROUND(+Marathon!$E11,4)</f>
        <v>0.60560000000000003</v>
      </c>
      <c r="U6" s="70">
        <f>ROUND(+Marathon!$E11,4)</f>
        <v>0.60560000000000003</v>
      </c>
      <c r="V6" s="70">
        <f>ROUND(+Marathon!$E11,4)</f>
        <v>0.60560000000000003</v>
      </c>
      <c r="W6" s="71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</row>
    <row r="7" spans="1:257">
      <c r="A7" s="277">
        <v>6</v>
      </c>
      <c r="B7" s="272">
        <f>ROUND(+'1 Mile'!E12,4)</f>
        <v>0.66020000000000001</v>
      </c>
      <c r="C7" s="72">
        <f>ROUND(+'5K'!E12,4)</f>
        <v>0.66020000000000001</v>
      </c>
      <c r="D7" s="72">
        <f>ROUND(+'6K'!E12,4)</f>
        <v>0.65959999999999996</v>
      </c>
      <c r="E7" s="72">
        <f>ROUND(+'4MI'!E12,4)</f>
        <v>0.65959999999999996</v>
      </c>
      <c r="F7" s="72">
        <f>ROUND(+'8K'!$E12,4)</f>
        <v>0.65959999999999996</v>
      </c>
      <c r="G7" s="72">
        <f>ROUND(+'5MI'!$E12,4)</f>
        <v>0.65959999999999996</v>
      </c>
      <c r="H7" s="72">
        <f>ROUND(+'10K'!$E12,4)</f>
        <v>0.66200000000000003</v>
      </c>
      <c r="I7" s="73">
        <f>ROUND(+'12K'!$E12,4)</f>
        <v>0.65959999999999996</v>
      </c>
      <c r="J7" s="72">
        <f>ROUND(+'15K'!$E12,4)</f>
        <v>0.65959999999999996</v>
      </c>
      <c r="K7" s="72">
        <f>ROUND(+'10MI'!$E12,4)</f>
        <v>0.65959999999999996</v>
      </c>
      <c r="L7" s="72">
        <f>ROUND(+'20K'!$E12,4)</f>
        <v>0.65959999999999996</v>
      </c>
      <c r="M7" s="72">
        <f>ROUND(+H.Marathon!$E12,4)</f>
        <v>0.65959999999999996</v>
      </c>
      <c r="N7" s="72">
        <f>ROUND(+'25K'!$E12,4)</f>
        <v>0.65959999999999996</v>
      </c>
      <c r="O7" s="72">
        <f>ROUND(+'30K'!$E12,4)</f>
        <v>0.65959999999999996</v>
      </c>
      <c r="P7" s="72">
        <f>ROUND(+Marathon!$E12,4)</f>
        <v>0.65959999999999996</v>
      </c>
      <c r="Q7" s="72">
        <f>ROUND(+Marathon!$E12,4)</f>
        <v>0.65959999999999996</v>
      </c>
      <c r="R7" s="72">
        <f>ROUND(+Marathon!$E12,4)</f>
        <v>0.65959999999999996</v>
      </c>
      <c r="S7" s="72">
        <f>ROUND(+Marathon!$E12,4)</f>
        <v>0.65959999999999996</v>
      </c>
      <c r="T7" s="72">
        <f>ROUND(+Marathon!$E12,4)</f>
        <v>0.65959999999999996</v>
      </c>
      <c r="U7" s="72">
        <f>ROUND(+Marathon!$E12,4)</f>
        <v>0.65959999999999996</v>
      </c>
      <c r="V7" s="72">
        <f>ROUND(+Marathon!$E12,4)</f>
        <v>0.65959999999999996</v>
      </c>
      <c r="W7" s="61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</row>
    <row r="8" spans="1:257">
      <c r="A8" s="277">
        <v>7</v>
      </c>
      <c r="B8" s="272">
        <f>ROUND(+'1 Mile'!E13,4)</f>
        <v>0.71020000000000005</v>
      </c>
      <c r="C8" s="72">
        <f>ROUND(+'5K'!E13,4)</f>
        <v>0.71020000000000005</v>
      </c>
      <c r="D8" s="72">
        <f>ROUND(+'6K'!E13,4)</f>
        <v>0.70960000000000001</v>
      </c>
      <c r="E8" s="72">
        <f>ROUND(+'4MI'!E13,4)</f>
        <v>0.70960000000000001</v>
      </c>
      <c r="F8" s="72">
        <f>ROUND(+'8K'!$E13,4)</f>
        <v>0.70960000000000001</v>
      </c>
      <c r="G8" s="72">
        <f>ROUND(+'5MI'!$E13,4)</f>
        <v>0.70960000000000001</v>
      </c>
      <c r="H8" s="72">
        <f>ROUND(+'10K'!$E13,4)</f>
        <v>0.71199999999999997</v>
      </c>
      <c r="I8" s="73">
        <f>ROUND(+'12K'!$E13,4)</f>
        <v>0.70960000000000001</v>
      </c>
      <c r="J8" s="72">
        <f>ROUND(+'15K'!$E13,4)</f>
        <v>0.70960000000000001</v>
      </c>
      <c r="K8" s="72">
        <f>ROUND(+'10MI'!$E13,4)</f>
        <v>0.70960000000000001</v>
      </c>
      <c r="L8" s="72">
        <f>ROUND(+'20K'!$E13,4)</f>
        <v>0.70960000000000001</v>
      </c>
      <c r="M8" s="72">
        <f>ROUND(+H.Marathon!$E13,4)</f>
        <v>0.70960000000000001</v>
      </c>
      <c r="N8" s="72">
        <f>ROUND(+'25K'!$E13,4)</f>
        <v>0.70960000000000001</v>
      </c>
      <c r="O8" s="72">
        <f>ROUND(+'30K'!$E13,4)</f>
        <v>0.70960000000000001</v>
      </c>
      <c r="P8" s="72">
        <f>ROUND(+Marathon!$E13,4)</f>
        <v>0.70960000000000001</v>
      </c>
      <c r="Q8" s="72">
        <f>ROUND(+Marathon!$E13,4)</f>
        <v>0.70960000000000001</v>
      </c>
      <c r="R8" s="72">
        <f>ROUND(+Marathon!$E13,4)</f>
        <v>0.70960000000000001</v>
      </c>
      <c r="S8" s="72">
        <f>ROUND(+Marathon!$E13,4)</f>
        <v>0.70960000000000001</v>
      </c>
      <c r="T8" s="72">
        <f>ROUND(+Marathon!$E13,4)</f>
        <v>0.70960000000000001</v>
      </c>
      <c r="U8" s="72">
        <f>ROUND(+Marathon!$E13,4)</f>
        <v>0.70960000000000001</v>
      </c>
      <c r="V8" s="72">
        <f>ROUND(+Marathon!$E13,4)</f>
        <v>0.70960000000000001</v>
      </c>
      <c r="W8" s="61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</row>
    <row r="9" spans="1:257">
      <c r="A9" s="277">
        <v>8</v>
      </c>
      <c r="B9" s="272">
        <f>ROUND(+'1 Mile'!E14,4)</f>
        <v>0.75619999999999998</v>
      </c>
      <c r="C9" s="72">
        <f>ROUND(+'5K'!E14,4)</f>
        <v>0.75619999999999998</v>
      </c>
      <c r="D9" s="72">
        <f>ROUND(+'6K'!E14,4)</f>
        <v>0.75560000000000005</v>
      </c>
      <c r="E9" s="72">
        <f>ROUND(+'4MI'!E14,4)</f>
        <v>0.75560000000000005</v>
      </c>
      <c r="F9" s="72">
        <f>ROUND(+'8K'!$E14,4)</f>
        <v>0.75560000000000005</v>
      </c>
      <c r="G9" s="72">
        <f>ROUND(+'5MI'!$E14,4)</f>
        <v>0.75560000000000005</v>
      </c>
      <c r="H9" s="72">
        <f>ROUND(+'10K'!$E14,4)</f>
        <v>0.75800000000000001</v>
      </c>
      <c r="I9" s="73">
        <f>ROUND(+'12K'!$E14,4)</f>
        <v>0.75560000000000005</v>
      </c>
      <c r="J9" s="72">
        <f>ROUND(+'15K'!$E14,4)</f>
        <v>0.75560000000000005</v>
      </c>
      <c r="K9" s="72">
        <f>ROUND(+'10MI'!$E14,4)</f>
        <v>0.75560000000000005</v>
      </c>
      <c r="L9" s="72">
        <f>ROUND(+'20K'!$E14,4)</f>
        <v>0.75560000000000005</v>
      </c>
      <c r="M9" s="72">
        <f>ROUND(+H.Marathon!$E14,4)</f>
        <v>0.75560000000000005</v>
      </c>
      <c r="N9" s="72">
        <f>ROUND(+'25K'!$E14,4)</f>
        <v>0.75560000000000005</v>
      </c>
      <c r="O9" s="72">
        <f>ROUND(+'30K'!$E14,4)</f>
        <v>0.75560000000000005</v>
      </c>
      <c r="P9" s="72">
        <f>ROUND(+Marathon!$E14,4)</f>
        <v>0.75560000000000005</v>
      </c>
      <c r="Q9" s="72">
        <f>ROUND(+Marathon!$E14,4)</f>
        <v>0.75560000000000005</v>
      </c>
      <c r="R9" s="72">
        <f>ROUND(+Marathon!$E14,4)</f>
        <v>0.75560000000000005</v>
      </c>
      <c r="S9" s="72">
        <f>ROUND(+Marathon!$E14,4)</f>
        <v>0.75560000000000005</v>
      </c>
      <c r="T9" s="72">
        <f>ROUND(+Marathon!$E14,4)</f>
        <v>0.75560000000000005</v>
      </c>
      <c r="U9" s="72">
        <f>ROUND(+Marathon!$E14,4)</f>
        <v>0.75560000000000005</v>
      </c>
      <c r="V9" s="72">
        <f>ROUND(+Marathon!$E14,4)</f>
        <v>0.75560000000000005</v>
      </c>
      <c r="W9" s="61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</row>
    <row r="10" spans="1:257">
      <c r="A10" s="277">
        <v>9</v>
      </c>
      <c r="B10" s="272">
        <f>ROUND(+'1 Mile'!E15,4)</f>
        <v>0.79820000000000002</v>
      </c>
      <c r="C10" s="72">
        <f>ROUND(+'5K'!E15,4)</f>
        <v>0.79820000000000002</v>
      </c>
      <c r="D10" s="72">
        <f>ROUND(+'6K'!E15,4)</f>
        <v>0.79759999999999998</v>
      </c>
      <c r="E10" s="72">
        <f>ROUND(+'4MI'!E15,4)</f>
        <v>0.79759999999999998</v>
      </c>
      <c r="F10" s="72">
        <f>ROUND(+'8K'!$E15,4)</f>
        <v>0.79759999999999998</v>
      </c>
      <c r="G10" s="72">
        <f>ROUND(+'5MI'!$E15,4)</f>
        <v>0.79759999999999998</v>
      </c>
      <c r="H10" s="72">
        <f>ROUND(+'10K'!$E15,4)</f>
        <v>0.8</v>
      </c>
      <c r="I10" s="73">
        <f>ROUND(+'12K'!$E15,4)</f>
        <v>0.79759999999999998</v>
      </c>
      <c r="J10" s="72">
        <f>ROUND(+'15K'!$E15,4)</f>
        <v>0.79759999999999998</v>
      </c>
      <c r="K10" s="72">
        <f>ROUND(+'10MI'!$E15,4)</f>
        <v>0.79759999999999998</v>
      </c>
      <c r="L10" s="72">
        <f>ROUND(+'20K'!$E15,4)</f>
        <v>0.79759999999999998</v>
      </c>
      <c r="M10" s="72">
        <f>ROUND(+H.Marathon!$E15,4)</f>
        <v>0.79759999999999998</v>
      </c>
      <c r="N10" s="72">
        <f>ROUND(+'25K'!$E15,4)</f>
        <v>0.79759999999999998</v>
      </c>
      <c r="O10" s="72">
        <f>ROUND(+'30K'!$E15,4)</f>
        <v>0.79759999999999998</v>
      </c>
      <c r="P10" s="72">
        <f>ROUND(+Marathon!$E15,4)</f>
        <v>0.79759999999999998</v>
      </c>
      <c r="Q10" s="72">
        <f>ROUND(+Marathon!$E15,4)</f>
        <v>0.79759999999999998</v>
      </c>
      <c r="R10" s="72">
        <f>ROUND(+Marathon!$E15,4)</f>
        <v>0.79759999999999998</v>
      </c>
      <c r="S10" s="72">
        <f>ROUND(+Marathon!$E15,4)</f>
        <v>0.79759999999999998</v>
      </c>
      <c r="T10" s="72">
        <f>ROUND(+Marathon!$E15,4)</f>
        <v>0.79759999999999998</v>
      </c>
      <c r="U10" s="72">
        <f>ROUND(+Marathon!$E15,4)</f>
        <v>0.79759999999999998</v>
      </c>
      <c r="V10" s="72">
        <f>ROUND(+Marathon!$E15,4)</f>
        <v>0.79759999999999998</v>
      </c>
      <c r="W10" s="61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</row>
    <row r="11" spans="1:257">
      <c r="A11" s="278">
        <v>10</v>
      </c>
      <c r="B11" s="261">
        <f>ROUND(+'1 Mile'!E16,4)</f>
        <v>0.83620000000000005</v>
      </c>
      <c r="C11" s="75">
        <f>ROUND(+'5K'!E16,4)</f>
        <v>0.83620000000000005</v>
      </c>
      <c r="D11" s="75">
        <f>ROUND(+'6K'!E16,4)</f>
        <v>0.83560000000000001</v>
      </c>
      <c r="E11" s="75">
        <f>ROUND(+'4MI'!E16,4)</f>
        <v>0.83560000000000001</v>
      </c>
      <c r="F11" s="75">
        <f>ROUND(+'8K'!$E16,4)</f>
        <v>0.83560000000000001</v>
      </c>
      <c r="G11" s="75">
        <f>ROUND(+'5MI'!$E16,4)</f>
        <v>0.83560000000000001</v>
      </c>
      <c r="H11" s="75">
        <f>ROUND(+'10K'!$E16,4)</f>
        <v>0.83799999999999997</v>
      </c>
      <c r="I11" s="75">
        <f>ROUND(+'12K'!$E16,4)</f>
        <v>0.83560000000000001</v>
      </c>
      <c r="J11" s="75">
        <f>ROUND(+'15K'!$E16,4)</f>
        <v>0.83560000000000001</v>
      </c>
      <c r="K11" s="75">
        <f>ROUND(+'10MI'!$E16,4)</f>
        <v>0.83560000000000001</v>
      </c>
      <c r="L11" s="75">
        <f>ROUND(+'20K'!$E16,4)</f>
        <v>0.83560000000000001</v>
      </c>
      <c r="M11" s="75">
        <f>ROUND(+H.Marathon!$E16,4)</f>
        <v>0.83560000000000001</v>
      </c>
      <c r="N11" s="75">
        <f>ROUND(+'25K'!$E16,4)</f>
        <v>0.83560000000000001</v>
      </c>
      <c r="O11" s="75">
        <f>ROUND(+'30K'!$E16,4)</f>
        <v>0.83560000000000001</v>
      </c>
      <c r="P11" s="75">
        <f>ROUND(+Marathon!$E16,4)</f>
        <v>0.83560000000000001</v>
      </c>
      <c r="Q11" s="75">
        <f>ROUND(+Marathon!$E16,4)</f>
        <v>0.83560000000000001</v>
      </c>
      <c r="R11" s="75">
        <f>ROUND(+Marathon!$E16,4)</f>
        <v>0.83560000000000001</v>
      </c>
      <c r="S11" s="75">
        <f>ROUND(+Marathon!$E16,4)</f>
        <v>0.83560000000000001</v>
      </c>
      <c r="T11" s="75">
        <f>ROUND(+Marathon!$E16,4)</f>
        <v>0.83560000000000001</v>
      </c>
      <c r="U11" s="75">
        <f>ROUND(+Marathon!$E16,4)</f>
        <v>0.83560000000000001</v>
      </c>
      <c r="V11" s="75">
        <f>ROUND(+Marathon!$E16,4)</f>
        <v>0.83560000000000001</v>
      </c>
      <c r="W11" s="61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</row>
    <row r="12" spans="1:257">
      <c r="A12" s="277">
        <v>11</v>
      </c>
      <c r="B12" s="272">
        <f>ROUND(+'1 Mile'!E17,4)</f>
        <v>0.87019999999999997</v>
      </c>
      <c r="C12" s="72">
        <f>ROUND(+'5K'!E17,4)</f>
        <v>0.87019999999999997</v>
      </c>
      <c r="D12" s="72">
        <f>ROUND(+'6K'!E17,4)</f>
        <v>0.86960000000000004</v>
      </c>
      <c r="E12" s="72">
        <f>ROUND(+'4MI'!E17,4)</f>
        <v>0.86960000000000004</v>
      </c>
      <c r="F12" s="72">
        <f>ROUND(+'8K'!$E17,4)</f>
        <v>0.86960000000000004</v>
      </c>
      <c r="G12" s="72">
        <f>ROUND(+'5MI'!$E17,4)</f>
        <v>0.86960000000000004</v>
      </c>
      <c r="H12" s="72">
        <f>ROUND(+'10K'!$E17,4)</f>
        <v>0.872</v>
      </c>
      <c r="I12" s="73">
        <f>ROUND(+'12K'!$E17,4)</f>
        <v>0.86960000000000004</v>
      </c>
      <c r="J12" s="72">
        <f>ROUND(+'15K'!$E17,4)</f>
        <v>0.86960000000000004</v>
      </c>
      <c r="K12" s="72">
        <f>ROUND(+'10MI'!$E17,4)</f>
        <v>0.86960000000000004</v>
      </c>
      <c r="L12" s="72">
        <f>ROUND(+'20K'!$E17,4)</f>
        <v>0.86960000000000004</v>
      </c>
      <c r="M12" s="72">
        <f>ROUND(+H.Marathon!$E17,4)</f>
        <v>0.86960000000000004</v>
      </c>
      <c r="N12" s="72">
        <f>ROUND(+'25K'!$E17,4)</f>
        <v>0.86960000000000004</v>
      </c>
      <c r="O12" s="72">
        <f>ROUND(+'30K'!$E17,4)</f>
        <v>0.86960000000000004</v>
      </c>
      <c r="P12" s="72">
        <f>ROUND(+Marathon!$E17,4)</f>
        <v>0.86960000000000004</v>
      </c>
      <c r="Q12" s="72">
        <f>ROUND(+Marathon!$E17,4)</f>
        <v>0.86960000000000004</v>
      </c>
      <c r="R12" s="72">
        <f>ROUND(+Marathon!$E17,4)</f>
        <v>0.86960000000000004</v>
      </c>
      <c r="S12" s="72">
        <f>ROUND(+Marathon!$E17,4)</f>
        <v>0.86960000000000004</v>
      </c>
      <c r="T12" s="72">
        <f>ROUND(+Marathon!$E17,4)</f>
        <v>0.86960000000000004</v>
      </c>
      <c r="U12" s="72">
        <f>ROUND(+Marathon!$E17,4)</f>
        <v>0.86960000000000004</v>
      </c>
      <c r="V12" s="72">
        <f>ROUND(+Marathon!$E17,4)</f>
        <v>0.86960000000000004</v>
      </c>
      <c r="W12" s="61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</row>
    <row r="13" spans="1:257">
      <c r="A13" s="277">
        <v>12</v>
      </c>
      <c r="B13" s="272">
        <f>ROUND(+'1 Mile'!E18,4)</f>
        <v>0.9002</v>
      </c>
      <c r="C13" s="72">
        <f>ROUND(+'5K'!E18,4)</f>
        <v>0.9002</v>
      </c>
      <c r="D13" s="72">
        <f>ROUND(+'6K'!E18,4)</f>
        <v>0.89959999999999996</v>
      </c>
      <c r="E13" s="72">
        <f>ROUND(+'4MI'!E18,4)</f>
        <v>0.89959999999999996</v>
      </c>
      <c r="F13" s="72">
        <f>ROUND(+'8K'!$E18,4)</f>
        <v>0.89959999999999996</v>
      </c>
      <c r="G13" s="72">
        <f>ROUND(+'5MI'!$E18,4)</f>
        <v>0.89959999999999996</v>
      </c>
      <c r="H13" s="72">
        <f>ROUND(+'10K'!$E18,4)</f>
        <v>0.90200000000000002</v>
      </c>
      <c r="I13" s="73">
        <f>ROUND(+'12K'!$E18,4)</f>
        <v>0.89959999999999996</v>
      </c>
      <c r="J13" s="72">
        <f>ROUND(+'15K'!$E18,4)</f>
        <v>0.89959999999999996</v>
      </c>
      <c r="K13" s="72">
        <f>ROUND(+'10MI'!$E18,4)</f>
        <v>0.89959999999999996</v>
      </c>
      <c r="L13" s="72">
        <f>ROUND(+'20K'!$E18,4)</f>
        <v>0.89959999999999996</v>
      </c>
      <c r="M13" s="72">
        <f>ROUND(+H.Marathon!$E18,4)</f>
        <v>0.89959999999999996</v>
      </c>
      <c r="N13" s="72">
        <f>ROUND(+'25K'!$E18,4)</f>
        <v>0.89959999999999996</v>
      </c>
      <c r="O13" s="72">
        <f>ROUND(+'30K'!$E18,4)</f>
        <v>0.89959999999999996</v>
      </c>
      <c r="P13" s="72">
        <f>ROUND(+Marathon!$E18,4)</f>
        <v>0.89959999999999996</v>
      </c>
      <c r="Q13" s="72">
        <f>ROUND(+Marathon!$E18,4)</f>
        <v>0.89959999999999996</v>
      </c>
      <c r="R13" s="72">
        <f>ROUND(+Marathon!$E18,4)</f>
        <v>0.89959999999999996</v>
      </c>
      <c r="S13" s="72">
        <f>ROUND(+Marathon!$E18,4)</f>
        <v>0.89959999999999996</v>
      </c>
      <c r="T13" s="72">
        <f>ROUND(+Marathon!$E18,4)</f>
        <v>0.89959999999999996</v>
      </c>
      <c r="U13" s="72">
        <f>ROUND(+Marathon!$E18,4)</f>
        <v>0.89959999999999996</v>
      </c>
      <c r="V13" s="72">
        <f>ROUND(+Marathon!$E18,4)</f>
        <v>0.89959999999999996</v>
      </c>
      <c r="W13" s="61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</row>
    <row r="14" spans="1:257">
      <c r="A14" s="277">
        <v>13</v>
      </c>
      <c r="B14" s="272">
        <f>ROUND(+'1 Mile'!E19,4)</f>
        <v>0.92620000000000002</v>
      </c>
      <c r="C14" s="72">
        <f>ROUND(+'5K'!E19,4)</f>
        <v>0.92620000000000002</v>
      </c>
      <c r="D14" s="72">
        <f>ROUND(+'6K'!E19,4)</f>
        <v>0.92559999999999998</v>
      </c>
      <c r="E14" s="72">
        <f>ROUND(+'4MI'!E19,4)</f>
        <v>0.92559999999999998</v>
      </c>
      <c r="F14" s="72">
        <f>ROUND(+'8K'!$E19,4)</f>
        <v>0.92559999999999998</v>
      </c>
      <c r="G14" s="72">
        <f>ROUND(+'5MI'!$E19,4)</f>
        <v>0.92559999999999998</v>
      </c>
      <c r="H14" s="72">
        <f>ROUND(+'10K'!$E19,4)</f>
        <v>0.92800000000000005</v>
      </c>
      <c r="I14" s="73">
        <f>ROUND(+'12K'!$E19,4)</f>
        <v>0.92559999999999998</v>
      </c>
      <c r="J14" s="72">
        <f>ROUND(+'15K'!$E19,4)</f>
        <v>0.92559999999999998</v>
      </c>
      <c r="K14" s="72">
        <f>ROUND(+'10MI'!$E19,4)</f>
        <v>0.92559999999999998</v>
      </c>
      <c r="L14" s="72">
        <f>ROUND(+'20K'!$E19,4)</f>
        <v>0.92559999999999998</v>
      </c>
      <c r="M14" s="72">
        <f>ROUND(+H.Marathon!$E19,4)</f>
        <v>0.92559999999999998</v>
      </c>
      <c r="N14" s="72">
        <f>ROUND(+'25K'!$E19,4)</f>
        <v>0.92559999999999998</v>
      </c>
      <c r="O14" s="72">
        <f>ROUND(+'30K'!$E19,4)</f>
        <v>0.92559999999999998</v>
      </c>
      <c r="P14" s="72">
        <f>ROUND(+Marathon!$E19,4)</f>
        <v>0.92559999999999998</v>
      </c>
      <c r="Q14" s="72">
        <f>ROUND(+Marathon!$E19,4)</f>
        <v>0.92559999999999998</v>
      </c>
      <c r="R14" s="72">
        <f>ROUND(+Marathon!$E19,4)</f>
        <v>0.92559999999999998</v>
      </c>
      <c r="S14" s="72">
        <f>ROUND(+Marathon!$E19,4)</f>
        <v>0.92559999999999998</v>
      </c>
      <c r="T14" s="72">
        <f>ROUND(+Marathon!$E19,4)</f>
        <v>0.92559999999999998</v>
      </c>
      <c r="U14" s="72">
        <f>ROUND(+Marathon!$E19,4)</f>
        <v>0.92559999999999998</v>
      </c>
      <c r="V14" s="72">
        <f>ROUND(+Marathon!$E19,4)</f>
        <v>0.92559999999999998</v>
      </c>
      <c r="W14" s="61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</row>
    <row r="15" spans="1:257">
      <c r="A15" s="277">
        <v>14</v>
      </c>
      <c r="B15" s="272">
        <f>ROUND(+'1 Mile'!E20,4)</f>
        <v>0.94820000000000004</v>
      </c>
      <c r="C15" s="72">
        <f>ROUND(+'5K'!E20,4)</f>
        <v>0.94820000000000004</v>
      </c>
      <c r="D15" s="72">
        <f>ROUND(+'6K'!E20,4)</f>
        <v>0.9476</v>
      </c>
      <c r="E15" s="72">
        <f>ROUND(+'4MI'!E20,4)</f>
        <v>0.9476</v>
      </c>
      <c r="F15" s="72">
        <f>ROUND(+'8K'!$E20,4)</f>
        <v>0.9476</v>
      </c>
      <c r="G15" s="72">
        <f>ROUND(+'5MI'!$E20,4)</f>
        <v>0.9476</v>
      </c>
      <c r="H15" s="72">
        <f>ROUND(+'10K'!$E20,4)</f>
        <v>0.95</v>
      </c>
      <c r="I15" s="73">
        <f>ROUND(+'12K'!$E20,4)</f>
        <v>0.9476</v>
      </c>
      <c r="J15" s="72">
        <f>ROUND(+'15K'!$E20,4)</f>
        <v>0.9476</v>
      </c>
      <c r="K15" s="72">
        <f>ROUND(+'10MI'!$E20,4)</f>
        <v>0.9476</v>
      </c>
      <c r="L15" s="72">
        <f>ROUND(+'20K'!$E20,4)</f>
        <v>0.9476</v>
      </c>
      <c r="M15" s="72">
        <f>ROUND(+H.Marathon!$E20,4)</f>
        <v>0.9476</v>
      </c>
      <c r="N15" s="72">
        <f>ROUND(+'25K'!$E20,4)</f>
        <v>0.9476</v>
      </c>
      <c r="O15" s="72">
        <f>ROUND(+'30K'!$E20,4)</f>
        <v>0.9476</v>
      </c>
      <c r="P15" s="72">
        <f>ROUND(+Marathon!$E20,4)</f>
        <v>0.9476</v>
      </c>
      <c r="Q15" s="72">
        <f>ROUND(+Marathon!$E20,4)</f>
        <v>0.9476</v>
      </c>
      <c r="R15" s="72">
        <f>ROUND(+Marathon!$E20,4)</f>
        <v>0.9476</v>
      </c>
      <c r="S15" s="72">
        <f>ROUND(+Marathon!$E20,4)</f>
        <v>0.9476</v>
      </c>
      <c r="T15" s="72">
        <f>ROUND(+Marathon!$E20,4)</f>
        <v>0.9476</v>
      </c>
      <c r="U15" s="72">
        <f>ROUND(+Marathon!$E20,4)</f>
        <v>0.9476</v>
      </c>
      <c r="V15" s="72">
        <f>ROUND(+Marathon!$E20,4)</f>
        <v>0.9476</v>
      </c>
      <c r="W15" s="61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</row>
    <row r="16" spans="1:257">
      <c r="A16" s="278">
        <v>15</v>
      </c>
      <c r="B16" s="261">
        <f>ROUND(+'1 Mile'!E21,4)</f>
        <v>0.96619999999999995</v>
      </c>
      <c r="C16" s="75">
        <f>ROUND(+'5K'!E21,4)</f>
        <v>0.96619999999999995</v>
      </c>
      <c r="D16" s="75">
        <f>ROUND(+'6K'!E21,4)</f>
        <v>0.96560000000000001</v>
      </c>
      <c r="E16" s="75">
        <f>ROUND(+'4MI'!E21,4)</f>
        <v>0.96560000000000001</v>
      </c>
      <c r="F16" s="75">
        <f>ROUND(+'8K'!$E21,4)</f>
        <v>0.96560000000000001</v>
      </c>
      <c r="G16" s="75">
        <f>ROUND(+'5MI'!$E21,4)</f>
        <v>0.96560000000000001</v>
      </c>
      <c r="H16" s="75">
        <f>ROUND(+'10K'!$E21,4)</f>
        <v>0.96799999999999997</v>
      </c>
      <c r="I16" s="75">
        <f>ROUND(+'12K'!$E21,4)</f>
        <v>0.96560000000000001</v>
      </c>
      <c r="J16" s="75">
        <f>ROUND(+'15K'!$E21,4)</f>
        <v>0.96560000000000001</v>
      </c>
      <c r="K16" s="75">
        <f>ROUND(+'10MI'!$E21,4)</f>
        <v>0.96560000000000001</v>
      </c>
      <c r="L16" s="75">
        <f>ROUND(+'20K'!$E21,4)</f>
        <v>0.96560000000000001</v>
      </c>
      <c r="M16" s="75">
        <f>ROUND(+H.Marathon!$E21,4)</f>
        <v>0.96560000000000001</v>
      </c>
      <c r="N16" s="75">
        <f>ROUND(+'25K'!$E21,4)</f>
        <v>0.96560000000000001</v>
      </c>
      <c r="O16" s="75">
        <f>ROUND(+'30K'!$E21,4)</f>
        <v>0.96560000000000001</v>
      </c>
      <c r="P16" s="75">
        <f>ROUND(+Marathon!$E21,4)</f>
        <v>0.96560000000000001</v>
      </c>
      <c r="Q16" s="75">
        <f>ROUND(+Marathon!$E21,4)</f>
        <v>0.96560000000000001</v>
      </c>
      <c r="R16" s="75">
        <f>ROUND(+Marathon!$E21,4)</f>
        <v>0.96560000000000001</v>
      </c>
      <c r="S16" s="75">
        <f>ROUND(+Marathon!$E21,4)</f>
        <v>0.96560000000000001</v>
      </c>
      <c r="T16" s="75">
        <f>ROUND(+Marathon!$E21,4)</f>
        <v>0.96560000000000001</v>
      </c>
      <c r="U16" s="75">
        <f>ROUND(+Marathon!$E21,4)</f>
        <v>0.96560000000000001</v>
      </c>
      <c r="V16" s="75">
        <f>ROUND(+Marathon!$E21,4)</f>
        <v>0.96560000000000001</v>
      </c>
      <c r="W16" s="61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</row>
    <row r="17" spans="1:257">
      <c r="A17" s="277">
        <v>16</v>
      </c>
      <c r="B17" s="272">
        <f>ROUND(+'1 Mile'!E22,4)</f>
        <v>0.98019999999999996</v>
      </c>
      <c r="C17" s="72">
        <f>ROUND(+'5K'!E22,4)</f>
        <v>0.98019999999999996</v>
      </c>
      <c r="D17" s="72">
        <f>ROUND(+'6K'!E22,4)</f>
        <v>0.97960000000000003</v>
      </c>
      <c r="E17" s="72">
        <f>ROUND(+'4MI'!E22,4)</f>
        <v>0.97960000000000003</v>
      </c>
      <c r="F17" s="72">
        <f>ROUND(+'8K'!$E22,4)</f>
        <v>0.97960000000000003</v>
      </c>
      <c r="G17" s="72">
        <f>ROUND(+'5MI'!$E22,4)</f>
        <v>0.97960000000000003</v>
      </c>
      <c r="H17" s="72">
        <f>ROUND(+'10K'!$E22,4)</f>
        <v>0.98199999999999998</v>
      </c>
      <c r="I17" s="73">
        <f>ROUND(+'12K'!$E22,4)</f>
        <v>0.97960000000000003</v>
      </c>
      <c r="J17" s="72">
        <f>ROUND(+'15K'!$E22,4)</f>
        <v>0.97960000000000003</v>
      </c>
      <c r="K17" s="72">
        <f>ROUND(+'10MI'!$E22,4)</f>
        <v>0.97960000000000003</v>
      </c>
      <c r="L17" s="72">
        <f>ROUND(+'20K'!$E22,4)</f>
        <v>0.97960000000000003</v>
      </c>
      <c r="M17" s="72">
        <f>ROUND(+H.Marathon!$E22,4)</f>
        <v>0.97960000000000003</v>
      </c>
      <c r="N17" s="72">
        <f>ROUND(+'25K'!$E22,4)</f>
        <v>0.97960000000000003</v>
      </c>
      <c r="O17" s="72">
        <f>ROUND(+'30K'!$E22,4)</f>
        <v>0.97960000000000003</v>
      </c>
      <c r="P17" s="72">
        <f>ROUND(+Marathon!$E22,4)</f>
        <v>0.97960000000000003</v>
      </c>
      <c r="Q17" s="72">
        <f>ROUND(+Marathon!$E22,4)</f>
        <v>0.97960000000000003</v>
      </c>
      <c r="R17" s="72">
        <f>ROUND(+Marathon!$E22,4)</f>
        <v>0.97960000000000003</v>
      </c>
      <c r="S17" s="72">
        <f>ROUND(+Marathon!$E22,4)</f>
        <v>0.97960000000000003</v>
      </c>
      <c r="T17" s="72">
        <f>ROUND(+Marathon!$E22,4)</f>
        <v>0.97960000000000003</v>
      </c>
      <c r="U17" s="72">
        <f>ROUND(+Marathon!$E22,4)</f>
        <v>0.97960000000000003</v>
      </c>
      <c r="V17" s="72">
        <f>ROUND(+Marathon!$E22,4)</f>
        <v>0.97960000000000003</v>
      </c>
      <c r="W17" s="61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</row>
    <row r="18" spans="1:257">
      <c r="A18" s="277">
        <v>17</v>
      </c>
      <c r="B18" s="272">
        <f>ROUND(+'1 Mile'!E23,4)</f>
        <v>0.99219999999999997</v>
      </c>
      <c r="C18" s="72">
        <f>ROUND(+'5K'!E23,4)</f>
        <v>0.99219999999999997</v>
      </c>
      <c r="D18" s="72">
        <f>ROUND(+'6K'!E23,4)</f>
        <v>0.99160000000000004</v>
      </c>
      <c r="E18" s="72">
        <f>ROUND(+'4MI'!E23,4)</f>
        <v>0.99160000000000004</v>
      </c>
      <c r="F18" s="72">
        <f>ROUND(+'8K'!$E23,4)</f>
        <v>0.99160000000000004</v>
      </c>
      <c r="G18" s="72">
        <f>ROUND(+'5MI'!$E23,4)</f>
        <v>0.99160000000000004</v>
      </c>
      <c r="H18" s="72">
        <f>ROUND(+'10K'!$E23,4)</f>
        <v>0.99199999999999999</v>
      </c>
      <c r="I18" s="73">
        <f>ROUND(+'12K'!$E23,4)</f>
        <v>0.99160000000000004</v>
      </c>
      <c r="J18" s="72">
        <f>ROUND(+'15K'!$E23,4)</f>
        <v>0.99160000000000004</v>
      </c>
      <c r="K18" s="72">
        <f>ROUND(+'10MI'!$E23,4)</f>
        <v>0.99160000000000004</v>
      </c>
      <c r="L18" s="72">
        <f>ROUND(+'20K'!$E23,4)</f>
        <v>0.99160000000000004</v>
      </c>
      <c r="M18" s="72">
        <f>ROUND(+H.Marathon!$E23,4)</f>
        <v>0.99160000000000004</v>
      </c>
      <c r="N18" s="72">
        <f>ROUND(+'25K'!$E23,4)</f>
        <v>0.99160000000000004</v>
      </c>
      <c r="O18" s="72">
        <f>ROUND(+'30K'!$E23,4)</f>
        <v>0.99160000000000004</v>
      </c>
      <c r="P18" s="72">
        <f>ROUND(+Marathon!$E23,4)</f>
        <v>0.99160000000000004</v>
      </c>
      <c r="Q18" s="72">
        <f>ROUND(+Marathon!$E23,4)</f>
        <v>0.99160000000000004</v>
      </c>
      <c r="R18" s="72">
        <f>ROUND(+Marathon!$E23,4)</f>
        <v>0.99160000000000004</v>
      </c>
      <c r="S18" s="72">
        <f>ROUND(+Marathon!$E23,4)</f>
        <v>0.99160000000000004</v>
      </c>
      <c r="T18" s="72">
        <f>ROUND(+Marathon!$E23,4)</f>
        <v>0.99160000000000004</v>
      </c>
      <c r="U18" s="72">
        <f>ROUND(+Marathon!$E23,4)</f>
        <v>0.99160000000000004</v>
      </c>
      <c r="V18" s="72">
        <f>ROUND(+Marathon!$E23,4)</f>
        <v>0.99160000000000004</v>
      </c>
      <c r="W18" s="61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</row>
    <row r="19" spans="1:257">
      <c r="A19" s="277">
        <v>18</v>
      </c>
      <c r="B19" s="272">
        <f>ROUND(+'1 Mile'!E24,4)</f>
        <v>0.99960000000000004</v>
      </c>
      <c r="C19" s="72">
        <f>ROUND(+'5K'!E24,4)</f>
        <v>0.99960000000000004</v>
      </c>
      <c r="D19" s="72">
        <f>ROUND(+'6K'!E24,4)</f>
        <v>0.99929999999999997</v>
      </c>
      <c r="E19" s="72">
        <f>ROUND(+'4MI'!E24,4)</f>
        <v>0.99929999999999997</v>
      </c>
      <c r="F19" s="72">
        <f>ROUND(+'8K'!$E24,4)</f>
        <v>0.99929999999999997</v>
      </c>
      <c r="G19" s="72">
        <f>ROUND(+'5MI'!$E24,4)</f>
        <v>0.99929999999999997</v>
      </c>
      <c r="H19" s="72">
        <f>ROUND(+'10K'!$E24,4)</f>
        <v>0.998</v>
      </c>
      <c r="I19" s="73">
        <f>ROUND(+'12K'!$E24,4)</f>
        <v>0.99929999999999997</v>
      </c>
      <c r="J19" s="72">
        <f>ROUND(+'15K'!$E24,4)</f>
        <v>0.99929999999999997</v>
      </c>
      <c r="K19" s="72">
        <f>ROUND(+'10MI'!$E24,4)</f>
        <v>0.99929999999999997</v>
      </c>
      <c r="L19" s="72">
        <f>ROUND(+'20K'!$E24,4)</f>
        <v>0.99929999999999997</v>
      </c>
      <c r="M19" s="72">
        <f>ROUND(+H.Marathon!$E24,4)</f>
        <v>0.99929999999999997</v>
      </c>
      <c r="N19" s="72">
        <f>ROUND(+'25K'!$E24,4)</f>
        <v>0.99929999999999997</v>
      </c>
      <c r="O19" s="72">
        <f>ROUND(+'30K'!$E24,4)</f>
        <v>0.99929999999999997</v>
      </c>
      <c r="P19" s="72">
        <f>ROUND(+Marathon!$E24,4)</f>
        <v>0.99929999999999997</v>
      </c>
      <c r="Q19" s="72">
        <f>ROUND(+Marathon!$E24,4)</f>
        <v>0.99929999999999997</v>
      </c>
      <c r="R19" s="72">
        <f>ROUND(+Marathon!$E24,4)</f>
        <v>0.99929999999999997</v>
      </c>
      <c r="S19" s="72">
        <f>ROUND(+Marathon!$E24,4)</f>
        <v>0.99929999999999997</v>
      </c>
      <c r="T19" s="72">
        <f>ROUND(+Marathon!$E24,4)</f>
        <v>0.99929999999999997</v>
      </c>
      <c r="U19" s="72">
        <f>ROUND(+Marathon!$E24,4)</f>
        <v>0.99929999999999997</v>
      </c>
      <c r="V19" s="72">
        <f>ROUND(+Marathon!$E24,4)</f>
        <v>0.99929999999999997</v>
      </c>
      <c r="W19" s="61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</row>
    <row r="20" spans="1:257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3">
        <f>ROUND(+'12K'!$E25,4)</f>
        <v>1</v>
      </c>
      <c r="J20" s="72">
        <f>ROUND(+'15K'!$E25,4)</f>
        <v>1</v>
      </c>
      <c r="K20" s="72">
        <f>ROUND(+'10MI'!$E25,4)</f>
        <v>1</v>
      </c>
      <c r="L20" s="72">
        <f>ROUND(+'20K'!$E25,4)</f>
        <v>1</v>
      </c>
      <c r="M20" s="72">
        <f>ROUND(+H.Marathon!$E25,4)</f>
        <v>1</v>
      </c>
      <c r="N20" s="72">
        <f>ROUND(+'25K'!$E25,4)</f>
        <v>1</v>
      </c>
      <c r="O20" s="72">
        <f>ROUND(+'30K'!$E25,4)</f>
        <v>1</v>
      </c>
      <c r="P20" s="72">
        <f>ROUND(+Marathon!$E25,4)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61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</row>
    <row r="21" spans="1:257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ROUND(+'12K'!$E26,4)</f>
        <v>1</v>
      </c>
      <c r="J21" s="75">
        <f>ROUND(+'15K'!$E26,4)</f>
        <v>1</v>
      </c>
      <c r="K21" s="75">
        <f>ROUND(+'10MI'!$E26,4)</f>
        <v>1</v>
      </c>
      <c r="L21" s="75">
        <f>ROUND(+'20K'!$E26,4)</f>
        <v>1</v>
      </c>
      <c r="M21" s="75">
        <f>ROUND(+H.Marathon!$E26,4)</f>
        <v>1</v>
      </c>
      <c r="N21" s="75">
        <f>ROUND(+'25K'!$E26,4)</f>
        <v>1</v>
      </c>
      <c r="O21" s="75">
        <f>ROUND(+'30K'!$E26,4)</f>
        <v>1</v>
      </c>
      <c r="P21" s="75">
        <f>ROUND(+Marathon!$E26,4)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61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</row>
    <row r="22" spans="1:257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3">
        <f>ROUND(+'12K'!$E27,4)</f>
        <v>1</v>
      </c>
      <c r="J22" s="72">
        <f>ROUND(+'15K'!$E27,4)</f>
        <v>1</v>
      </c>
      <c r="K22" s="72">
        <f>ROUND(+'10MI'!$E27,4)</f>
        <v>1</v>
      </c>
      <c r="L22" s="72">
        <f>ROUND(+'20K'!$E27,4)</f>
        <v>1</v>
      </c>
      <c r="M22" s="72">
        <f>ROUND(+H.Marathon!$E27,4)</f>
        <v>1</v>
      </c>
      <c r="N22" s="72">
        <f>ROUND(+'25K'!$E27,4)</f>
        <v>1</v>
      </c>
      <c r="O22" s="72">
        <f>ROUND(+'30K'!$E27,4)</f>
        <v>1</v>
      </c>
      <c r="P22" s="72">
        <f>ROUND(+Marathon!$E27,4)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61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</row>
    <row r="23" spans="1:257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3">
        <f>ROUND(+'12K'!$E28,4)</f>
        <v>1</v>
      </c>
      <c r="J23" s="72">
        <f>ROUND(+'15K'!$E28,4)</f>
        <v>1</v>
      </c>
      <c r="K23" s="72">
        <f>ROUND(+'10MI'!$E28,4)</f>
        <v>1</v>
      </c>
      <c r="L23" s="72">
        <f>ROUND(+'20K'!$E28,4)</f>
        <v>1</v>
      </c>
      <c r="M23" s="72">
        <f>ROUND(+H.Marathon!$E28,4)</f>
        <v>1</v>
      </c>
      <c r="N23" s="72">
        <f>ROUND(+'25K'!$E28,4)</f>
        <v>1</v>
      </c>
      <c r="O23" s="72">
        <f>ROUND(+'30K'!$E28,4)</f>
        <v>1</v>
      </c>
      <c r="P23" s="72">
        <f>ROUND(+Marathon!$E28,4)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61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</row>
    <row r="24" spans="1:257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3">
        <f>ROUND(+'12K'!$E29,4)</f>
        <v>1</v>
      </c>
      <c r="J24" s="72">
        <f>ROUND(+'15K'!$E29,4)</f>
        <v>1</v>
      </c>
      <c r="K24" s="72">
        <f>ROUND(+'10MI'!$E29,4)</f>
        <v>1</v>
      </c>
      <c r="L24" s="72">
        <f>ROUND(+'20K'!$E29,4)</f>
        <v>1</v>
      </c>
      <c r="M24" s="72">
        <f>ROUND(+H.Marathon!$E29,4)</f>
        <v>1</v>
      </c>
      <c r="N24" s="72">
        <f>ROUND(+'25K'!$E29,4)</f>
        <v>1</v>
      </c>
      <c r="O24" s="72">
        <f>ROUND(+'30K'!$E29,4)</f>
        <v>1</v>
      </c>
      <c r="P24" s="72">
        <f>ROUND(+Marathon!$E29,4)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61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</row>
    <row r="25" spans="1:257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3">
        <f>ROUND(+'12K'!$E30,4)</f>
        <v>1</v>
      </c>
      <c r="J25" s="72">
        <f>ROUND(+'15K'!$E30,4)</f>
        <v>1</v>
      </c>
      <c r="K25" s="72">
        <f>ROUND(+'10MI'!$E30,4)</f>
        <v>1</v>
      </c>
      <c r="L25" s="72">
        <f>ROUND(+'20K'!$E30,4)</f>
        <v>1</v>
      </c>
      <c r="M25" s="72">
        <f>ROUND(+H.Marathon!$E30,4)</f>
        <v>1</v>
      </c>
      <c r="N25" s="72">
        <f>ROUND(+'25K'!$E30,4)</f>
        <v>1</v>
      </c>
      <c r="O25" s="72">
        <f>ROUND(+'30K'!$E30,4)</f>
        <v>1</v>
      </c>
      <c r="P25" s="72">
        <f>ROUND(+Marathon!$E30,4)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61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</row>
    <row r="26" spans="1:257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ROUND(+'12K'!$E31,4)</f>
        <v>1</v>
      </c>
      <c r="J26" s="75">
        <f>ROUND(+'15K'!$E31,4)</f>
        <v>1</v>
      </c>
      <c r="K26" s="75">
        <f>ROUND(+'10MI'!$E31,4)</f>
        <v>1</v>
      </c>
      <c r="L26" s="75">
        <f>ROUND(+'20K'!$E31,4)</f>
        <v>1</v>
      </c>
      <c r="M26" s="75">
        <f>ROUND(+H.Marathon!$E31,4)</f>
        <v>1</v>
      </c>
      <c r="N26" s="75">
        <f>ROUND(+'25K'!$E31,4)</f>
        <v>1</v>
      </c>
      <c r="O26" s="75">
        <f>ROUND(+'30K'!$E31,4)</f>
        <v>1</v>
      </c>
      <c r="P26" s="75">
        <f>ROUND(+Marathon!$E31,4)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61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</row>
    <row r="27" spans="1:257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3">
        <f>ROUND(+'12K'!$E32,4)</f>
        <v>1</v>
      </c>
      <c r="J27" s="72">
        <f>ROUND(+'15K'!$E32,4)</f>
        <v>1</v>
      </c>
      <c r="K27" s="72">
        <f>ROUND(+'10MI'!$E32,4)</f>
        <v>1</v>
      </c>
      <c r="L27" s="72">
        <f>ROUND(+'20K'!$E32,4)</f>
        <v>1</v>
      </c>
      <c r="M27" s="72">
        <f>ROUND(+H.Marathon!$E32,4)</f>
        <v>1</v>
      </c>
      <c r="N27" s="72">
        <f>ROUND(+'25K'!$E32,4)</f>
        <v>1</v>
      </c>
      <c r="O27" s="72">
        <f>ROUND(+'30K'!$E32,4)</f>
        <v>1</v>
      </c>
      <c r="P27" s="72">
        <f>ROUND(+Marathon!$E32,4)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61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</row>
    <row r="28" spans="1:257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3">
        <f>ROUND(+'12K'!$E33,4)</f>
        <v>1</v>
      </c>
      <c r="J28" s="72">
        <f>ROUND(+'15K'!$E33,4)</f>
        <v>1</v>
      </c>
      <c r="K28" s="72">
        <f>ROUND(+'10MI'!$E33,4)</f>
        <v>1</v>
      </c>
      <c r="L28" s="72">
        <f>ROUND(+'20K'!$E33,4)</f>
        <v>1</v>
      </c>
      <c r="M28" s="72">
        <f>ROUND(+H.Marathon!$E33,4)</f>
        <v>1</v>
      </c>
      <c r="N28" s="72">
        <f>ROUND(+'25K'!$E33,4)</f>
        <v>1</v>
      </c>
      <c r="O28" s="72">
        <f>ROUND(+'30K'!$E33,4)</f>
        <v>1</v>
      </c>
      <c r="P28" s="72">
        <f>ROUND(+Marathon!$E33,4)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61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</row>
    <row r="29" spans="1:257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3">
        <f>ROUND(+'12K'!$E34,4)</f>
        <v>1</v>
      </c>
      <c r="J29" s="72">
        <f>ROUND(+'15K'!$E34,4)</f>
        <v>1</v>
      </c>
      <c r="K29" s="72">
        <f>ROUND(+'10MI'!$E34,4)</f>
        <v>1</v>
      </c>
      <c r="L29" s="72">
        <f>ROUND(+'20K'!$E34,4)</f>
        <v>1</v>
      </c>
      <c r="M29" s="72">
        <f>ROUND(+H.Marathon!$E34,4)</f>
        <v>1</v>
      </c>
      <c r="N29" s="72">
        <f>ROUND(+'25K'!$E34,4)</f>
        <v>1</v>
      </c>
      <c r="O29" s="72">
        <f>ROUND(+'30K'!$E34,4)</f>
        <v>1</v>
      </c>
      <c r="P29" s="72">
        <f>ROUND(+Marathon!$E34,4)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61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</row>
    <row r="30" spans="1:257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3">
        <f>ROUND(+'12K'!$E35,4)</f>
        <v>1</v>
      </c>
      <c r="J30" s="72">
        <f>ROUND(+'15K'!$E35,4)</f>
        <v>1</v>
      </c>
      <c r="K30" s="72">
        <f>ROUND(+'10MI'!$E35,4)</f>
        <v>1</v>
      </c>
      <c r="L30" s="72">
        <f>ROUND(+'20K'!$E35,4)</f>
        <v>1</v>
      </c>
      <c r="M30" s="72">
        <f>ROUND(+H.Marathon!$E35,4)</f>
        <v>1</v>
      </c>
      <c r="N30" s="72">
        <f>ROUND(+'25K'!$E35,4)</f>
        <v>1</v>
      </c>
      <c r="O30" s="72">
        <f>ROUND(+'30K'!$E35,4)</f>
        <v>1</v>
      </c>
      <c r="P30" s="72">
        <f>ROUND(+Marathon!$E35,4)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61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</row>
    <row r="31" spans="1:257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ROUND(+'12K'!$E36,4)</f>
        <v>1</v>
      </c>
      <c r="J31" s="75">
        <f>ROUND(+'15K'!$E36,4)</f>
        <v>1</v>
      </c>
      <c r="K31" s="75">
        <f>ROUND(+'10MI'!$E36,4)</f>
        <v>1</v>
      </c>
      <c r="L31" s="75">
        <f>ROUND(+'20K'!$E36,4)</f>
        <v>1</v>
      </c>
      <c r="M31" s="75">
        <f>ROUND(+H.Marathon!$E36,4)</f>
        <v>1</v>
      </c>
      <c r="N31" s="75">
        <f>ROUND(+'25K'!$E36,4)</f>
        <v>1</v>
      </c>
      <c r="O31" s="75">
        <f>ROUND(+'30K'!$E36,4)</f>
        <v>1</v>
      </c>
      <c r="P31" s="75">
        <f>ROUND(+Marathon!$E36,4)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61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</row>
    <row r="32" spans="1:257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0.99960000000000004</v>
      </c>
      <c r="I32" s="73">
        <f>ROUND(+'12K'!$E37,4)</f>
        <v>0.99980000000000002</v>
      </c>
      <c r="J32" s="72">
        <f>ROUND(+'15K'!$E37,4)</f>
        <v>1</v>
      </c>
      <c r="K32" s="72">
        <f>ROUND(+'10MI'!$E37,4)</f>
        <v>1</v>
      </c>
      <c r="L32" s="72">
        <f>ROUND(+'20K'!$E37,4)</f>
        <v>1</v>
      </c>
      <c r="M32" s="72">
        <f>ROUND(+H.Marathon!$E37,4)</f>
        <v>1</v>
      </c>
      <c r="N32" s="72">
        <f>ROUND(+'25K'!$E37,4)</f>
        <v>1</v>
      </c>
      <c r="O32" s="72">
        <f>ROUND(+'30K'!$E37,4)</f>
        <v>1</v>
      </c>
      <c r="P32" s="72">
        <f>ROUND(+Marathon!$E37,4)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61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</row>
    <row r="33" spans="1:257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0.99770000000000003</v>
      </c>
      <c r="F33" s="72">
        <f>ROUND(+'8K'!$E38,4)</f>
        <v>0.99819999999999998</v>
      </c>
      <c r="G33" s="72">
        <f>ROUND(+'5MI'!$E38,4)</f>
        <v>0.99819999999999998</v>
      </c>
      <c r="H33" s="72">
        <f>ROUND(+'10K'!$E38,4)</f>
        <v>0.99850000000000005</v>
      </c>
      <c r="I33" s="73">
        <f>ROUND(+'12K'!$E38,4)</f>
        <v>0.99890000000000001</v>
      </c>
      <c r="J33" s="72">
        <f>ROUND(+'15K'!$E38,4)</f>
        <v>0.99939999999999996</v>
      </c>
      <c r="K33" s="72">
        <f>ROUND(+'10MI'!$E38,4)</f>
        <v>0.99950000000000006</v>
      </c>
      <c r="L33" s="72">
        <f>ROUND(+'20K'!$E38,4)</f>
        <v>0.99970000000000003</v>
      </c>
      <c r="M33" s="72">
        <f>ROUND(+H.Marathon!$E38,4)</f>
        <v>0.99980000000000002</v>
      </c>
      <c r="N33" s="72">
        <f>ROUND(+'25K'!$E38,4)</f>
        <v>0.99980000000000002</v>
      </c>
      <c r="O33" s="72">
        <f>ROUND(+'30K'!$E38,4)</f>
        <v>0.99980000000000002</v>
      </c>
      <c r="P33" s="72">
        <f>ROUND(+Marathon!$E38,4)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61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</row>
    <row r="34" spans="1:257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0.99480000000000002</v>
      </c>
      <c r="E34" s="72">
        <f>ROUND(+'4MI'!E39,4)</f>
        <v>0.99509999999999998</v>
      </c>
      <c r="F34" s="72">
        <f>ROUND(+'8K'!$E39,4)</f>
        <v>0.996</v>
      </c>
      <c r="G34" s="72">
        <f>ROUND(+'5MI'!$E39,4)</f>
        <v>0.996</v>
      </c>
      <c r="H34" s="72">
        <f>ROUND(+'10K'!$E39,4)</f>
        <v>0.99670000000000003</v>
      </c>
      <c r="I34" s="73">
        <f>ROUND(+'12K'!$E39,4)</f>
        <v>0.99729999999999996</v>
      </c>
      <c r="J34" s="72">
        <f>ROUND(+'15K'!$E39,4)</f>
        <v>0.998</v>
      </c>
      <c r="K34" s="72">
        <f>ROUND(+'10MI'!$E39,4)</f>
        <v>0.99819999999999998</v>
      </c>
      <c r="L34" s="72">
        <f>ROUND(+'20K'!$E39,4)</f>
        <v>0.99870000000000003</v>
      </c>
      <c r="M34" s="72">
        <f>ROUND(+H.Marathon!$E39,4)</f>
        <v>0.99880000000000002</v>
      </c>
      <c r="N34" s="72">
        <f>ROUND(+'25K'!$E39,4)</f>
        <v>0.99880000000000002</v>
      </c>
      <c r="O34" s="72">
        <f>ROUND(+'30K'!$E39,4)</f>
        <v>0.99880000000000002</v>
      </c>
      <c r="P34" s="72">
        <f>ROUND(+Marathon!$E39,4)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61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</row>
    <row r="35" spans="1:257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0.99109999999999998</v>
      </c>
      <c r="E35" s="72">
        <f>ROUND(+'4MI'!E40,4)</f>
        <v>0.99170000000000003</v>
      </c>
      <c r="F35" s="72">
        <f>ROUND(+'8K'!$E40,4)</f>
        <v>0.99309999999999998</v>
      </c>
      <c r="G35" s="72">
        <f>ROUND(+'5MI'!$E40,4)</f>
        <v>0.99309999999999998</v>
      </c>
      <c r="H35" s="72">
        <f>ROUND(+'10K'!$E40,4)</f>
        <v>0.99419999999999997</v>
      </c>
      <c r="I35" s="73">
        <f>ROUND(+'12K'!$E40,4)</f>
        <v>0.99490000000000001</v>
      </c>
      <c r="J35" s="72">
        <f>ROUND(+'15K'!$E40,4)</f>
        <v>0.99580000000000002</v>
      </c>
      <c r="K35" s="72">
        <f>ROUND(+'10MI'!$E40,4)</f>
        <v>0.99609999999999999</v>
      </c>
      <c r="L35" s="72">
        <f>ROUND(+'20K'!$E40,4)</f>
        <v>0.99690000000000001</v>
      </c>
      <c r="M35" s="72">
        <f>ROUND(+H.Marathon!$E40,4)</f>
        <v>0.99709999999999999</v>
      </c>
      <c r="N35" s="72">
        <f>ROUND(+'25K'!$E40,4)</f>
        <v>0.99709999999999999</v>
      </c>
      <c r="O35" s="72">
        <f>ROUND(+'30K'!$E40,4)</f>
        <v>0.99709999999999999</v>
      </c>
      <c r="P35" s="72">
        <f>ROUND(+Marathon!$E40,4)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61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</row>
    <row r="36" spans="1:257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0.98650000000000004</v>
      </c>
      <c r="E36" s="75">
        <f>ROUND(+'4MI'!E41,4)</f>
        <v>0.98729999999999996</v>
      </c>
      <c r="F36" s="75">
        <f>ROUND(+'8K'!$E41,4)</f>
        <v>0.98929999999999996</v>
      </c>
      <c r="G36" s="75">
        <f>ROUND(+'5MI'!$E41,4)</f>
        <v>0.98939999999999995</v>
      </c>
      <c r="H36" s="75">
        <f>ROUND(+'10K'!$E41,4)</f>
        <v>0.9909</v>
      </c>
      <c r="I36" s="75">
        <f>ROUND(+'12K'!$E41,4)</f>
        <v>0.99180000000000001</v>
      </c>
      <c r="J36" s="75">
        <f>ROUND(+'15K'!$E41,4)</f>
        <v>0.9929</v>
      </c>
      <c r="K36" s="75">
        <f>ROUND(+'10MI'!$E41,4)</f>
        <v>0.99329999999999996</v>
      </c>
      <c r="L36" s="75">
        <f>ROUND(+'20K'!$E41,4)</f>
        <v>0.99429999999999996</v>
      </c>
      <c r="M36" s="75">
        <f>ROUND(+H.Marathon!$E41,4)</f>
        <v>0.99450000000000005</v>
      </c>
      <c r="N36" s="75">
        <f>ROUND(+'25K'!$E41,4)</f>
        <v>0.99450000000000005</v>
      </c>
      <c r="O36" s="75">
        <f>ROUND(+'30K'!$E41,4)</f>
        <v>0.99450000000000005</v>
      </c>
      <c r="P36" s="75">
        <f>ROUND(+Marathon!$E41,4)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61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</row>
    <row r="37" spans="1:257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0.98099999999999998</v>
      </c>
      <c r="E37" s="72">
        <f>ROUND(+'4MI'!E42,4)</f>
        <v>0.98199999999999998</v>
      </c>
      <c r="F37" s="72">
        <f>ROUND(+'8K'!$E42,4)</f>
        <v>0.98480000000000001</v>
      </c>
      <c r="G37" s="72">
        <f>ROUND(+'5MI'!$E42,4)</f>
        <v>0.98480000000000001</v>
      </c>
      <c r="H37" s="72">
        <f>ROUND(+'10K'!$E42,4)</f>
        <v>0.9869</v>
      </c>
      <c r="I37" s="73">
        <f>ROUND(+'12K'!$E42,4)</f>
        <v>0.98799999999999999</v>
      </c>
      <c r="J37" s="72">
        <f>ROUND(+'15K'!$E42,4)</f>
        <v>0.98919999999999997</v>
      </c>
      <c r="K37" s="72">
        <f>ROUND(+'10MI'!$E42,4)</f>
        <v>0.98960000000000004</v>
      </c>
      <c r="L37" s="72">
        <f>ROUND(+'20K'!$E42,4)</f>
        <v>0.9909</v>
      </c>
      <c r="M37" s="72">
        <f>ROUND(+H.Marathon!$E42,4)</f>
        <v>0.99109999999999998</v>
      </c>
      <c r="N37" s="72">
        <f>ROUND(+'25K'!$E42,4)</f>
        <v>0.99109999999999998</v>
      </c>
      <c r="O37" s="72">
        <f>ROUND(+'30K'!$E42,4)</f>
        <v>0.99109999999999998</v>
      </c>
      <c r="P37" s="72">
        <f>ROUND(+Marathon!$E42,4)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61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</row>
    <row r="38" spans="1:257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0.97440000000000004</v>
      </c>
      <c r="E38" s="72">
        <f>ROUND(+'4MI'!E43,4)</f>
        <v>0.9758</v>
      </c>
      <c r="F38" s="72">
        <f>ROUND(+'8K'!$E43,4)</f>
        <v>0.97940000000000005</v>
      </c>
      <c r="G38" s="72">
        <f>ROUND(+'5MI'!$E43,4)</f>
        <v>0.97950000000000004</v>
      </c>
      <c r="H38" s="72">
        <f>ROUND(+'10K'!$E43,4)</f>
        <v>0.98219999999999996</v>
      </c>
      <c r="I38" s="73">
        <f>ROUND(+'12K'!$E43,4)</f>
        <v>0.98340000000000005</v>
      </c>
      <c r="J38" s="72">
        <f>ROUND(+'15K'!$E43,4)</f>
        <v>0.98480000000000001</v>
      </c>
      <c r="K38" s="72">
        <f>ROUND(+'10MI'!$E43,4)</f>
        <v>0.98529999999999995</v>
      </c>
      <c r="L38" s="72">
        <f>ROUND(+'20K'!$E43,4)</f>
        <v>0.98660000000000003</v>
      </c>
      <c r="M38" s="72">
        <f>ROUND(+H.Marathon!$E43,4)</f>
        <v>0.98699999999999999</v>
      </c>
      <c r="N38" s="72">
        <f>ROUND(+'25K'!$E43,4)</f>
        <v>0.98699999999999999</v>
      </c>
      <c r="O38" s="72">
        <f>ROUND(+'30K'!$E43,4)</f>
        <v>0.98699999999999999</v>
      </c>
      <c r="P38" s="72">
        <f>ROUND(+Marathon!$E43,4)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61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</row>
    <row r="39" spans="1:257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0.96730000000000005</v>
      </c>
      <c r="E39" s="72">
        <f>ROUND(+'4MI'!E44,4)</f>
        <v>0.96879999999999999</v>
      </c>
      <c r="F39" s="72">
        <f>ROUND(+'8K'!$E44,4)</f>
        <v>0.97319999999999995</v>
      </c>
      <c r="G39" s="72">
        <f>ROUND(+'5MI'!$E44,4)</f>
        <v>0.97330000000000005</v>
      </c>
      <c r="H39" s="72">
        <f>ROUND(+'10K'!$E44,4)</f>
        <v>0.97670000000000001</v>
      </c>
      <c r="I39" s="73">
        <f>ROUND(+'12K'!$E44,4)</f>
        <v>0.97799999999999998</v>
      </c>
      <c r="J39" s="72">
        <f>ROUND(+'15K'!$E44,4)</f>
        <v>0.97960000000000003</v>
      </c>
      <c r="K39" s="72">
        <f>ROUND(+'10MI'!$E44,4)</f>
        <v>0.98009999999999997</v>
      </c>
      <c r="L39" s="72">
        <f>ROUND(+'20K'!$E44,4)</f>
        <v>0.98160000000000003</v>
      </c>
      <c r="M39" s="72">
        <f>ROUND(+H.Marathon!$E44,4)</f>
        <v>0.98199999999999998</v>
      </c>
      <c r="N39" s="72">
        <f>ROUND(+'25K'!$E44,4)</f>
        <v>0.98199999999999998</v>
      </c>
      <c r="O39" s="72">
        <f>ROUND(+'30K'!$E44,4)</f>
        <v>0.98199999999999998</v>
      </c>
      <c r="P39" s="72">
        <f>ROUND(+Marathon!$E44,4)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61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</row>
    <row r="40" spans="1:257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0.96020000000000005</v>
      </c>
      <c r="E40" s="72">
        <f>ROUND(+'4MI'!E45,4)</f>
        <v>0.96160000000000001</v>
      </c>
      <c r="F40" s="72">
        <f>ROUND(+'8K'!$E45,4)</f>
        <v>0.96619999999999995</v>
      </c>
      <c r="G40" s="72">
        <f>ROUND(+'5MI'!$E45,4)</f>
        <v>0.96630000000000005</v>
      </c>
      <c r="H40" s="72">
        <f>ROUND(+'10K'!$E45,4)</f>
        <v>0.97050000000000003</v>
      </c>
      <c r="I40" s="73">
        <f>ROUND(+'12K'!$E45,4)</f>
        <v>0.97189999999999999</v>
      </c>
      <c r="J40" s="72">
        <f>ROUND(+'15K'!$E45,4)</f>
        <v>0.97360000000000002</v>
      </c>
      <c r="K40" s="72">
        <f>ROUND(+'10MI'!$E45,4)</f>
        <v>0.97419999999999995</v>
      </c>
      <c r="L40" s="72">
        <f>ROUND(+'20K'!$E45,4)</f>
        <v>0.9758</v>
      </c>
      <c r="M40" s="72">
        <f>ROUND(+H.Marathon!$E45,4)</f>
        <v>0.97619999999999996</v>
      </c>
      <c r="N40" s="72">
        <f>ROUND(+'25K'!$E45,4)</f>
        <v>0.97619999999999996</v>
      </c>
      <c r="O40" s="72">
        <f>ROUND(+'30K'!$E45,4)</f>
        <v>0.97619999999999996</v>
      </c>
      <c r="P40" s="72">
        <f>ROUND(+Marathon!$E45,4)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61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</row>
    <row r="41" spans="1:257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0.95309999999999995</v>
      </c>
      <c r="E41" s="75">
        <f>ROUND(+'4MI'!E46,4)</f>
        <v>0.95440000000000003</v>
      </c>
      <c r="F41" s="75">
        <f>ROUND(+'8K'!$E46,4)</f>
        <v>0.95889999999999997</v>
      </c>
      <c r="G41" s="75">
        <f>ROUND(+'5MI'!$E46,4)</f>
        <v>0.95899999999999996</v>
      </c>
      <c r="H41" s="75">
        <f>ROUND(+'10K'!$E46,4)</f>
        <v>0.96360000000000001</v>
      </c>
      <c r="I41" s="75">
        <f>ROUND(+'12K'!$E46,4)</f>
        <v>0.96509999999999996</v>
      </c>
      <c r="J41" s="75">
        <f>ROUND(+'15K'!$E46,4)</f>
        <v>0.96689999999999998</v>
      </c>
      <c r="K41" s="75">
        <f>ROUND(+'10MI'!$E46,4)</f>
        <v>0.96740000000000004</v>
      </c>
      <c r="L41" s="75">
        <f>ROUND(+'20K'!$E46,4)</f>
        <v>0.96919999999999995</v>
      </c>
      <c r="M41" s="75">
        <f>ROUND(+H.Marathon!$E46,4)</f>
        <v>0.96960000000000002</v>
      </c>
      <c r="N41" s="75">
        <f>ROUND(+'25K'!$E46,4)</f>
        <v>0.96960000000000002</v>
      </c>
      <c r="O41" s="75">
        <f>ROUND(+'30K'!$E46,4)</f>
        <v>0.96960000000000002</v>
      </c>
      <c r="P41" s="75">
        <f>ROUND(+Marathon!$E46,4)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61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</row>
    <row r="42" spans="1:257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0.94589999999999996</v>
      </c>
      <c r="E42" s="72">
        <f>ROUND(+'4MI'!E47,4)</f>
        <v>0.94730000000000003</v>
      </c>
      <c r="F42" s="72">
        <f>ROUND(+'8K'!$E47,4)</f>
        <v>0.95150000000000001</v>
      </c>
      <c r="G42" s="72">
        <f>ROUND(+'5MI'!$E47,4)</f>
        <v>0.9516</v>
      </c>
      <c r="H42" s="72">
        <f>ROUND(+'10K'!$E47,4)</f>
        <v>0.95609999999999995</v>
      </c>
      <c r="I42" s="73">
        <f>ROUND(+'12K'!$E47,4)</f>
        <v>0.95760000000000001</v>
      </c>
      <c r="J42" s="72">
        <f>ROUND(+'15K'!$E47,4)</f>
        <v>0.95940000000000003</v>
      </c>
      <c r="K42" s="72">
        <f>ROUND(+'10MI'!$E47,4)</f>
        <v>0.96</v>
      </c>
      <c r="L42" s="72">
        <f>ROUND(+'20K'!$E47,4)</f>
        <v>0.96179999999999999</v>
      </c>
      <c r="M42" s="72">
        <f>ROUND(+H.Marathon!$E47,4)</f>
        <v>0.96230000000000004</v>
      </c>
      <c r="N42" s="72">
        <f>ROUND(+'25K'!$E47,4)</f>
        <v>0.96230000000000004</v>
      </c>
      <c r="O42" s="72">
        <f>ROUND(+'30K'!$E47,4)</f>
        <v>0.96230000000000004</v>
      </c>
      <c r="P42" s="72">
        <f>ROUND(+Marathon!$E47,4)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61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</row>
    <row r="43" spans="1:257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0.93879999999999997</v>
      </c>
      <c r="E43" s="72">
        <f>ROUND(+'4MI'!E48,4)</f>
        <v>0.94010000000000005</v>
      </c>
      <c r="F43" s="72">
        <f>ROUND(+'8K'!$E48,4)</f>
        <v>0.94420000000000004</v>
      </c>
      <c r="G43" s="72">
        <f>ROUND(+'5MI'!$E48,4)</f>
        <v>0.94430000000000003</v>
      </c>
      <c r="H43" s="72">
        <f>ROUND(+'10K'!$E48,4)</f>
        <v>0.9486</v>
      </c>
      <c r="I43" s="73">
        <f>ROUND(+'12K'!$E48,4)</f>
        <v>0.95</v>
      </c>
      <c r="J43" s="72">
        <f>ROUND(+'15K'!$E48,4)</f>
        <v>0.95169999999999999</v>
      </c>
      <c r="K43" s="72">
        <f>ROUND(+'10MI'!$E48,4)</f>
        <v>0.95230000000000004</v>
      </c>
      <c r="L43" s="72">
        <f>ROUND(+'20K'!$E48,4)</f>
        <v>0.95399999999999996</v>
      </c>
      <c r="M43" s="72">
        <f>ROUND(+H.Marathon!$E48,4)</f>
        <v>0.95450000000000002</v>
      </c>
      <c r="N43" s="72">
        <f>ROUND(+'25K'!$E48,4)</f>
        <v>0.95450000000000002</v>
      </c>
      <c r="O43" s="72">
        <f>ROUND(+'30K'!$E48,4)</f>
        <v>0.95450000000000002</v>
      </c>
      <c r="P43" s="72">
        <f>ROUND(+Marathon!$E48,4)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61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</row>
    <row r="44" spans="1:257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0.93169999999999997</v>
      </c>
      <c r="E44" s="72">
        <f>ROUND(+'4MI'!E49,4)</f>
        <v>0.93289999999999995</v>
      </c>
      <c r="F44" s="72">
        <f>ROUND(+'8K'!$E49,4)</f>
        <v>0.93679999999999997</v>
      </c>
      <c r="G44" s="72">
        <f>ROUND(+'5MI'!$E49,4)</f>
        <v>0.93689999999999996</v>
      </c>
      <c r="H44" s="72">
        <f>ROUND(+'10K'!$E49,4)</f>
        <v>0.94110000000000005</v>
      </c>
      <c r="I44" s="73">
        <f>ROUND(+'12K'!$E49,4)</f>
        <v>0.94240000000000002</v>
      </c>
      <c r="J44" s="72">
        <f>ROUND(+'15K'!$E49,4)</f>
        <v>0.94410000000000005</v>
      </c>
      <c r="K44" s="72">
        <f>ROUND(+'10MI'!$E49,4)</f>
        <v>0.9446</v>
      </c>
      <c r="L44" s="72">
        <f>ROUND(+'20K'!$E49,4)</f>
        <v>0.94630000000000003</v>
      </c>
      <c r="M44" s="72">
        <f>ROUND(+H.Marathon!$E49,4)</f>
        <v>0.94669999999999999</v>
      </c>
      <c r="N44" s="72">
        <f>ROUND(+'25K'!$E49,4)</f>
        <v>0.94669999999999999</v>
      </c>
      <c r="O44" s="72">
        <f>ROUND(+'30K'!$E49,4)</f>
        <v>0.94669999999999999</v>
      </c>
      <c r="P44" s="72">
        <f>ROUND(+Marathon!$E49,4)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61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</row>
    <row r="45" spans="1:257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0.92449999999999999</v>
      </c>
      <c r="E45" s="72">
        <f>ROUND(+'4MI'!E50,4)</f>
        <v>0.92569999999999997</v>
      </c>
      <c r="F45" s="72">
        <f>ROUND(+'8K'!$E50,4)</f>
        <v>0.92949999999999999</v>
      </c>
      <c r="G45" s="72">
        <f>ROUND(+'5MI'!$E50,4)</f>
        <v>0.92959999999999998</v>
      </c>
      <c r="H45" s="72">
        <f>ROUND(+'10K'!$E50,4)</f>
        <v>0.93359999999999999</v>
      </c>
      <c r="I45" s="73">
        <f>ROUND(+'12K'!$E50,4)</f>
        <v>0.93489999999999995</v>
      </c>
      <c r="J45" s="72">
        <f>ROUND(+'15K'!$E50,4)</f>
        <v>0.93640000000000001</v>
      </c>
      <c r="K45" s="72">
        <f>ROUND(+'10MI'!$E50,4)</f>
        <v>0.93689999999999996</v>
      </c>
      <c r="L45" s="72">
        <f>ROUND(+'20K'!$E50,4)</f>
        <v>0.9385</v>
      </c>
      <c r="M45" s="72">
        <f>ROUND(+H.Marathon!$E50,4)</f>
        <v>0.93889999999999996</v>
      </c>
      <c r="N45" s="72">
        <f>ROUND(+'25K'!$E50,4)</f>
        <v>0.93889999999999996</v>
      </c>
      <c r="O45" s="72">
        <f>ROUND(+'30K'!$E50,4)</f>
        <v>0.93889999999999996</v>
      </c>
      <c r="P45" s="72">
        <f>ROUND(+Marathon!$E50,4)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61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</row>
    <row r="46" spans="1:257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0.91739999999999999</v>
      </c>
      <c r="E46" s="75">
        <f>ROUND(+'4MI'!E51,4)</f>
        <v>0.91849999999999998</v>
      </c>
      <c r="F46" s="75">
        <f>ROUND(+'8K'!$E51,4)</f>
        <v>0.92220000000000002</v>
      </c>
      <c r="G46" s="75">
        <f>ROUND(+'5MI'!$E51,4)</f>
        <v>0.92230000000000001</v>
      </c>
      <c r="H46" s="75">
        <f>ROUND(+'10K'!$E51,4)</f>
        <v>0.92610000000000003</v>
      </c>
      <c r="I46" s="75">
        <f>ROUND(+'12K'!$E51,4)</f>
        <v>0.92730000000000001</v>
      </c>
      <c r="J46" s="75">
        <f>ROUND(+'15K'!$E51,4)</f>
        <v>0.92879999999999996</v>
      </c>
      <c r="K46" s="75">
        <f>ROUND(+'10MI'!$E51,4)</f>
        <v>0.92930000000000001</v>
      </c>
      <c r="L46" s="75">
        <f>ROUND(+'20K'!$E51,4)</f>
        <v>0.93079999999999996</v>
      </c>
      <c r="M46" s="75">
        <f>ROUND(+H.Marathon!$E51,4)</f>
        <v>0.93110000000000004</v>
      </c>
      <c r="N46" s="75">
        <f>ROUND(+'25K'!$E51,4)</f>
        <v>0.93110000000000004</v>
      </c>
      <c r="O46" s="75">
        <f>ROUND(+'30K'!$E51,4)</f>
        <v>0.93110000000000004</v>
      </c>
      <c r="P46" s="75">
        <f>ROUND(+Marathon!$E51,4)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61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</row>
    <row r="47" spans="1:257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0.9103</v>
      </c>
      <c r="E47" s="72">
        <f>ROUND(+'4MI'!E52,4)</f>
        <v>0.9113</v>
      </c>
      <c r="F47" s="72">
        <f>ROUND(+'8K'!$E52,4)</f>
        <v>0.91479999999999995</v>
      </c>
      <c r="G47" s="72">
        <f>ROUND(+'5MI'!$E52,4)</f>
        <v>0.91490000000000005</v>
      </c>
      <c r="H47" s="72">
        <f>ROUND(+'10K'!$E52,4)</f>
        <v>0.91859999999999997</v>
      </c>
      <c r="I47" s="73">
        <f>ROUND(+'12K'!$E52,4)</f>
        <v>0.91969999999999996</v>
      </c>
      <c r="J47" s="72">
        <f>ROUND(+'15K'!$E52,4)</f>
        <v>0.92110000000000003</v>
      </c>
      <c r="K47" s="72">
        <f>ROUND(+'10MI'!$E52,4)</f>
        <v>0.92159999999999997</v>
      </c>
      <c r="L47" s="72">
        <f>ROUND(+'20K'!$E52,4)</f>
        <v>0.92300000000000004</v>
      </c>
      <c r="M47" s="72">
        <f>ROUND(+H.Marathon!$E52,4)</f>
        <v>0.9234</v>
      </c>
      <c r="N47" s="72">
        <f>ROUND(+'25K'!$E52,4)</f>
        <v>0.9234</v>
      </c>
      <c r="O47" s="72">
        <f>ROUND(+'30K'!$E52,4)</f>
        <v>0.9234</v>
      </c>
      <c r="P47" s="72">
        <f>ROUND(+Marathon!$E52,4)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61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</row>
    <row r="48" spans="1:257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0.90310000000000001</v>
      </c>
      <c r="E48" s="72">
        <f>ROUND(+'4MI'!E53,4)</f>
        <v>0.9042</v>
      </c>
      <c r="F48" s="72">
        <f>ROUND(+'8K'!$E53,4)</f>
        <v>0.90749999999999997</v>
      </c>
      <c r="G48" s="72">
        <f>ROUND(+'5MI'!$E53,4)</f>
        <v>0.90759999999999996</v>
      </c>
      <c r="H48" s="72">
        <f>ROUND(+'10K'!$E53,4)</f>
        <v>0.91110000000000002</v>
      </c>
      <c r="I48" s="73">
        <f>ROUND(+'12K'!$E53,4)</f>
        <v>0.91220000000000001</v>
      </c>
      <c r="J48" s="72">
        <f>ROUND(+'15K'!$E53,4)</f>
        <v>0.91349999999999998</v>
      </c>
      <c r="K48" s="72">
        <f>ROUND(+'10MI'!$E53,4)</f>
        <v>0.91390000000000005</v>
      </c>
      <c r="L48" s="72">
        <f>ROUND(+'20K'!$E53,4)</f>
        <v>0.91520000000000001</v>
      </c>
      <c r="M48" s="72">
        <f>ROUND(+H.Marathon!$E53,4)</f>
        <v>0.91559999999999997</v>
      </c>
      <c r="N48" s="72">
        <f>ROUND(+'25K'!$E53,4)</f>
        <v>0.91559999999999997</v>
      </c>
      <c r="O48" s="72">
        <f>ROUND(+'30K'!$E53,4)</f>
        <v>0.91559999999999997</v>
      </c>
      <c r="P48" s="72">
        <f>ROUND(+Marathon!$E53,4)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61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</row>
    <row r="49" spans="1:257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0.89600000000000002</v>
      </c>
      <c r="E49" s="72">
        <f>ROUND(+'4MI'!E54,4)</f>
        <v>0.89700000000000002</v>
      </c>
      <c r="F49" s="72">
        <f>ROUND(+'8K'!$E54,4)</f>
        <v>0.90010000000000001</v>
      </c>
      <c r="G49" s="72">
        <f>ROUND(+'5MI'!$E54,4)</f>
        <v>0.9002</v>
      </c>
      <c r="H49" s="72">
        <f>ROUND(+'10K'!$E54,4)</f>
        <v>0.90359999999999996</v>
      </c>
      <c r="I49" s="73">
        <f>ROUND(+'12K'!$E54,4)</f>
        <v>0.90459999999999996</v>
      </c>
      <c r="J49" s="72">
        <f>ROUND(+'15K'!$E54,4)</f>
        <v>0.90580000000000005</v>
      </c>
      <c r="K49" s="72">
        <f>ROUND(+'10MI'!$E54,4)</f>
        <v>0.90620000000000001</v>
      </c>
      <c r="L49" s="72">
        <f>ROUND(+'20K'!$E54,4)</f>
        <v>0.90749999999999997</v>
      </c>
      <c r="M49" s="72">
        <f>ROUND(+H.Marathon!$E54,4)</f>
        <v>0.90780000000000005</v>
      </c>
      <c r="N49" s="72">
        <f>ROUND(+'25K'!$E54,4)</f>
        <v>0.90780000000000005</v>
      </c>
      <c r="O49" s="72">
        <f>ROUND(+'30K'!$E54,4)</f>
        <v>0.90780000000000005</v>
      </c>
      <c r="P49" s="72">
        <f>ROUND(+Marathon!$E54,4)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61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</row>
    <row r="50" spans="1:257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0.88890000000000002</v>
      </c>
      <c r="E50" s="72">
        <f>ROUND(+'4MI'!E55,4)</f>
        <v>0.88980000000000004</v>
      </c>
      <c r="F50" s="72">
        <f>ROUND(+'8K'!$E55,4)</f>
        <v>0.89280000000000004</v>
      </c>
      <c r="G50" s="72">
        <f>ROUND(+'5MI'!$E55,4)</f>
        <v>0.89290000000000003</v>
      </c>
      <c r="H50" s="72">
        <f>ROUND(+'10K'!$E55,4)</f>
        <v>0.89610000000000001</v>
      </c>
      <c r="I50" s="73">
        <f>ROUND(+'12K'!$E55,4)</f>
        <v>0.89700000000000002</v>
      </c>
      <c r="J50" s="72">
        <f>ROUND(+'15K'!$E55,4)</f>
        <v>0.8982</v>
      </c>
      <c r="K50" s="72">
        <f>ROUND(+'10MI'!$E55,4)</f>
        <v>0.89849999999999997</v>
      </c>
      <c r="L50" s="72">
        <f>ROUND(+'20K'!$E55,4)</f>
        <v>0.89970000000000006</v>
      </c>
      <c r="M50" s="72">
        <f>ROUND(+H.Marathon!$E55,4)</f>
        <v>0.9</v>
      </c>
      <c r="N50" s="72">
        <f>ROUND(+'25K'!$E55,4)</f>
        <v>0.9</v>
      </c>
      <c r="O50" s="72">
        <f>ROUND(+'30K'!$E55,4)</f>
        <v>0.9</v>
      </c>
      <c r="P50" s="72">
        <f>ROUND(+Marathon!$E55,4)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61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</row>
    <row r="51" spans="1:257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0.88170000000000004</v>
      </c>
      <c r="E51" s="75">
        <f>ROUND(+'4MI'!E56,4)</f>
        <v>0.88260000000000005</v>
      </c>
      <c r="F51" s="75">
        <f>ROUND(+'8K'!$E56,4)</f>
        <v>0.88549999999999995</v>
      </c>
      <c r="G51" s="75">
        <f>ROUND(+'5MI'!$E56,4)</f>
        <v>0.88549999999999995</v>
      </c>
      <c r="H51" s="75">
        <f>ROUND(+'10K'!$E56,4)</f>
        <v>0.88859999999999995</v>
      </c>
      <c r="I51" s="75">
        <f>ROUND(+'12K'!$E56,4)</f>
        <v>0.88949999999999996</v>
      </c>
      <c r="J51" s="75">
        <f>ROUND(+'15K'!$E56,4)</f>
        <v>0.89049999999999996</v>
      </c>
      <c r="K51" s="75">
        <f>ROUND(+'10MI'!$E56,4)</f>
        <v>0.89090000000000003</v>
      </c>
      <c r="L51" s="75">
        <f>ROUND(+'20K'!$E56,4)</f>
        <v>0.89200000000000002</v>
      </c>
      <c r="M51" s="75">
        <f>ROUND(+H.Marathon!$E56,4)</f>
        <v>0.89219999999999999</v>
      </c>
      <c r="N51" s="75">
        <f>ROUND(+'25K'!$E56,4)</f>
        <v>0.89219999999999999</v>
      </c>
      <c r="O51" s="75">
        <f>ROUND(+'30K'!$E56,4)</f>
        <v>0.89219999999999999</v>
      </c>
      <c r="P51" s="75">
        <f>ROUND(+Marathon!$E56,4)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61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</row>
    <row r="52" spans="1:257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0.87460000000000004</v>
      </c>
      <c r="E52" s="72">
        <f>ROUND(+'4MI'!E57,4)</f>
        <v>0.87539999999999996</v>
      </c>
      <c r="F52" s="72">
        <f>ROUND(+'8K'!$E57,4)</f>
        <v>0.87809999999999999</v>
      </c>
      <c r="G52" s="72">
        <f>ROUND(+'5MI'!$E57,4)</f>
        <v>0.87819999999999998</v>
      </c>
      <c r="H52" s="72">
        <f>ROUND(+'10K'!$E57,4)</f>
        <v>0.88109999999999999</v>
      </c>
      <c r="I52" s="73">
        <f>ROUND(+'12K'!$E57,4)</f>
        <v>0.88190000000000002</v>
      </c>
      <c r="J52" s="72">
        <f>ROUND(+'15K'!$E57,4)</f>
        <v>0.88290000000000002</v>
      </c>
      <c r="K52" s="72">
        <f>ROUND(+'10MI'!$E57,4)</f>
        <v>0.88319999999999999</v>
      </c>
      <c r="L52" s="72">
        <f>ROUND(+'20K'!$E57,4)</f>
        <v>0.88419999999999999</v>
      </c>
      <c r="M52" s="72">
        <f>ROUND(+H.Marathon!$E57,4)</f>
        <v>0.88449999999999995</v>
      </c>
      <c r="N52" s="72">
        <f>ROUND(+'25K'!$E57,4)</f>
        <v>0.88449999999999995</v>
      </c>
      <c r="O52" s="72">
        <f>ROUND(+'30K'!$E57,4)</f>
        <v>0.88449999999999995</v>
      </c>
      <c r="P52" s="72">
        <f>ROUND(+Marathon!$E57,4)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61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</row>
    <row r="53" spans="1:257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0.86750000000000005</v>
      </c>
      <c r="E53" s="72">
        <f>ROUND(+'4MI'!E58,4)</f>
        <v>0.86829999999999996</v>
      </c>
      <c r="F53" s="72">
        <f>ROUND(+'8K'!$E58,4)</f>
        <v>0.87080000000000002</v>
      </c>
      <c r="G53" s="72">
        <f>ROUND(+'5MI'!$E58,4)</f>
        <v>0.87090000000000001</v>
      </c>
      <c r="H53" s="72">
        <f>ROUND(+'10K'!$E58,4)</f>
        <v>0.87360000000000004</v>
      </c>
      <c r="I53" s="73">
        <f>ROUND(+'12K'!$E58,4)</f>
        <v>0.87429999999999997</v>
      </c>
      <c r="J53" s="72">
        <f>ROUND(+'15K'!$E58,4)</f>
        <v>0.87519999999999998</v>
      </c>
      <c r="K53" s="72">
        <f>ROUND(+'10MI'!$E58,4)</f>
        <v>0.87549999999999994</v>
      </c>
      <c r="L53" s="72">
        <f>ROUND(+'20K'!$E58,4)</f>
        <v>0.87639999999999996</v>
      </c>
      <c r="M53" s="72">
        <f>ROUND(+H.Marathon!$E58,4)</f>
        <v>0.87670000000000003</v>
      </c>
      <c r="N53" s="72">
        <f>ROUND(+'25K'!$E58,4)</f>
        <v>0.87670000000000003</v>
      </c>
      <c r="O53" s="72">
        <f>ROUND(+'30K'!$E58,4)</f>
        <v>0.87670000000000003</v>
      </c>
      <c r="P53" s="72">
        <f>ROUND(+Marathon!$E58,4)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61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</row>
    <row r="54" spans="1:257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0.86040000000000005</v>
      </c>
      <c r="E54" s="72">
        <f>ROUND(+'4MI'!E59,4)</f>
        <v>0.86109999999999998</v>
      </c>
      <c r="F54" s="72">
        <f>ROUND(+'8K'!$E59,4)</f>
        <v>0.86339999999999995</v>
      </c>
      <c r="G54" s="72">
        <f>ROUND(+'5MI'!$E59,4)</f>
        <v>0.86350000000000005</v>
      </c>
      <c r="H54" s="72">
        <f>ROUND(+'10K'!$E59,4)</f>
        <v>0.86609999999999998</v>
      </c>
      <c r="I54" s="73">
        <f>ROUND(+'12K'!$E59,4)</f>
        <v>0.86680000000000001</v>
      </c>
      <c r="J54" s="72">
        <f>ROUND(+'15K'!$E59,4)</f>
        <v>0.86760000000000004</v>
      </c>
      <c r="K54" s="72">
        <f>ROUND(+'10MI'!$E59,4)</f>
        <v>0.86780000000000002</v>
      </c>
      <c r="L54" s="72">
        <f>ROUND(+'20K'!$E59,4)</f>
        <v>0.86870000000000003</v>
      </c>
      <c r="M54" s="72">
        <f>ROUND(+H.Marathon!$E59,4)</f>
        <v>0.86890000000000001</v>
      </c>
      <c r="N54" s="72">
        <f>ROUND(+'25K'!$E59,4)</f>
        <v>0.86890000000000001</v>
      </c>
      <c r="O54" s="72">
        <f>ROUND(+'30K'!$E59,4)</f>
        <v>0.86890000000000001</v>
      </c>
      <c r="P54" s="72">
        <f>ROUND(+Marathon!$E59,4)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61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</row>
    <row r="55" spans="1:257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0.85319999999999996</v>
      </c>
      <c r="E55" s="72">
        <f>ROUND(+'4MI'!E60,4)</f>
        <v>0.85389999999999999</v>
      </c>
      <c r="F55" s="72">
        <f>ROUND(+'8K'!$E60,4)</f>
        <v>0.85609999999999997</v>
      </c>
      <c r="G55" s="72">
        <f>ROUND(+'5MI'!$E60,4)</f>
        <v>0.85619999999999996</v>
      </c>
      <c r="H55" s="72">
        <f>ROUND(+'10K'!$E60,4)</f>
        <v>0.85860000000000003</v>
      </c>
      <c r="I55" s="73">
        <f>ROUND(+'12K'!$E60,4)</f>
        <v>0.85919999999999996</v>
      </c>
      <c r="J55" s="72">
        <f>ROUND(+'15K'!$E60,4)</f>
        <v>0.8599</v>
      </c>
      <c r="K55" s="72">
        <f>ROUND(+'10MI'!$E60,4)</f>
        <v>0.86019999999999996</v>
      </c>
      <c r="L55" s="72">
        <f>ROUND(+'20K'!$E60,4)</f>
        <v>0.8609</v>
      </c>
      <c r="M55" s="72">
        <f>ROUND(+H.Marathon!$E60,4)</f>
        <v>0.86109999999999998</v>
      </c>
      <c r="N55" s="72">
        <f>ROUND(+'25K'!$E60,4)</f>
        <v>0.86109999999999998</v>
      </c>
      <c r="O55" s="72">
        <f>ROUND(+'30K'!$E60,4)</f>
        <v>0.86109999999999998</v>
      </c>
      <c r="P55" s="72">
        <f>ROUND(+Marathon!$E60,4)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61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</row>
    <row r="56" spans="1:257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0.84609999999999996</v>
      </c>
      <c r="E56" s="75">
        <f>ROUND(+'4MI'!E61,4)</f>
        <v>0.84670000000000001</v>
      </c>
      <c r="F56" s="75">
        <f>ROUND(+'8K'!$E61,4)</f>
        <v>0.8488</v>
      </c>
      <c r="G56" s="75">
        <f>ROUND(+'5MI'!$E61,4)</f>
        <v>0.8488</v>
      </c>
      <c r="H56" s="75">
        <f>ROUND(+'10K'!$E61,4)</f>
        <v>0.85109999999999997</v>
      </c>
      <c r="I56" s="75">
        <f>ROUND(+'12K'!$E61,4)</f>
        <v>0.85160000000000002</v>
      </c>
      <c r="J56" s="75">
        <f>ROUND(+'15K'!$E61,4)</f>
        <v>0.85229999999999995</v>
      </c>
      <c r="K56" s="75">
        <f>ROUND(+'10MI'!$E61,4)</f>
        <v>0.85250000000000004</v>
      </c>
      <c r="L56" s="75">
        <f>ROUND(+'20K'!$E61,4)</f>
        <v>0.85319999999999996</v>
      </c>
      <c r="M56" s="75">
        <f>ROUND(+H.Marathon!$E61,4)</f>
        <v>0.85329999999999995</v>
      </c>
      <c r="N56" s="75">
        <f>ROUND(+'25K'!$E61,4)</f>
        <v>0.85329999999999995</v>
      </c>
      <c r="O56" s="75">
        <f>ROUND(+'30K'!$E61,4)</f>
        <v>0.85329999999999995</v>
      </c>
      <c r="P56" s="75">
        <f>ROUND(+Marathon!$E61,4)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61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</row>
    <row r="57" spans="1:257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0.83899999999999997</v>
      </c>
      <c r="E57" s="72">
        <f>ROUND(+'4MI'!E62,4)</f>
        <v>0.83950000000000002</v>
      </c>
      <c r="F57" s="72">
        <f>ROUND(+'8K'!$E62,4)</f>
        <v>0.84140000000000004</v>
      </c>
      <c r="G57" s="72">
        <f>ROUND(+'5MI'!$E62,4)</f>
        <v>0.84150000000000003</v>
      </c>
      <c r="H57" s="72">
        <f>ROUND(+'10K'!$E62,4)</f>
        <v>0.84360000000000002</v>
      </c>
      <c r="I57" s="73">
        <f>ROUND(+'12K'!$E62,4)</f>
        <v>0.84399999999999997</v>
      </c>
      <c r="J57" s="72">
        <f>ROUND(+'15K'!$E62,4)</f>
        <v>0.84460000000000002</v>
      </c>
      <c r="K57" s="72">
        <f>ROUND(+'10MI'!$E62,4)</f>
        <v>0.8448</v>
      </c>
      <c r="L57" s="72">
        <f>ROUND(+'20K'!$E62,4)</f>
        <v>0.84540000000000004</v>
      </c>
      <c r="M57" s="72">
        <f>ROUND(+H.Marathon!$E62,4)</f>
        <v>0.84560000000000002</v>
      </c>
      <c r="N57" s="72">
        <f>ROUND(+'25K'!$E62,4)</f>
        <v>0.84560000000000002</v>
      </c>
      <c r="O57" s="72">
        <f>ROUND(+'30K'!$E62,4)</f>
        <v>0.84560000000000002</v>
      </c>
      <c r="P57" s="72">
        <f>ROUND(+Marathon!$E62,4)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61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</row>
    <row r="58" spans="1:257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0.83179999999999998</v>
      </c>
      <c r="E58" s="72">
        <f>ROUND(+'4MI'!E63,4)</f>
        <v>0.83230000000000004</v>
      </c>
      <c r="F58" s="72">
        <f>ROUND(+'8K'!$E63,4)</f>
        <v>0.83409999999999995</v>
      </c>
      <c r="G58" s="72">
        <f>ROUND(+'5MI'!$E63,4)</f>
        <v>0.83409999999999995</v>
      </c>
      <c r="H58" s="72">
        <f>ROUND(+'10K'!$E63,4)</f>
        <v>0.83609999999999995</v>
      </c>
      <c r="I58" s="73">
        <f>ROUND(+'12K'!$E63,4)</f>
        <v>0.83650000000000002</v>
      </c>
      <c r="J58" s="72">
        <f>ROUND(+'15K'!$E63,4)</f>
        <v>0.83699999999999997</v>
      </c>
      <c r="K58" s="72">
        <f>ROUND(+'10MI'!$E63,4)</f>
        <v>0.83709999999999996</v>
      </c>
      <c r="L58" s="72">
        <f>ROUND(+'20K'!$E63,4)</f>
        <v>0.83760000000000001</v>
      </c>
      <c r="M58" s="72">
        <f>ROUND(+H.Marathon!$E63,4)</f>
        <v>0.83779999999999999</v>
      </c>
      <c r="N58" s="72">
        <f>ROUND(+'25K'!$E63,4)</f>
        <v>0.83779999999999999</v>
      </c>
      <c r="O58" s="72">
        <f>ROUND(+'30K'!$E63,4)</f>
        <v>0.83779999999999999</v>
      </c>
      <c r="P58" s="72">
        <f>ROUND(+Marathon!$E63,4)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61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</row>
    <row r="59" spans="1:257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0.82469999999999999</v>
      </c>
      <c r="E59" s="72">
        <f>ROUND(+'4MI'!E64,4)</f>
        <v>0.82520000000000004</v>
      </c>
      <c r="F59" s="72">
        <f>ROUND(+'8K'!$E64,4)</f>
        <v>0.82679999999999998</v>
      </c>
      <c r="G59" s="72">
        <f>ROUND(+'5MI'!$E64,4)</f>
        <v>0.82679999999999998</v>
      </c>
      <c r="H59" s="72">
        <f>ROUND(+'10K'!$E64,4)</f>
        <v>0.8286</v>
      </c>
      <c r="I59" s="73">
        <f>ROUND(+'12K'!$E64,4)</f>
        <v>0.82889999999999997</v>
      </c>
      <c r="J59" s="72">
        <f>ROUND(+'15K'!$E64,4)</f>
        <v>0.82930000000000004</v>
      </c>
      <c r="K59" s="72">
        <f>ROUND(+'10MI'!$E64,4)</f>
        <v>0.82940000000000003</v>
      </c>
      <c r="L59" s="72">
        <f>ROUND(+'20K'!$E64,4)</f>
        <v>0.82989999999999997</v>
      </c>
      <c r="M59" s="72">
        <f>ROUND(+H.Marathon!$E64,4)</f>
        <v>0.83</v>
      </c>
      <c r="N59" s="72">
        <f>ROUND(+'25K'!$E64,4)</f>
        <v>0.83</v>
      </c>
      <c r="O59" s="72">
        <f>ROUND(+'30K'!$E64,4)</f>
        <v>0.83</v>
      </c>
      <c r="P59" s="72">
        <f>ROUND(+Marathon!$E64,4)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61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</row>
    <row r="60" spans="1:257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0.81759999999999999</v>
      </c>
      <c r="E60" s="72">
        <f>ROUND(+'4MI'!E65,4)</f>
        <v>0.81799999999999995</v>
      </c>
      <c r="F60" s="72">
        <f>ROUND(+'8K'!$E65,4)</f>
        <v>0.81940000000000002</v>
      </c>
      <c r="G60" s="72">
        <f>ROUND(+'5MI'!$E65,4)</f>
        <v>0.81950000000000001</v>
      </c>
      <c r="H60" s="72">
        <f>ROUND(+'10K'!$E65,4)</f>
        <v>0.82110000000000005</v>
      </c>
      <c r="I60" s="73">
        <f>ROUND(+'12K'!$E65,4)</f>
        <v>0.82130000000000003</v>
      </c>
      <c r="J60" s="72">
        <f>ROUND(+'15K'!$E65,4)</f>
        <v>0.82169999999999999</v>
      </c>
      <c r="K60" s="72">
        <f>ROUND(+'10MI'!$E65,4)</f>
        <v>0.82179999999999997</v>
      </c>
      <c r="L60" s="72">
        <f>ROUND(+'20K'!$E65,4)</f>
        <v>0.82210000000000005</v>
      </c>
      <c r="M60" s="72">
        <f>ROUND(+H.Marathon!$E65,4)</f>
        <v>0.82220000000000004</v>
      </c>
      <c r="N60" s="72">
        <f>ROUND(+'25K'!$E65,4)</f>
        <v>0.82220000000000004</v>
      </c>
      <c r="O60" s="72">
        <f>ROUND(+'30K'!$E65,4)</f>
        <v>0.82220000000000004</v>
      </c>
      <c r="P60" s="72">
        <f>ROUND(+Marathon!$E65,4)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61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</row>
    <row r="61" spans="1:257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0.81040000000000001</v>
      </c>
      <c r="E61" s="75">
        <f>ROUND(+'4MI'!E66,4)</f>
        <v>0.81079999999999997</v>
      </c>
      <c r="F61" s="75">
        <f>ROUND(+'8K'!$E66,4)</f>
        <v>0.81210000000000004</v>
      </c>
      <c r="G61" s="75">
        <f>ROUND(+'5MI'!$E66,4)</f>
        <v>0.81210000000000004</v>
      </c>
      <c r="H61" s="75">
        <f>ROUND(+'10K'!$E66,4)</f>
        <v>0.81359999999999999</v>
      </c>
      <c r="I61" s="75">
        <f>ROUND(+'12K'!$E66,4)</f>
        <v>0.81379999999999997</v>
      </c>
      <c r="J61" s="75">
        <f>ROUND(+'15K'!$E66,4)</f>
        <v>0.81399999999999995</v>
      </c>
      <c r="K61" s="75">
        <f>ROUND(+'10MI'!$E66,4)</f>
        <v>0.81410000000000005</v>
      </c>
      <c r="L61" s="75">
        <f>ROUND(+'20K'!$E66,4)</f>
        <v>0.81440000000000001</v>
      </c>
      <c r="M61" s="75">
        <f>ROUND(+H.Marathon!$E66,4)</f>
        <v>0.81440000000000001</v>
      </c>
      <c r="N61" s="75">
        <f>ROUND(+'25K'!$E66,4)</f>
        <v>0.81440000000000001</v>
      </c>
      <c r="O61" s="75">
        <f>ROUND(+'30K'!$E66,4)</f>
        <v>0.81440000000000001</v>
      </c>
      <c r="P61" s="75">
        <f>ROUND(+Marathon!$E66,4)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61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</row>
    <row r="62" spans="1:257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0.80330000000000001</v>
      </c>
      <c r="E62" s="72">
        <f>ROUND(+'4MI'!E67,4)</f>
        <v>0.80359999999999998</v>
      </c>
      <c r="F62" s="72">
        <f>ROUND(+'8K'!$E67,4)</f>
        <v>0.80469999999999997</v>
      </c>
      <c r="G62" s="72">
        <f>ROUND(+'5MI'!$E67,4)</f>
        <v>0.80479999999999996</v>
      </c>
      <c r="H62" s="72">
        <f>ROUND(+'10K'!$E67,4)</f>
        <v>0.80610000000000004</v>
      </c>
      <c r="I62" s="73">
        <f>ROUND(+'12K'!$E67,4)</f>
        <v>0.80620000000000003</v>
      </c>
      <c r="J62" s="72">
        <f>ROUND(+'15K'!$E67,4)</f>
        <v>0.80630000000000002</v>
      </c>
      <c r="K62" s="72">
        <f>ROUND(+'10MI'!$E67,4)</f>
        <v>0.80640000000000001</v>
      </c>
      <c r="L62" s="72">
        <f>ROUND(+'20K'!$E67,4)</f>
        <v>0.80659999999999998</v>
      </c>
      <c r="M62" s="72">
        <f>ROUND(+H.Marathon!$E67,4)</f>
        <v>0.80669999999999997</v>
      </c>
      <c r="N62" s="72">
        <f>ROUND(+'25K'!$E67,4)</f>
        <v>0.80669999999999997</v>
      </c>
      <c r="O62" s="72">
        <f>ROUND(+'30K'!$E67,4)</f>
        <v>0.80669999999999997</v>
      </c>
      <c r="P62" s="72">
        <f>ROUND(+Marathon!$E67,4)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61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</row>
    <row r="63" spans="1:257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0.79620000000000002</v>
      </c>
      <c r="E63" s="72">
        <f>ROUND(+'4MI'!E68,4)</f>
        <v>0.7964</v>
      </c>
      <c r="F63" s="72">
        <f>ROUND(+'8K'!$E68,4)</f>
        <v>0.7974</v>
      </c>
      <c r="G63" s="72">
        <f>ROUND(+'5MI'!$E68,4)</f>
        <v>0.7974</v>
      </c>
      <c r="H63" s="72">
        <f>ROUND(+'10K'!$E68,4)</f>
        <v>0.79859999999999998</v>
      </c>
      <c r="I63" s="73">
        <f>ROUND(+'12K'!$E68,4)</f>
        <v>0.79859999999999998</v>
      </c>
      <c r="J63" s="72">
        <f>ROUND(+'15K'!$E68,4)</f>
        <v>0.79869999999999997</v>
      </c>
      <c r="K63" s="72">
        <f>ROUND(+'10MI'!$E68,4)</f>
        <v>0.79869999999999997</v>
      </c>
      <c r="L63" s="72">
        <f>ROUND(+'20K'!$E68,4)</f>
        <v>0.79879999999999995</v>
      </c>
      <c r="M63" s="72">
        <f>ROUND(+H.Marathon!$E68,4)</f>
        <v>0.79890000000000005</v>
      </c>
      <c r="N63" s="72">
        <f>ROUND(+'25K'!$E68,4)</f>
        <v>0.79890000000000005</v>
      </c>
      <c r="O63" s="72">
        <f>ROUND(+'30K'!$E68,4)</f>
        <v>0.79890000000000005</v>
      </c>
      <c r="P63" s="72">
        <f>ROUND(+Marathon!$E68,4)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61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</row>
    <row r="64" spans="1:257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0.78900000000000003</v>
      </c>
      <c r="E64" s="72">
        <f>ROUND(+'4MI'!E69,4)</f>
        <v>0.78920000000000001</v>
      </c>
      <c r="F64" s="72">
        <f>ROUND(+'8K'!$E69,4)</f>
        <v>0.79010000000000002</v>
      </c>
      <c r="G64" s="72">
        <f>ROUND(+'5MI'!$E69,4)</f>
        <v>0.79010000000000002</v>
      </c>
      <c r="H64" s="72">
        <f>ROUND(+'10K'!$E69,4)</f>
        <v>0.79110000000000003</v>
      </c>
      <c r="I64" s="73">
        <f>ROUND(+'12K'!$E69,4)</f>
        <v>0.79110000000000003</v>
      </c>
      <c r="J64" s="72">
        <f>ROUND(+'15K'!$E69,4)</f>
        <v>0.79100000000000004</v>
      </c>
      <c r="K64" s="72">
        <f>ROUND(+'10MI'!$E69,4)</f>
        <v>0.79100000000000004</v>
      </c>
      <c r="L64" s="72">
        <f>ROUND(+'20K'!$E69,4)</f>
        <v>0.79110000000000003</v>
      </c>
      <c r="M64" s="72">
        <f>ROUND(+H.Marathon!$E69,4)</f>
        <v>0.79110000000000003</v>
      </c>
      <c r="N64" s="72">
        <f>ROUND(+'25K'!$E69,4)</f>
        <v>0.79110000000000003</v>
      </c>
      <c r="O64" s="72">
        <f>ROUND(+'30K'!$E69,4)</f>
        <v>0.79110000000000003</v>
      </c>
      <c r="P64" s="72">
        <f>ROUND(+Marathon!$E69,4)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61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</row>
    <row r="65" spans="1:257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0.78190000000000004</v>
      </c>
      <c r="E65" s="72">
        <f>ROUND(+'4MI'!E70,4)</f>
        <v>0.78210000000000002</v>
      </c>
      <c r="F65" s="72">
        <f>ROUND(+'8K'!$E70,4)</f>
        <v>0.78269999999999995</v>
      </c>
      <c r="G65" s="72">
        <f>ROUND(+'5MI'!$E70,4)</f>
        <v>0.78269999999999995</v>
      </c>
      <c r="H65" s="72">
        <f>ROUND(+'10K'!$E70,4)</f>
        <v>0.78359999999999996</v>
      </c>
      <c r="I65" s="73">
        <f>ROUND(+'12K'!$E70,4)</f>
        <v>0.78349999999999997</v>
      </c>
      <c r="J65" s="72">
        <f>ROUND(+'15K'!$E70,4)</f>
        <v>0.78339999999999999</v>
      </c>
      <c r="K65" s="72">
        <f>ROUND(+'10MI'!$E70,4)</f>
        <v>0.78339999999999999</v>
      </c>
      <c r="L65" s="72">
        <f>ROUND(+'20K'!$E70,4)</f>
        <v>0.7833</v>
      </c>
      <c r="M65" s="72">
        <f>ROUND(+H.Marathon!$E70,4)</f>
        <v>0.7833</v>
      </c>
      <c r="N65" s="72">
        <f>ROUND(+'25K'!$E70,4)</f>
        <v>0.7833</v>
      </c>
      <c r="O65" s="72">
        <f>ROUND(+'30K'!$E70,4)</f>
        <v>0.7833</v>
      </c>
      <c r="P65" s="72">
        <f>ROUND(+Marathon!$E70,4)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61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</row>
    <row r="66" spans="1:257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0.77480000000000004</v>
      </c>
      <c r="E66" s="75">
        <f>ROUND(+'4MI'!E71,4)</f>
        <v>0.77490000000000003</v>
      </c>
      <c r="F66" s="75">
        <f>ROUND(+'8K'!$E71,4)</f>
        <v>0.77539999999999998</v>
      </c>
      <c r="G66" s="75">
        <f>ROUND(+'5MI'!$E71,4)</f>
        <v>0.77539999999999998</v>
      </c>
      <c r="H66" s="75">
        <f>ROUND(+'10K'!$E71,4)</f>
        <v>0.77610000000000001</v>
      </c>
      <c r="I66" s="75">
        <f>ROUND(+'12K'!$E71,4)</f>
        <v>0.77590000000000003</v>
      </c>
      <c r="J66" s="75">
        <f>ROUND(+'15K'!$E71,4)</f>
        <v>0.77569999999999995</v>
      </c>
      <c r="K66" s="75">
        <f>ROUND(+'10MI'!$E71,4)</f>
        <v>0.77569999999999995</v>
      </c>
      <c r="L66" s="75">
        <f>ROUND(+'20K'!$E71,4)</f>
        <v>0.77559999999999996</v>
      </c>
      <c r="M66" s="75">
        <f>ROUND(+H.Marathon!$E71,4)</f>
        <v>0.77549999999999997</v>
      </c>
      <c r="N66" s="75">
        <f>ROUND(+'25K'!$E71,4)</f>
        <v>0.77549999999999997</v>
      </c>
      <c r="O66" s="75">
        <f>ROUND(+'30K'!$E71,4)</f>
        <v>0.77549999999999997</v>
      </c>
      <c r="P66" s="75">
        <f>ROUND(+Marathon!$E71,4)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61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</row>
    <row r="67" spans="1:257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0.76759999999999995</v>
      </c>
      <c r="E67" s="72">
        <f>ROUND(+'4MI'!E72,4)</f>
        <v>0.76770000000000005</v>
      </c>
      <c r="F67" s="72">
        <f>ROUND(+'8K'!$E72,4)</f>
        <v>0.76800000000000002</v>
      </c>
      <c r="G67" s="72">
        <f>ROUND(+'5MI'!$E72,4)</f>
        <v>0.7681</v>
      </c>
      <c r="H67" s="72">
        <f>ROUND(+'10K'!$E72,4)</f>
        <v>0.76859999999999995</v>
      </c>
      <c r="I67" s="73">
        <f>ROUND(+'12K'!$E72,4)</f>
        <v>0.76839999999999997</v>
      </c>
      <c r="J67" s="72">
        <f>ROUND(+'15K'!$E72,4)</f>
        <v>0.7681</v>
      </c>
      <c r="K67" s="72">
        <f>ROUND(+'10MI'!$E72,4)</f>
        <v>0.76800000000000002</v>
      </c>
      <c r="L67" s="72">
        <f>ROUND(+'20K'!$E72,4)</f>
        <v>0.76780000000000004</v>
      </c>
      <c r="M67" s="72">
        <f>ROUND(+H.Marathon!$E72,4)</f>
        <v>0.76780000000000004</v>
      </c>
      <c r="N67" s="72">
        <f>ROUND(+'25K'!$E72,4)</f>
        <v>0.76780000000000004</v>
      </c>
      <c r="O67" s="72">
        <f>ROUND(+'30K'!$E72,4)</f>
        <v>0.76780000000000004</v>
      </c>
      <c r="P67" s="72">
        <f>ROUND(+Marathon!$E72,4)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61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</row>
    <row r="68" spans="1:257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0.76049999999999995</v>
      </c>
      <c r="E68" s="72">
        <f>ROUND(+'4MI'!E73,4)</f>
        <v>0.76049999999999995</v>
      </c>
      <c r="F68" s="72">
        <f>ROUND(+'8K'!$E73,4)</f>
        <v>0.76070000000000004</v>
      </c>
      <c r="G68" s="72">
        <f>ROUND(+'5MI'!$E73,4)</f>
        <v>0.76070000000000004</v>
      </c>
      <c r="H68" s="72">
        <f>ROUND(+'10K'!$E73,4)</f>
        <v>0.7611</v>
      </c>
      <c r="I68" s="73">
        <f>ROUND(+'12K'!$E73,4)</f>
        <v>0.76080000000000003</v>
      </c>
      <c r="J68" s="72">
        <f>ROUND(+'15K'!$E73,4)</f>
        <v>0.76039999999999996</v>
      </c>
      <c r="K68" s="72">
        <f>ROUND(+'10MI'!$E73,4)</f>
        <v>0.76029999999999998</v>
      </c>
      <c r="L68" s="72">
        <f>ROUND(+'20K'!$E73,4)</f>
        <v>0.76</v>
      </c>
      <c r="M68" s="72">
        <f>ROUND(+H.Marathon!$E73,4)</f>
        <v>0.76</v>
      </c>
      <c r="N68" s="72">
        <f>ROUND(+'25K'!$E73,4)</f>
        <v>0.76</v>
      </c>
      <c r="O68" s="72">
        <f>ROUND(+'30K'!$E73,4)</f>
        <v>0.76</v>
      </c>
      <c r="P68" s="72">
        <f>ROUND(+Marathon!$E73,4)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61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</row>
    <row r="69" spans="1:257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0.75339999999999996</v>
      </c>
      <c r="E69" s="72">
        <f>ROUND(+'4MI'!E74,4)</f>
        <v>0.75329999999999997</v>
      </c>
      <c r="F69" s="72">
        <f>ROUND(+'8K'!$E74,4)</f>
        <v>0.75339999999999996</v>
      </c>
      <c r="G69" s="72">
        <f>ROUND(+'5MI'!$E74,4)</f>
        <v>0.75339999999999996</v>
      </c>
      <c r="H69" s="72">
        <f>ROUND(+'10K'!$E74,4)</f>
        <v>0.75360000000000005</v>
      </c>
      <c r="I69" s="73">
        <f>ROUND(+'12K'!$E74,4)</f>
        <v>0.75319999999999998</v>
      </c>
      <c r="J69" s="72">
        <f>ROUND(+'15K'!$E74,4)</f>
        <v>0.75280000000000002</v>
      </c>
      <c r="K69" s="72">
        <f>ROUND(+'10MI'!$E74,4)</f>
        <v>0.75270000000000004</v>
      </c>
      <c r="L69" s="72">
        <f>ROUND(+'20K'!$E74,4)</f>
        <v>0.75229999999999997</v>
      </c>
      <c r="M69" s="72">
        <f>ROUND(+H.Marathon!$E74,4)</f>
        <v>0.75219999999999998</v>
      </c>
      <c r="N69" s="72">
        <f>ROUND(+'25K'!$E74,4)</f>
        <v>0.75219999999999998</v>
      </c>
      <c r="O69" s="72">
        <f>ROUND(+'30K'!$E74,4)</f>
        <v>0.75219999999999998</v>
      </c>
      <c r="P69" s="72">
        <f>ROUND(+Marathon!$E74,4)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61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</row>
    <row r="70" spans="1:257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0.74580000000000002</v>
      </c>
      <c r="E70" s="72">
        <f>ROUND(+'4MI'!E75,4)</f>
        <v>0.74590000000000001</v>
      </c>
      <c r="F70" s="72">
        <f>ROUND(+'8K'!$E75,4)</f>
        <v>0.746</v>
      </c>
      <c r="G70" s="72">
        <f>ROUND(+'5MI'!$E75,4)</f>
        <v>0.746</v>
      </c>
      <c r="H70" s="72">
        <f>ROUND(+'10K'!$E75,4)</f>
        <v>0.74609999999999999</v>
      </c>
      <c r="I70" s="73">
        <f>ROUND(+'12K'!$E75,4)</f>
        <v>0.74570000000000003</v>
      </c>
      <c r="J70" s="72">
        <f>ROUND(+'15K'!$E75,4)</f>
        <v>0.74509999999999998</v>
      </c>
      <c r="K70" s="72">
        <f>ROUND(+'10MI'!$E75,4)</f>
        <v>0.745</v>
      </c>
      <c r="L70" s="72">
        <f>ROUND(+'20K'!$E75,4)</f>
        <v>0.74450000000000005</v>
      </c>
      <c r="M70" s="72">
        <f>ROUND(+H.Marathon!$E75,4)</f>
        <v>0.74439999999999995</v>
      </c>
      <c r="N70" s="72">
        <f>ROUND(+'25K'!$E75,4)</f>
        <v>0.74439999999999995</v>
      </c>
      <c r="O70" s="72">
        <f>ROUND(+'30K'!$E75,4)</f>
        <v>0.74439999999999995</v>
      </c>
      <c r="P70" s="72">
        <f>ROUND(+Marathon!$E75,4)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61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</row>
    <row r="71" spans="1:257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0.73760000000000003</v>
      </c>
      <c r="E71" s="75">
        <f>ROUND(+'4MI'!E76,4)</f>
        <v>0.73780000000000001</v>
      </c>
      <c r="F71" s="75">
        <f>ROUND(+'8K'!$E76,4)</f>
        <v>0.73839999999999995</v>
      </c>
      <c r="G71" s="75">
        <f>ROUND(+'5MI'!$E76,4)</f>
        <v>0.73839999999999995</v>
      </c>
      <c r="H71" s="75">
        <f>ROUND(+'10K'!$E76,4)</f>
        <v>0.73860000000000003</v>
      </c>
      <c r="I71" s="75">
        <f>ROUND(+'12K'!$E76,4)</f>
        <v>0.73809999999999998</v>
      </c>
      <c r="J71" s="75">
        <f>ROUND(+'15K'!$E76,4)</f>
        <v>0.73750000000000004</v>
      </c>
      <c r="K71" s="75">
        <f>ROUND(+'10MI'!$E76,4)</f>
        <v>0.73729999999999996</v>
      </c>
      <c r="L71" s="75">
        <f>ROUND(+'20K'!$E76,4)</f>
        <v>0.73680000000000001</v>
      </c>
      <c r="M71" s="75">
        <f>ROUND(+H.Marathon!$E76,4)</f>
        <v>0.73660000000000003</v>
      </c>
      <c r="N71" s="75">
        <f>ROUND(+'25K'!$E76,4)</f>
        <v>0.73660000000000003</v>
      </c>
      <c r="O71" s="75">
        <f>ROUND(+'30K'!$E76,4)</f>
        <v>0.73660000000000003</v>
      </c>
      <c r="P71" s="75">
        <f>ROUND(+Marathon!$E76,4)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61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</row>
    <row r="72" spans="1:257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0.7288</v>
      </c>
      <c r="E72" s="72">
        <f>ROUND(+'4MI'!E77,4)</f>
        <v>0.72919999999999996</v>
      </c>
      <c r="F72" s="72">
        <f>ROUND(+'8K'!$E77,4)</f>
        <v>0.73009999999999997</v>
      </c>
      <c r="G72" s="72">
        <f>ROUND(+'5MI'!$E77,4)</f>
        <v>0.73009999999999997</v>
      </c>
      <c r="H72" s="72">
        <f>ROUND(+'10K'!$E77,4)</f>
        <v>0.73080000000000001</v>
      </c>
      <c r="I72" s="73">
        <f>ROUND(+'12K'!$E77,4)</f>
        <v>0.73019999999999996</v>
      </c>
      <c r="J72" s="72">
        <f>ROUND(+'15K'!$E77,4)</f>
        <v>0.72950000000000004</v>
      </c>
      <c r="K72" s="72">
        <f>ROUND(+'10MI'!$E77,4)</f>
        <v>0.72929999999999995</v>
      </c>
      <c r="L72" s="72">
        <f>ROUND(+'20K'!$E77,4)</f>
        <v>0.72870000000000001</v>
      </c>
      <c r="M72" s="72">
        <f>ROUND(+H.Marathon!$E77,4)</f>
        <v>0.72850000000000004</v>
      </c>
      <c r="N72" s="72">
        <f>ROUND(+'25K'!$E77,4)</f>
        <v>0.72850000000000004</v>
      </c>
      <c r="O72" s="72">
        <f>ROUND(+'30K'!$E77,4)</f>
        <v>0.72850000000000004</v>
      </c>
      <c r="P72" s="72">
        <f>ROUND(+Marathon!$E77,4)</f>
        <v>0.72860000000000003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61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</row>
    <row r="73" spans="1:257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0.71940000000000004</v>
      </c>
      <c r="E73" s="72">
        <f>ROUND(+'4MI'!E78,4)</f>
        <v>0.71989999999999998</v>
      </c>
      <c r="F73" s="72">
        <f>ROUND(+'8K'!$E78,4)</f>
        <v>0.72119999999999995</v>
      </c>
      <c r="G73" s="72">
        <f>ROUND(+'5MI'!$E78,4)</f>
        <v>0.72119999999999995</v>
      </c>
      <c r="H73" s="72">
        <f>ROUND(+'10K'!$E78,4)</f>
        <v>0.72230000000000005</v>
      </c>
      <c r="I73" s="73">
        <f>ROUND(+'12K'!$E78,4)</f>
        <v>0.72160000000000002</v>
      </c>
      <c r="J73" s="72">
        <f>ROUND(+'15K'!$E78,4)</f>
        <v>0.7208</v>
      </c>
      <c r="K73" s="72">
        <f>ROUND(+'10MI'!$E78,4)</f>
        <v>0.72060000000000002</v>
      </c>
      <c r="L73" s="72">
        <f>ROUND(+'20K'!$E78,4)</f>
        <v>0.71989999999999998</v>
      </c>
      <c r="M73" s="72">
        <f>ROUND(+H.Marathon!$E78,4)</f>
        <v>0.71970000000000001</v>
      </c>
      <c r="N73" s="72">
        <f>ROUND(+'25K'!$E78,4)</f>
        <v>0.71970000000000001</v>
      </c>
      <c r="O73" s="72">
        <f>ROUND(+'30K'!$E78,4)</f>
        <v>0.71970000000000001</v>
      </c>
      <c r="P73" s="72">
        <f>ROUND(+Marathon!$E78,4)</f>
        <v>0.7198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61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</row>
    <row r="74" spans="1:257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0.70940000000000003</v>
      </c>
      <c r="E74" s="72">
        <f>ROUND(+'4MI'!E79,4)</f>
        <v>0.70989999999999998</v>
      </c>
      <c r="F74" s="72">
        <f>ROUND(+'8K'!$E79,4)</f>
        <v>0.71160000000000001</v>
      </c>
      <c r="G74" s="72">
        <f>ROUND(+'5MI'!$E79,4)</f>
        <v>0.71160000000000001</v>
      </c>
      <c r="H74" s="72">
        <f>ROUND(+'10K'!$E79,4)</f>
        <v>0.71309999999999996</v>
      </c>
      <c r="I74" s="73">
        <f>ROUND(+'12K'!$E79,4)</f>
        <v>0.71240000000000003</v>
      </c>
      <c r="J74" s="72">
        <f>ROUND(+'15K'!$E79,4)</f>
        <v>0.71150000000000002</v>
      </c>
      <c r="K74" s="72">
        <f>ROUND(+'10MI'!$E79,4)</f>
        <v>0.71120000000000005</v>
      </c>
      <c r="L74" s="72">
        <f>ROUND(+'20K'!$E79,4)</f>
        <v>0.71040000000000003</v>
      </c>
      <c r="M74" s="72">
        <f>ROUND(+H.Marathon!$E79,4)</f>
        <v>0.71020000000000005</v>
      </c>
      <c r="N74" s="72">
        <f>ROUND(+'25K'!$E79,4)</f>
        <v>0.71020000000000005</v>
      </c>
      <c r="O74" s="72">
        <f>ROUND(+'30K'!$E79,4)</f>
        <v>0.71020000000000005</v>
      </c>
      <c r="P74" s="72">
        <f>ROUND(+Marathon!$E79,4)</f>
        <v>0.71040000000000003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61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</row>
    <row r="75" spans="1:257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0.69869999999999999</v>
      </c>
      <c r="E75" s="72">
        <f>ROUND(+'4MI'!E80,4)</f>
        <v>0.69940000000000002</v>
      </c>
      <c r="F75" s="72">
        <f>ROUND(+'8K'!$E80,4)</f>
        <v>0.70140000000000002</v>
      </c>
      <c r="G75" s="72">
        <f>ROUND(+'5MI'!$E80,4)</f>
        <v>0.70140000000000002</v>
      </c>
      <c r="H75" s="72">
        <f>ROUND(+'10K'!$E80,4)</f>
        <v>0.70330000000000004</v>
      </c>
      <c r="I75" s="73">
        <f>ROUND(+'12K'!$E80,4)</f>
        <v>0.70240000000000002</v>
      </c>
      <c r="J75" s="72">
        <f>ROUND(+'15K'!$E80,4)</f>
        <v>0.70150000000000001</v>
      </c>
      <c r="K75" s="72">
        <f>ROUND(+'10MI'!$E80,4)</f>
        <v>0.70120000000000005</v>
      </c>
      <c r="L75" s="72">
        <f>ROUND(+'20K'!$E80,4)</f>
        <v>0.70030000000000003</v>
      </c>
      <c r="M75" s="72">
        <f>ROUND(+H.Marathon!$E80,4)</f>
        <v>0.70009999999999994</v>
      </c>
      <c r="N75" s="72">
        <f>ROUND(+'25K'!$E80,4)</f>
        <v>0.69989999999999997</v>
      </c>
      <c r="O75" s="72">
        <f>ROUND(+'30K'!$E80,4)</f>
        <v>0.69989999999999997</v>
      </c>
      <c r="P75" s="72">
        <f>ROUND(+Marathon!$E80,4)</f>
        <v>0.70020000000000004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61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</row>
    <row r="76" spans="1:257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0.6875</v>
      </c>
      <c r="E76" s="75">
        <f>ROUND(+'4MI'!E81,4)</f>
        <v>0.68820000000000003</v>
      </c>
      <c r="F76" s="75">
        <f>ROUND(+'8K'!$E81,4)</f>
        <v>0.6905</v>
      </c>
      <c r="G76" s="75">
        <f>ROUND(+'5MI'!$E81,4)</f>
        <v>0.69059999999999999</v>
      </c>
      <c r="H76" s="75">
        <f>ROUND(+'10K'!$E81,4)</f>
        <v>0.69279999999999997</v>
      </c>
      <c r="I76" s="75">
        <f>ROUND(+'12K'!$E81,4)</f>
        <v>0.69179999999999997</v>
      </c>
      <c r="J76" s="75">
        <f>ROUND(+'15K'!$E81,4)</f>
        <v>0.69079999999999997</v>
      </c>
      <c r="K76" s="75">
        <f>ROUND(+'10MI'!$E81,4)</f>
        <v>0.69040000000000001</v>
      </c>
      <c r="L76" s="75">
        <f>ROUND(+'20K'!$E81,4)</f>
        <v>0.6895</v>
      </c>
      <c r="M76" s="75">
        <f>ROUND(+H.Marathon!$E81,4)</f>
        <v>0.68920000000000003</v>
      </c>
      <c r="N76" s="75">
        <f>ROUND(+'25K'!$E81,4)</f>
        <v>0.68899999999999995</v>
      </c>
      <c r="O76" s="75">
        <f>ROUND(+'30K'!$E81,4)</f>
        <v>0.68899999999999995</v>
      </c>
      <c r="P76" s="75">
        <f>ROUND(+Marathon!$E81,4)</f>
        <v>0.68930000000000002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61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</row>
    <row r="77" spans="1:257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0.67559999999999998</v>
      </c>
      <c r="E77" s="72">
        <f>ROUND(+'4MI'!E82,4)</f>
        <v>0.6764</v>
      </c>
      <c r="F77" s="72">
        <f>ROUND(+'8K'!$E82,4)</f>
        <v>0.67900000000000005</v>
      </c>
      <c r="G77" s="72">
        <f>ROUND(+'5MI'!$E82,4)</f>
        <v>0.67910000000000004</v>
      </c>
      <c r="H77" s="72">
        <f>ROUND(+'10K'!$E82,4)</f>
        <v>0.68159999999999998</v>
      </c>
      <c r="I77" s="73">
        <f>ROUND(+'12K'!$E82,4)</f>
        <v>0.68059999999999998</v>
      </c>
      <c r="J77" s="72">
        <f>ROUND(+'15K'!$E82,4)</f>
        <v>0.6794</v>
      </c>
      <c r="K77" s="72">
        <f>ROUND(+'10MI'!$E82,4)</f>
        <v>0.67900000000000005</v>
      </c>
      <c r="L77" s="72">
        <f>ROUND(+'20K'!$E82,4)</f>
        <v>0.67789999999999995</v>
      </c>
      <c r="M77" s="72">
        <f>ROUND(+H.Marathon!$E82,4)</f>
        <v>0.67769999999999997</v>
      </c>
      <c r="N77" s="72">
        <f>ROUND(+'25K'!$E82,4)</f>
        <v>0.6774</v>
      </c>
      <c r="O77" s="72">
        <f>ROUND(+'30K'!$E82,4)</f>
        <v>0.6774</v>
      </c>
      <c r="P77" s="72">
        <f>ROUND(+Marathon!$E82,4)</f>
        <v>0.67779999999999996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61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</row>
    <row r="78" spans="1:257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0.66310000000000002</v>
      </c>
      <c r="E78" s="72">
        <f>ROUND(+'4MI'!E83,4)</f>
        <v>0.66400000000000003</v>
      </c>
      <c r="F78" s="72">
        <f>ROUND(+'8K'!$E83,4)</f>
        <v>0.66679999999999995</v>
      </c>
      <c r="G78" s="72">
        <f>ROUND(+'5MI'!$E83,4)</f>
        <v>0.66690000000000005</v>
      </c>
      <c r="H78" s="72">
        <f>ROUND(+'10K'!$E83,4)</f>
        <v>0.66969999999999996</v>
      </c>
      <c r="I78" s="73">
        <f>ROUND(+'12K'!$E83,4)</f>
        <v>0.66859999999999997</v>
      </c>
      <c r="J78" s="72">
        <f>ROUND(+'15K'!$E83,4)</f>
        <v>0.6673</v>
      </c>
      <c r="K78" s="72">
        <f>ROUND(+'10MI'!$E83,4)</f>
        <v>0.66690000000000005</v>
      </c>
      <c r="L78" s="72">
        <f>ROUND(+'20K'!$E83,4)</f>
        <v>0.66579999999999995</v>
      </c>
      <c r="M78" s="72">
        <f>ROUND(+H.Marathon!$E83,4)</f>
        <v>0.66549999999999998</v>
      </c>
      <c r="N78" s="72">
        <f>ROUND(+'25K'!$E83,4)</f>
        <v>0.66500000000000004</v>
      </c>
      <c r="O78" s="72">
        <f>ROUND(+'30K'!$E83,4)</f>
        <v>0.66500000000000004</v>
      </c>
      <c r="P78" s="72">
        <f>ROUND(+Marathon!$E83,4)</f>
        <v>0.66549999999999998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61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</row>
    <row r="79" spans="1:257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0.65010000000000001</v>
      </c>
      <c r="E79" s="72">
        <f>ROUND(+'4MI'!E84,4)</f>
        <v>0.65100000000000002</v>
      </c>
      <c r="F79" s="72">
        <f>ROUND(+'8K'!$E84,4)</f>
        <v>0.65400000000000003</v>
      </c>
      <c r="G79" s="72">
        <f>ROUND(+'5MI'!$E84,4)</f>
        <v>0.65410000000000001</v>
      </c>
      <c r="H79" s="72">
        <f>ROUND(+'10K'!$E84,4)</f>
        <v>0.65720000000000001</v>
      </c>
      <c r="I79" s="73">
        <f>ROUND(+'12K'!$E84,4)</f>
        <v>0.65600000000000003</v>
      </c>
      <c r="J79" s="72">
        <f>ROUND(+'15K'!$E84,4)</f>
        <v>0.65459999999999996</v>
      </c>
      <c r="K79" s="72">
        <f>ROUND(+'10MI'!$E84,4)</f>
        <v>0.6542</v>
      </c>
      <c r="L79" s="72">
        <f>ROUND(+'20K'!$E84,4)</f>
        <v>0.65290000000000004</v>
      </c>
      <c r="M79" s="72">
        <f>ROUND(+H.Marathon!$E84,4)</f>
        <v>0.65259999999999996</v>
      </c>
      <c r="N79" s="72">
        <f>ROUND(+'25K'!$E84,4)</f>
        <v>0.65200000000000002</v>
      </c>
      <c r="O79" s="72">
        <f>ROUND(+'30K'!$E84,4)</f>
        <v>0.65200000000000002</v>
      </c>
      <c r="P79" s="72">
        <f>ROUND(+Marathon!$E84,4)</f>
        <v>0.65259999999999996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61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</row>
    <row r="80" spans="1:257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0.63629999999999998</v>
      </c>
      <c r="E80" s="72">
        <f>ROUND(+'4MI'!E85,4)</f>
        <v>0.63739999999999997</v>
      </c>
      <c r="F80" s="72">
        <f>ROUND(+'8K'!$E85,4)</f>
        <v>0.64059999999999995</v>
      </c>
      <c r="G80" s="72">
        <f>ROUND(+'5MI'!$E85,4)</f>
        <v>0.64070000000000005</v>
      </c>
      <c r="H80" s="72">
        <f>ROUND(+'10K'!$E85,4)</f>
        <v>0.64400000000000002</v>
      </c>
      <c r="I80" s="73">
        <f>ROUND(+'12K'!$E85,4)</f>
        <v>0.64270000000000005</v>
      </c>
      <c r="J80" s="72">
        <f>ROUND(+'15K'!$E85,4)</f>
        <v>0.64119999999999999</v>
      </c>
      <c r="K80" s="72">
        <f>ROUND(+'10MI'!$E85,4)</f>
        <v>0.64070000000000005</v>
      </c>
      <c r="L80" s="72">
        <f>ROUND(+'20K'!$E85,4)</f>
        <v>0.63929999999999998</v>
      </c>
      <c r="M80" s="72">
        <f>ROUND(+H.Marathon!$E85,4)</f>
        <v>0.63900000000000001</v>
      </c>
      <c r="N80" s="72">
        <f>ROUND(+'25K'!$E85,4)</f>
        <v>0.63829999999999998</v>
      </c>
      <c r="O80" s="72">
        <f>ROUND(+'30K'!$E85,4)</f>
        <v>0.63829999999999998</v>
      </c>
      <c r="P80" s="72">
        <f>ROUND(+Marathon!$E85,4)</f>
        <v>0.63890000000000002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</row>
    <row r="81" spans="1:257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</v>
      </c>
      <c r="E81" s="75">
        <f>ROUND(+'4MI'!E86,4)</f>
        <v>0.62309999999999999</v>
      </c>
      <c r="F81" s="75">
        <f>ROUND(+'8K'!$E86,4)</f>
        <v>0.62649999999999995</v>
      </c>
      <c r="G81" s="75">
        <f>ROUND(+'5MI'!$E86,4)</f>
        <v>0.62660000000000005</v>
      </c>
      <c r="H81" s="75">
        <f>ROUND(+'10K'!$E86,4)</f>
        <v>0.63009999999999999</v>
      </c>
      <c r="I81" s="75">
        <f>ROUND(+'12K'!$E86,4)</f>
        <v>0.62880000000000003</v>
      </c>
      <c r="J81" s="75">
        <f>ROUND(+'15K'!$E86,4)</f>
        <v>0.62709999999999999</v>
      </c>
      <c r="K81" s="75">
        <f>ROUND(+'10MI'!$E86,4)</f>
        <v>0.62660000000000005</v>
      </c>
      <c r="L81" s="75">
        <f>ROUND(+'20K'!$E86,4)</f>
        <v>0.62509999999999999</v>
      </c>
      <c r="M81" s="75">
        <f>ROUND(+H.Marathon!$E86,4)</f>
        <v>0.62470000000000003</v>
      </c>
      <c r="N81" s="75">
        <f>ROUND(+'25K'!$E86,4)</f>
        <v>0.62380000000000002</v>
      </c>
      <c r="O81" s="75">
        <f>ROUND(+'30K'!$E86,4)</f>
        <v>0.62380000000000002</v>
      </c>
      <c r="P81" s="75">
        <f>ROUND(+Marathon!$E86,4)</f>
        <v>0.62450000000000006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</row>
    <row r="82" spans="1:257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0.60709999999999997</v>
      </c>
      <c r="E82" s="72">
        <f>ROUND(+'4MI'!E87,4)</f>
        <v>0.60819999999999996</v>
      </c>
      <c r="F82" s="72">
        <f>ROUND(+'8K'!$E87,4)</f>
        <v>0.61170000000000002</v>
      </c>
      <c r="G82" s="72">
        <f>ROUND(+'5MI'!$E87,4)</f>
        <v>0.61180000000000001</v>
      </c>
      <c r="H82" s="72">
        <f>ROUND(+'10K'!$E87,4)</f>
        <v>0.61560000000000004</v>
      </c>
      <c r="I82" s="73">
        <f>ROUND(+'12K'!$E87,4)</f>
        <v>0.61409999999999998</v>
      </c>
      <c r="J82" s="72">
        <f>ROUND(+'15K'!$E87,4)</f>
        <v>0.61240000000000006</v>
      </c>
      <c r="K82" s="72">
        <f>ROUND(+'10MI'!$E87,4)</f>
        <v>0.61180000000000001</v>
      </c>
      <c r="L82" s="72">
        <f>ROUND(+'20K'!$E87,4)</f>
        <v>0.61019999999999996</v>
      </c>
      <c r="M82" s="72">
        <f>ROUND(+H.Marathon!$E87,4)</f>
        <v>0.60980000000000001</v>
      </c>
      <c r="N82" s="72">
        <f>ROUND(+'25K'!$E87,4)</f>
        <v>0.60870000000000002</v>
      </c>
      <c r="O82" s="72">
        <f>ROUND(+'30K'!$E87,4)</f>
        <v>0.60870000000000002</v>
      </c>
      <c r="P82" s="72">
        <f>ROUND(+Marathon!$E87,4)</f>
        <v>0.60950000000000004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61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</row>
    <row r="83" spans="1:257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0.59150000000000003</v>
      </c>
      <c r="E83" s="72">
        <f>ROUND(+'4MI'!E88,4)</f>
        <v>0.5927</v>
      </c>
      <c r="F83" s="72">
        <f>ROUND(+'8K'!$E88,4)</f>
        <v>0.59640000000000004</v>
      </c>
      <c r="G83" s="72">
        <f>ROUND(+'5MI'!$E88,4)</f>
        <v>0.59650000000000003</v>
      </c>
      <c r="H83" s="72">
        <f>ROUND(+'10K'!$E88,4)</f>
        <v>0.60040000000000004</v>
      </c>
      <c r="I83" s="73">
        <f>ROUND(+'12K'!$E88,4)</f>
        <v>0.5988</v>
      </c>
      <c r="J83" s="72">
        <f>ROUND(+'15K'!$E88,4)</f>
        <v>0.59689999999999999</v>
      </c>
      <c r="K83" s="72">
        <f>ROUND(+'10MI'!$E88,4)</f>
        <v>0.59640000000000004</v>
      </c>
      <c r="L83" s="72">
        <f>ROUND(+'20K'!$E88,4)</f>
        <v>0.59460000000000002</v>
      </c>
      <c r="M83" s="72">
        <f>ROUND(+H.Marathon!$E88,4)</f>
        <v>0.59419999999999995</v>
      </c>
      <c r="N83" s="72">
        <f>ROUND(+'25K'!$E88,4)</f>
        <v>0.59289999999999998</v>
      </c>
      <c r="O83" s="72">
        <f>ROUND(+'30K'!$E88,4)</f>
        <v>0.59289999999999998</v>
      </c>
      <c r="P83" s="72">
        <f>ROUND(+Marathon!$E88,4)</f>
        <v>0.59370000000000001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61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</row>
    <row r="84" spans="1:257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0.57650000000000001</v>
      </c>
      <c r="F84" s="72">
        <f>ROUND(+'8K'!$E89,4)</f>
        <v>0.58030000000000004</v>
      </c>
      <c r="G84" s="72">
        <f>ROUND(+'5MI'!$E89,4)</f>
        <v>0.58040000000000003</v>
      </c>
      <c r="H84" s="72">
        <f>ROUND(+'10K'!$E89,4)</f>
        <v>0.58450000000000002</v>
      </c>
      <c r="I84" s="73">
        <f>ROUND(+'12K'!$E89,4)</f>
        <v>0.58279999999999998</v>
      </c>
      <c r="J84" s="72">
        <f>ROUND(+'15K'!$E89,4)</f>
        <v>0.58079999999999998</v>
      </c>
      <c r="K84" s="72">
        <f>ROUND(+'10MI'!$E89,4)</f>
        <v>0.58020000000000005</v>
      </c>
      <c r="L84" s="72">
        <f>ROUND(+'20K'!$E89,4)</f>
        <v>0.57830000000000004</v>
      </c>
      <c r="M84" s="72">
        <f>ROUND(+H.Marathon!$E89,4)</f>
        <v>0.57789999999999997</v>
      </c>
      <c r="N84" s="72">
        <f>ROUND(+'25K'!$E89,4)</f>
        <v>0.57640000000000002</v>
      </c>
      <c r="O84" s="72">
        <f>ROUND(+'30K'!$E89,4)</f>
        <v>0.57640000000000002</v>
      </c>
      <c r="P84" s="72">
        <f>ROUND(+Marathon!$E89,4)</f>
        <v>0.57730000000000004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61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</row>
    <row r="85" spans="1:257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0.55859999999999999</v>
      </c>
      <c r="E85" s="72">
        <f>ROUND(+'4MI'!E90,4)</f>
        <v>0.55979999999999996</v>
      </c>
      <c r="F85" s="72">
        <f>ROUND(+'8K'!$E90,4)</f>
        <v>0.56359999999999999</v>
      </c>
      <c r="G85" s="72">
        <f>ROUND(+'5MI'!$E90,4)</f>
        <v>0.56379999999999997</v>
      </c>
      <c r="H85" s="72">
        <f>ROUND(+'10K'!$E90,4)</f>
        <v>0.56799999999999995</v>
      </c>
      <c r="I85" s="73">
        <f>ROUND(+'12K'!$E90,4)</f>
        <v>0.56620000000000004</v>
      </c>
      <c r="J85" s="72">
        <f>ROUND(+'15K'!$E90,4)</f>
        <v>0.56410000000000005</v>
      </c>
      <c r="K85" s="72">
        <f>ROUND(+'10MI'!$E90,4)</f>
        <v>0.56340000000000001</v>
      </c>
      <c r="L85" s="72">
        <f>ROUND(+'20K'!$E90,4)</f>
        <v>0.56140000000000001</v>
      </c>
      <c r="M85" s="72">
        <f>ROUND(+H.Marathon!$E90,4)</f>
        <v>0.56089999999999995</v>
      </c>
      <c r="N85" s="72">
        <f>ROUND(+'25K'!$E90,4)</f>
        <v>0.55910000000000004</v>
      </c>
      <c r="O85" s="72">
        <f>ROUND(+'30K'!$E90,4)</f>
        <v>0.55910000000000004</v>
      </c>
      <c r="P85" s="72">
        <f>ROUND(+Marathon!$E90,4)</f>
        <v>0.56010000000000004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61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</row>
    <row r="86" spans="1:257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0.54120000000000001</v>
      </c>
      <c r="E86" s="75">
        <f>ROUND(+'4MI'!E91,4)</f>
        <v>0.54239999999999999</v>
      </c>
      <c r="F86" s="75">
        <f>ROUND(+'8K'!$E91,4)</f>
        <v>0.54630000000000001</v>
      </c>
      <c r="G86" s="75">
        <f>ROUND(+'5MI'!$E91,4)</f>
        <v>0.5464</v>
      </c>
      <c r="H86" s="75">
        <f>ROUND(+'10K'!$E91,4)</f>
        <v>0.55079999999999996</v>
      </c>
      <c r="I86" s="75">
        <f>ROUND(+'12K'!$E91,4)</f>
        <v>0.54890000000000005</v>
      </c>
      <c r="J86" s="75">
        <f>ROUND(+'15K'!$E91,4)</f>
        <v>0.54659999999999997</v>
      </c>
      <c r="K86" s="75">
        <f>ROUND(+'10MI'!$E91,4)</f>
        <v>0.54590000000000005</v>
      </c>
      <c r="L86" s="75">
        <f>ROUND(+'20K'!$E91,4)</f>
        <v>0.54369999999999996</v>
      </c>
      <c r="M86" s="75">
        <f>ROUND(+H.Marathon!$E91,4)</f>
        <v>0.54320000000000002</v>
      </c>
      <c r="N86" s="75">
        <f>ROUND(+'25K'!$E91,4)</f>
        <v>0.54120000000000001</v>
      </c>
      <c r="O86" s="75">
        <f>ROUND(+'30K'!$E91,4)</f>
        <v>0.54120000000000001</v>
      </c>
      <c r="P86" s="75">
        <f>ROUND(+Marathon!$E91,4)</f>
        <v>0.54220000000000002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61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</row>
    <row r="87" spans="1:257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0.5232</v>
      </c>
      <c r="E87" s="72">
        <f>ROUND(+'4MI'!E92,4)</f>
        <v>0.52439999999999998</v>
      </c>
      <c r="F87" s="72">
        <f>ROUND(+'8K'!$E92,4)</f>
        <v>0.52839999999999998</v>
      </c>
      <c r="G87" s="72">
        <f>ROUND(+'5MI'!$E92,4)</f>
        <v>0.52849999999999997</v>
      </c>
      <c r="H87" s="72">
        <f>ROUND(+'10K'!$E92,4)</f>
        <v>0.53290000000000004</v>
      </c>
      <c r="I87" s="73">
        <f>ROUND(+'12K'!$E92,4)</f>
        <v>0.53090000000000004</v>
      </c>
      <c r="J87" s="72">
        <f>ROUND(+'15K'!$E92,4)</f>
        <v>0.52849999999999997</v>
      </c>
      <c r="K87" s="72">
        <f>ROUND(+'10MI'!$E92,4)</f>
        <v>0.52769999999999995</v>
      </c>
      <c r="L87" s="72">
        <f>ROUND(+'20K'!$E92,4)</f>
        <v>0.52539999999999998</v>
      </c>
      <c r="M87" s="72">
        <f>ROUND(+H.Marathon!$E92,4)</f>
        <v>0.52490000000000003</v>
      </c>
      <c r="N87" s="72">
        <f>ROUND(+'25K'!$E92,4)</f>
        <v>0.52259999999999995</v>
      </c>
      <c r="O87" s="72">
        <f>ROUND(+'30K'!$E92,4)</f>
        <v>0.52259999999999995</v>
      </c>
      <c r="P87" s="72">
        <f>ROUND(+Marathon!$E92,4)</f>
        <v>0.52370000000000005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61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</row>
    <row r="88" spans="1:257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0.50460000000000005</v>
      </c>
      <c r="E88" s="72">
        <f>ROUND(+'4MI'!E93,4)</f>
        <v>0.50580000000000003</v>
      </c>
      <c r="F88" s="72">
        <f>ROUND(+'8K'!$E93,4)</f>
        <v>0.50970000000000004</v>
      </c>
      <c r="G88" s="72">
        <f>ROUND(+'5MI'!$E93,4)</f>
        <v>0.50990000000000002</v>
      </c>
      <c r="H88" s="72">
        <f>ROUND(+'10K'!$E93,4)</f>
        <v>0.51429999999999998</v>
      </c>
      <c r="I88" s="73">
        <f>ROUND(+'12K'!$E93,4)</f>
        <v>0.51219999999999999</v>
      </c>
      <c r="J88" s="72">
        <f>ROUND(+'15K'!$E93,4)</f>
        <v>0.50960000000000005</v>
      </c>
      <c r="K88" s="72">
        <f>ROUND(+'10MI'!$E93,4)</f>
        <v>0.50880000000000003</v>
      </c>
      <c r="L88" s="72">
        <f>ROUND(+'20K'!$E93,4)</f>
        <v>0.50639999999999996</v>
      </c>
      <c r="M88" s="72">
        <f>ROUND(+H.Marathon!$E93,4)</f>
        <v>0.50580000000000003</v>
      </c>
      <c r="N88" s="72">
        <f>ROUND(+'25K'!$E93,4)</f>
        <v>0.50319999999999998</v>
      </c>
      <c r="O88" s="72">
        <f>ROUND(+'30K'!$E93,4)</f>
        <v>0.50319999999999998</v>
      </c>
      <c r="P88" s="72">
        <f>ROUND(+Marathon!$E93,4)</f>
        <v>0.50439999999999996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61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</row>
    <row r="89" spans="1:257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0.48530000000000001</v>
      </c>
      <c r="E89" s="72">
        <f>ROUND(+'4MI'!E94,4)</f>
        <v>0.48649999999999999</v>
      </c>
      <c r="F89" s="72">
        <f>ROUND(+'8K'!$E94,4)</f>
        <v>0.49049999999999999</v>
      </c>
      <c r="G89" s="72">
        <f>ROUND(+'5MI'!$E94,4)</f>
        <v>0.49059999999999998</v>
      </c>
      <c r="H89" s="72">
        <f>ROUND(+'10K'!$E94,4)</f>
        <v>0.49509999999999998</v>
      </c>
      <c r="I89" s="73">
        <f>ROUND(+'12K'!$E94,4)</f>
        <v>0.49280000000000002</v>
      </c>
      <c r="J89" s="72">
        <f>ROUND(+'15K'!$E94,4)</f>
        <v>0.49009999999999998</v>
      </c>
      <c r="K89" s="72">
        <f>ROUND(+'10MI'!$E94,4)</f>
        <v>0.48930000000000001</v>
      </c>
      <c r="L89" s="72">
        <f>ROUND(+'20K'!$E94,4)</f>
        <v>0.48670000000000002</v>
      </c>
      <c r="M89" s="72">
        <f>ROUND(+H.Marathon!$E94,4)</f>
        <v>0.48609999999999998</v>
      </c>
      <c r="N89" s="72">
        <f>ROUND(+'25K'!$E94,4)</f>
        <v>0.48320000000000002</v>
      </c>
      <c r="O89" s="72">
        <f>ROUND(+'30K'!$E94,4)</f>
        <v>0.48320000000000002</v>
      </c>
      <c r="P89" s="72">
        <f>ROUND(+Marathon!$E94,4)</f>
        <v>0.48449999999999999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61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</row>
    <row r="90" spans="1:257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0.46550000000000002</v>
      </c>
      <c r="E90" s="72">
        <f>ROUND(+'4MI'!E95,4)</f>
        <v>0.46660000000000001</v>
      </c>
      <c r="F90" s="72">
        <f>ROUND(+'8K'!$E95,4)</f>
        <v>0.47060000000000002</v>
      </c>
      <c r="G90" s="72">
        <f>ROUND(+'5MI'!$E95,4)</f>
        <v>0.47070000000000001</v>
      </c>
      <c r="H90" s="72">
        <f>ROUND(+'10K'!$E95,4)</f>
        <v>0.47520000000000001</v>
      </c>
      <c r="I90" s="73">
        <f>ROUND(+'12K'!$E95,4)</f>
        <v>0.4728</v>
      </c>
      <c r="J90" s="72">
        <f>ROUND(+'15K'!$E95,4)</f>
        <v>0.47</v>
      </c>
      <c r="K90" s="72">
        <f>ROUND(+'10MI'!$E95,4)</f>
        <v>0.46910000000000002</v>
      </c>
      <c r="L90" s="72">
        <f>ROUND(+'20K'!$E95,4)</f>
        <v>0.46639999999999998</v>
      </c>
      <c r="M90" s="72">
        <f>ROUND(+H.Marathon!$E95,4)</f>
        <v>0.4657</v>
      </c>
      <c r="N90" s="72">
        <f>ROUND(+'25K'!$E95,4)</f>
        <v>0.46250000000000002</v>
      </c>
      <c r="O90" s="72">
        <f>ROUND(+'30K'!$E95,4)</f>
        <v>0.46250000000000002</v>
      </c>
      <c r="P90" s="72">
        <f>ROUND(+Marathon!$E95,4)</f>
        <v>0.46379999999999999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61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</row>
    <row r="91" spans="1:257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0.44500000000000001</v>
      </c>
      <c r="E91" s="75">
        <f>ROUND(+'4MI'!E96,4)</f>
        <v>0.44619999999999999</v>
      </c>
      <c r="F91" s="75">
        <f>ROUND(+'8K'!$E96,4)</f>
        <v>0.45</v>
      </c>
      <c r="G91" s="75">
        <f>ROUND(+'5MI'!$E96,4)</f>
        <v>0.4501</v>
      </c>
      <c r="H91" s="75">
        <f>ROUND(+'10K'!$E96,4)</f>
        <v>0.4546</v>
      </c>
      <c r="I91" s="75">
        <f>ROUND(+'12K'!$E96,4)</f>
        <v>0.4521</v>
      </c>
      <c r="J91" s="75">
        <f>ROUND(+'15K'!$E96,4)</f>
        <v>0.4491</v>
      </c>
      <c r="K91" s="75">
        <f>ROUND(+'10MI'!$E96,4)</f>
        <v>0.44819999999999999</v>
      </c>
      <c r="L91" s="75">
        <f>ROUND(+'20K'!$E96,4)</f>
        <v>0.44529999999999997</v>
      </c>
      <c r="M91" s="75">
        <f>ROUND(+H.Marathon!$E96,4)</f>
        <v>0.4446</v>
      </c>
      <c r="N91" s="75">
        <f>ROUND(+'25K'!$E96,4)</f>
        <v>0.441</v>
      </c>
      <c r="O91" s="75">
        <f>ROUND(+'30K'!$E96,4)</f>
        <v>0.441</v>
      </c>
      <c r="P91" s="75">
        <f>ROUND(+Marathon!$E96,4)</f>
        <v>0.44240000000000002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61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</row>
    <row r="92" spans="1:257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0.42399999999999999</v>
      </c>
      <c r="E92" s="72">
        <f>ROUND(+'4MI'!E97,4)</f>
        <v>0.42499999999999999</v>
      </c>
      <c r="F92" s="72">
        <f>ROUND(+'8K'!$E97,4)</f>
        <v>0.42880000000000001</v>
      </c>
      <c r="G92" s="72">
        <f>ROUND(+'5MI'!$E97,4)</f>
        <v>0.4289</v>
      </c>
      <c r="H92" s="72">
        <f>ROUND(+'10K'!$E97,4)</f>
        <v>0.43340000000000001</v>
      </c>
      <c r="I92" s="73">
        <f>ROUND(+'12K'!$E97,4)</f>
        <v>0.43080000000000002</v>
      </c>
      <c r="J92" s="72">
        <f>ROUND(+'15K'!$E97,4)</f>
        <v>0.42759999999999998</v>
      </c>
      <c r="K92" s="72">
        <f>ROUND(+'10MI'!$E97,4)</f>
        <v>0.42659999999999998</v>
      </c>
      <c r="L92" s="72">
        <f>ROUND(+'20K'!$E97,4)</f>
        <v>0.42359999999999998</v>
      </c>
      <c r="M92" s="72">
        <f>ROUND(+H.Marathon!$E97,4)</f>
        <v>0.4229</v>
      </c>
      <c r="N92" s="72">
        <f>ROUND(+'25K'!$E97,4)</f>
        <v>0.41889999999999999</v>
      </c>
      <c r="O92" s="72">
        <f>ROUND(+'30K'!$E97,4)</f>
        <v>0.41889999999999999</v>
      </c>
      <c r="P92" s="72">
        <f>ROUND(+Marathon!$E97,4)</f>
        <v>0.4204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61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</row>
    <row r="93" spans="1:257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0.40229999999999999</v>
      </c>
      <c r="E93" s="72">
        <f>ROUND(+'4MI'!E98,4)</f>
        <v>0.40329999999999999</v>
      </c>
      <c r="F93" s="72">
        <f>ROUND(+'8K'!$E98,4)</f>
        <v>0.40699999999999997</v>
      </c>
      <c r="G93" s="72">
        <f>ROUND(+'5MI'!$E98,4)</f>
        <v>0.40710000000000002</v>
      </c>
      <c r="H93" s="72">
        <f>ROUND(+'10K'!$E98,4)</f>
        <v>0.41149999999999998</v>
      </c>
      <c r="I93" s="73">
        <f>ROUND(+'12K'!$E98,4)</f>
        <v>0.40870000000000001</v>
      </c>
      <c r="J93" s="72">
        <f>ROUND(+'15K'!$E98,4)</f>
        <v>0.40539999999999998</v>
      </c>
      <c r="K93" s="72">
        <f>ROUND(+'10MI'!$E98,4)</f>
        <v>0.40439999999999998</v>
      </c>
      <c r="L93" s="72">
        <f>ROUND(+'20K'!$E98,4)</f>
        <v>0.4012</v>
      </c>
      <c r="M93" s="72">
        <f>ROUND(+H.Marathon!$E98,4)</f>
        <v>0.40039999999999998</v>
      </c>
      <c r="N93" s="72">
        <f>ROUND(+'25K'!$E98,4)</f>
        <v>0.39610000000000001</v>
      </c>
      <c r="O93" s="72">
        <f>ROUND(+'30K'!$E98,4)</f>
        <v>0.39610000000000001</v>
      </c>
      <c r="P93" s="72">
        <f>ROUND(+Marathon!$E98,4)</f>
        <v>0.39760000000000001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61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</row>
    <row r="94" spans="1:257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0.38</v>
      </c>
      <c r="E94" s="72">
        <f>ROUND(+'4MI'!E99,4)</f>
        <v>0.38090000000000002</v>
      </c>
      <c r="F94" s="72">
        <f>ROUND(+'8K'!$E99,4)</f>
        <v>0.38450000000000001</v>
      </c>
      <c r="G94" s="72">
        <f>ROUND(+'5MI'!$E99,4)</f>
        <v>0.3846</v>
      </c>
      <c r="H94" s="72">
        <f>ROUND(+'10K'!$E99,4)</f>
        <v>0.38890000000000002</v>
      </c>
      <c r="I94" s="73">
        <f>ROUND(+'12K'!$E99,4)</f>
        <v>0.38600000000000001</v>
      </c>
      <c r="J94" s="72">
        <f>ROUND(+'15K'!$E99,4)</f>
        <v>0.38250000000000001</v>
      </c>
      <c r="K94" s="72">
        <f>ROUND(+'10MI'!$E99,4)</f>
        <v>0.38150000000000001</v>
      </c>
      <c r="L94" s="72">
        <f>ROUND(+'20K'!$E99,4)</f>
        <v>0.37809999999999999</v>
      </c>
      <c r="M94" s="72">
        <f>ROUND(+H.Marathon!$E99,4)</f>
        <v>0.37730000000000002</v>
      </c>
      <c r="N94" s="72">
        <f>ROUND(+'25K'!$E99,4)</f>
        <v>0.37259999999999999</v>
      </c>
      <c r="O94" s="72">
        <f>ROUND(+'30K'!$E99,4)</f>
        <v>0.37259999999999999</v>
      </c>
      <c r="P94" s="72">
        <f>ROUND(+Marathon!$E99,4)</f>
        <v>0.37419999999999998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61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</row>
    <row r="95" spans="1:257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0.35709999999999997</v>
      </c>
      <c r="E95" s="72">
        <f>ROUND(+'4MI'!E100,4)</f>
        <v>0.35799999999999998</v>
      </c>
      <c r="F95" s="72">
        <f>ROUND(+'8K'!$E100,4)</f>
        <v>0.3614</v>
      </c>
      <c r="G95" s="72">
        <f>ROUND(+'5MI'!$E100,4)</f>
        <v>0.36149999999999999</v>
      </c>
      <c r="H95" s="72">
        <f>ROUND(+'10K'!$E100,4)</f>
        <v>0.36570000000000003</v>
      </c>
      <c r="I95" s="73">
        <f>ROUND(+'12K'!$E100,4)</f>
        <v>0.36259999999999998</v>
      </c>
      <c r="J95" s="72">
        <f>ROUND(+'15K'!$E100,4)</f>
        <v>0.35899999999999999</v>
      </c>
      <c r="K95" s="72">
        <f>ROUND(+'10MI'!$E100,4)</f>
        <v>0.3579</v>
      </c>
      <c r="L95" s="72">
        <f>ROUND(+'20K'!$E100,4)</f>
        <v>0.35439999999999999</v>
      </c>
      <c r="M95" s="72">
        <f>ROUND(+H.Marathon!$E100,4)</f>
        <v>0.35349999999999998</v>
      </c>
      <c r="N95" s="72">
        <f>ROUND(+'25K'!$E100,4)</f>
        <v>0.3483</v>
      </c>
      <c r="O95" s="72">
        <f>ROUND(+'30K'!$E100,4)</f>
        <v>0.3483</v>
      </c>
      <c r="P95" s="72">
        <f>ROUND(+Marathon!$E100,4)</f>
        <v>0.35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61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</row>
    <row r="96" spans="1:257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0.33350000000000002</v>
      </c>
      <c r="E96" s="75">
        <f>ROUND(+'4MI'!E101,4)</f>
        <v>0.33439999999999998</v>
      </c>
      <c r="F96" s="75">
        <f>ROUND(+'8K'!$E101,4)</f>
        <v>0.33760000000000001</v>
      </c>
      <c r="G96" s="75">
        <f>ROUND(+'5MI'!$E101,4)</f>
        <v>0.3377</v>
      </c>
      <c r="H96" s="75">
        <f>ROUND(+'10K'!$E101,4)</f>
        <v>0.34179999999999999</v>
      </c>
      <c r="I96" s="75">
        <f>ROUND(+'12K'!$E101,4)</f>
        <v>0.33860000000000001</v>
      </c>
      <c r="J96" s="75">
        <f>ROUND(+'15K'!$E101,4)</f>
        <v>0.33479999999999999</v>
      </c>
      <c r="K96" s="75">
        <f>ROUND(+'10MI'!$E101,4)</f>
        <v>0.33360000000000001</v>
      </c>
      <c r="L96" s="75">
        <f>ROUND(+'20K'!$E101,4)</f>
        <v>0.32990000000000003</v>
      </c>
      <c r="M96" s="75">
        <f>ROUND(+H.Marathon!$E101,4)</f>
        <v>0.32900000000000001</v>
      </c>
      <c r="N96" s="75">
        <f>ROUND(+'25K'!$E101,4)</f>
        <v>0.32340000000000002</v>
      </c>
      <c r="O96" s="75">
        <f>ROUND(+'30K'!$E101,4)</f>
        <v>0.32340000000000002</v>
      </c>
      <c r="P96" s="75">
        <f>ROUND(+Marathon!$E101,4)</f>
        <v>0.3251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61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</row>
    <row r="97" spans="1:257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0.30940000000000001</v>
      </c>
      <c r="E97" s="72">
        <f>ROUND(+'4MI'!E102,4)</f>
        <v>0.31019999999999998</v>
      </c>
      <c r="F97" s="72">
        <f>ROUND(+'8K'!$E102,4)</f>
        <v>0.31319999999999998</v>
      </c>
      <c r="G97" s="72">
        <f>ROUND(+'5MI'!$E102,4)</f>
        <v>0.31330000000000002</v>
      </c>
      <c r="H97" s="72">
        <f>ROUND(+'10K'!$E102,4)</f>
        <v>0.31719999999999998</v>
      </c>
      <c r="I97" s="73">
        <f>ROUND(+'12K'!$E102,4)</f>
        <v>0.31390000000000001</v>
      </c>
      <c r="J97" s="72">
        <f>ROUND(+'15K'!$E102,4)</f>
        <v>0.30990000000000001</v>
      </c>
      <c r="K97" s="72">
        <f>ROUND(+'10MI'!$E102,4)</f>
        <v>0.30859999999999999</v>
      </c>
      <c r="L97" s="72">
        <f>ROUND(+'20K'!$E102,4)</f>
        <v>0.30480000000000002</v>
      </c>
      <c r="M97" s="72">
        <f>ROUND(+H.Marathon!$E102,4)</f>
        <v>0.3039</v>
      </c>
      <c r="N97" s="72">
        <f>ROUND(+'25K'!$E102,4)</f>
        <v>0.29780000000000001</v>
      </c>
      <c r="O97" s="72">
        <f>ROUND(+'30K'!$E102,4)</f>
        <v>0.29780000000000001</v>
      </c>
      <c r="P97" s="72">
        <f>ROUND(+Marathon!$E102,4)</f>
        <v>0.29959999999999998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61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</row>
    <row r="98" spans="1:257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0.28460000000000002</v>
      </c>
      <c r="E98" s="72">
        <f>ROUND(+'4MI'!E103,4)</f>
        <v>0.2853</v>
      </c>
      <c r="F98" s="72">
        <f>ROUND(+'8K'!$E103,4)</f>
        <v>0.28810000000000002</v>
      </c>
      <c r="G98" s="72">
        <f>ROUND(+'5MI'!$E103,4)</f>
        <v>0.28820000000000001</v>
      </c>
      <c r="H98" s="72">
        <f>ROUND(+'10K'!$E103,4)</f>
        <v>0.29189999999999999</v>
      </c>
      <c r="I98" s="73">
        <f>ROUND(+'12K'!$E103,4)</f>
        <v>0.28849999999999998</v>
      </c>
      <c r="J98" s="72">
        <f>ROUND(+'15K'!$E103,4)</f>
        <v>0.2843</v>
      </c>
      <c r="K98" s="72">
        <f>ROUND(+'10MI'!$E103,4)</f>
        <v>0.28299999999999997</v>
      </c>
      <c r="L98" s="72">
        <f>ROUND(+'20K'!$E103,4)</f>
        <v>0.27900000000000003</v>
      </c>
      <c r="M98" s="72">
        <f>ROUND(+H.Marathon!$E103,4)</f>
        <v>0.27800000000000002</v>
      </c>
      <c r="N98" s="72">
        <f>ROUND(+'25K'!$E103,4)</f>
        <v>0.27139999999999997</v>
      </c>
      <c r="O98" s="72">
        <f>ROUND(+'30K'!$E103,4)</f>
        <v>0.27139999999999997</v>
      </c>
      <c r="P98" s="72">
        <f>ROUND(+Marathon!$E103,4)</f>
        <v>0.27329999999999999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61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</row>
    <row r="99" spans="1:257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0.25919999999999999</v>
      </c>
      <c r="E99" s="72">
        <f>ROUND(+'4MI'!E104,4)</f>
        <v>0.25979999999999998</v>
      </c>
      <c r="F99" s="72">
        <f>ROUND(+'8K'!$E104,4)</f>
        <v>0.26240000000000002</v>
      </c>
      <c r="G99" s="72">
        <f>ROUND(+'5MI'!$E104,4)</f>
        <v>0.26250000000000001</v>
      </c>
      <c r="H99" s="72">
        <f>ROUND(+'10K'!$E104,4)</f>
        <v>0.26600000000000001</v>
      </c>
      <c r="I99" s="73">
        <f>ROUND(+'12K'!$E104,4)</f>
        <v>0.26240000000000002</v>
      </c>
      <c r="J99" s="72">
        <f>ROUND(+'15K'!$E104,4)</f>
        <v>0.25800000000000001</v>
      </c>
      <c r="K99" s="72">
        <f>ROUND(+'10MI'!$E104,4)</f>
        <v>0.25669999999999998</v>
      </c>
      <c r="L99" s="72">
        <f>ROUND(+'20K'!$E104,4)</f>
        <v>0.2525</v>
      </c>
      <c r="M99" s="72">
        <f>ROUND(+H.Marathon!$E104,4)</f>
        <v>0.2515</v>
      </c>
      <c r="N99" s="72">
        <f>ROUND(+'25K'!$E104,4)</f>
        <v>0.24440000000000001</v>
      </c>
      <c r="O99" s="72">
        <f>ROUND(+'30K'!$E104,4)</f>
        <v>0.24440000000000001</v>
      </c>
      <c r="P99" s="72">
        <f>ROUND(+Marathon!$E104,4)</f>
        <v>0.24640000000000001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61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</row>
    <row r="100" spans="1:257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0.23330000000000001</v>
      </c>
      <c r="E100" s="72">
        <f>ROUND(+'4MI'!E105,4)</f>
        <v>0.23380000000000001</v>
      </c>
      <c r="F100" s="72">
        <f>ROUND(+'8K'!$E105,4)</f>
        <v>0.23599999999999999</v>
      </c>
      <c r="G100" s="72">
        <f>ROUND(+'5MI'!$E105,4)</f>
        <v>0.2361</v>
      </c>
      <c r="H100" s="72">
        <f>ROUND(+'10K'!$E105,4)</f>
        <v>0.2394</v>
      </c>
      <c r="I100" s="73">
        <f>ROUND(+'12K'!$E105,4)</f>
        <v>0.2356</v>
      </c>
      <c r="J100" s="72">
        <f>ROUND(+'15K'!$E105,4)</f>
        <v>0.2311</v>
      </c>
      <c r="K100" s="72">
        <f>ROUND(+'10MI'!$E105,4)</f>
        <v>0.22969999999999999</v>
      </c>
      <c r="L100" s="72">
        <f>ROUND(+'20K'!$E105,4)</f>
        <v>0.2253</v>
      </c>
      <c r="M100" s="72">
        <f>ROUND(+H.Marathon!$E105,4)</f>
        <v>0.22420000000000001</v>
      </c>
      <c r="N100" s="72">
        <f>ROUND(+'25K'!$E105,4)</f>
        <v>0.2167</v>
      </c>
      <c r="O100" s="72">
        <f>ROUND(+'30K'!$E105,4)</f>
        <v>0.2167</v>
      </c>
      <c r="P100" s="72">
        <f>ROUND(+Marathon!$E105,4)</f>
        <v>0.21870000000000001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61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</row>
    <row r="101" spans="1:257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0.20660000000000001</v>
      </c>
      <c r="E101" s="75">
        <f>ROUND(+'4MI'!E106,4)</f>
        <v>0.20710000000000001</v>
      </c>
      <c r="F101" s="75">
        <f>ROUND(+'8K'!$E106,4)</f>
        <v>0.20899999999999999</v>
      </c>
      <c r="G101" s="75">
        <f>ROUND(+'5MI'!$E106,4)</f>
        <v>0.20910000000000001</v>
      </c>
      <c r="H101" s="75">
        <f>ROUND(+'10K'!$E106,4)</f>
        <v>0.21210000000000001</v>
      </c>
      <c r="I101" s="75">
        <f>ROUND(+'12K'!$E106,4)</f>
        <v>0.2082</v>
      </c>
      <c r="J101" s="75">
        <f>ROUND(+'15K'!$E106,4)</f>
        <v>0.20349999999999999</v>
      </c>
      <c r="K101" s="75">
        <f>ROUND(+'10MI'!$E106,4)</f>
        <v>0.20200000000000001</v>
      </c>
      <c r="L101" s="75">
        <f>ROUND(+'20K'!$E106,4)</f>
        <v>0.19750000000000001</v>
      </c>
      <c r="M101" s="75">
        <f>ROUND(+H.Marathon!$E106,4)</f>
        <v>0.1963</v>
      </c>
      <c r="N101" s="75">
        <f>ROUND(+'25K'!$E106,4)</f>
        <v>0.18820000000000001</v>
      </c>
      <c r="O101" s="75">
        <f>ROUND(+'30K'!$E106,4)</f>
        <v>0.18820000000000001</v>
      </c>
      <c r="P101" s="75">
        <f>ROUND(+Marathon!$E106,4)</f>
        <v>0.1903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61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</row>
    <row r="102" spans="1:257" ht="15.75">
      <c r="A102" s="265" t="s">
        <v>1275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</row>
    <row r="103" spans="1:257" ht="15.75">
      <c r="A103" s="286" t="s">
        <v>1276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57" ht="15.75">
      <c r="A104" s="294">
        <v>44002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57" ht="15.75">
      <c r="A105" s="134" t="s">
        <v>1273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57" ht="15.75">
      <c r="A106" s="134" t="s">
        <v>1274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57" ht="15.75">
      <c r="A107" s="134" t="s">
        <v>1257</v>
      </c>
    </row>
    <row r="109" spans="1:25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5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5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5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3:2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01"/>
  <sheetViews>
    <sheetView zoomScale="87" zoomScaleNormal="87" workbookViewId="0">
      <selection activeCell="L24" sqref="L24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.75" thickBot="1">
      <c r="A1" s="58" t="s">
        <v>1270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933</v>
      </c>
      <c r="E3" s="66">
        <f>'4MI'!E5</f>
        <v>1002.9999999999999</v>
      </c>
      <c r="F3" s="66">
        <f>'8K'!E5</f>
        <v>1257</v>
      </c>
      <c r="G3" s="66">
        <f>'5MI'!E5</f>
        <v>1264</v>
      </c>
      <c r="H3" s="66">
        <f>'10K'!E5</f>
        <v>1584</v>
      </c>
      <c r="I3" s="66">
        <f>'12K'!E5</f>
        <v>1922.9999999999998</v>
      </c>
      <c r="J3" s="66">
        <f>'15K'!E5</f>
        <v>2435.9999999999995</v>
      </c>
      <c r="K3" s="66">
        <f>'10MI'!E$5</f>
        <v>2625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:V4" si="0">B3/86400</f>
        <v>2.627314814814815E-3</v>
      </c>
      <c r="C4" s="67">
        <f t="shared" si="0"/>
        <v>8.9236111111111113E-3</v>
      </c>
      <c r="D4" s="67">
        <f t="shared" si="0"/>
        <v>1.0798611111111111E-2</v>
      </c>
      <c r="E4" s="67">
        <f t="shared" si="0"/>
        <v>1.1608796296296294E-2</v>
      </c>
      <c r="F4" s="67">
        <f t="shared" si="0"/>
        <v>1.4548611111111111E-2</v>
      </c>
      <c r="G4" s="67">
        <f t="shared" si="0"/>
        <v>1.462962962962963E-2</v>
      </c>
      <c r="H4" s="67">
        <f t="shared" si="0"/>
        <v>1.8333333333333333E-2</v>
      </c>
      <c r="I4" s="67">
        <f t="shared" si="0"/>
        <v>2.225694444444444E-2</v>
      </c>
      <c r="J4" s="67">
        <f t="shared" si="0"/>
        <v>2.8194444444444439E-2</v>
      </c>
      <c r="K4" s="67">
        <f t="shared" si="0"/>
        <v>3.0381944444444444E-2</v>
      </c>
      <c r="L4" s="67">
        <f t="shared" si="0"/>
        <v>3.8171296296296293E-2</v>
      </c>
      <c r="M4" s="67">
        <f t="shared" si="0"/>
        <v>4.0289351851851847E-2</v>
      </c>
      <c r="N4" s="67">
        <f t="shared" si="0"/>
        <v>4.8263888888888891E-2</v>
      </c>
      <c r="O4" s="67">
        <f t="shared" si="0"/>
        <v>5.8680555555555548E-2</v>
      </c>
      <c r="P4" s="67">
        <f t="shared" si="0"/>
        <v>8.4479166666666661E-2</v>
      </c>
      <c r="Q4" s="67">
        <f t="shared" si="0"/>
        <v>0.10381944444444445</v>
      </c>
      <c r="R4" s="67">
        <f t="shared" si="0"/>
        <v>0.18611111111111112</v>
      </c>
      <c r="S4" s="67">
        <f t="shared" si="0"/>
        <v>0.24722222222222223</v>
      </c>
      <c r="T4" s="67">
        <f t="shared" si="0"/>
        <v>0.4201388888888889</v>
      </c>
      <c r="U4" s="67">
        <f t="shared" si="0"/>
        <v>0.46122685185185186</v>
      </c>
      <c r="V4" s="67">
        <f t="shared" si="0"/>
        <v>0.61111111111111116</v>
      </c>
      <c r="W4" s="79"/>
    </row>
    <row r="5" spans="1:23">
      <c r="A5" s="276">
        <v>5</v>
      </c>
      <c r="B5" s="279">
        <f>ROUND(+B$3/+'Age Factors'!B6,0)</f>
        <v>374</v>
      </c>
      <c r="C5" s="80">
        <f>ROUND(+C$3/+'Age Factors'!C6,0)</f>
        <v>1272</v>
      </c>
      <c r="D5" s="80">
        <f>ROUND(+D$3/+'Age Factors'!D6,0)</f>
        <v>1541</v>
      </c>
      <c r="E5" s="80">
        <f>ROUND(+E$3/+'Age Factors'!E6,0)</f>
        <v>1656</v>
      </c>
      <c r="F5" s="80">
        <f>ROUND(+F$3/+'Age Factors'!F6,0)</f>
        <v>2076</v>
      </c>
      <c r="G5" s="80">
        <f>ROUND(+G$3/+'Age Factors'!G6,0)</f>
        <v>2087</v>
      </c>
      <c r="H5" s="80">
        <f>ROUND(+H$3/+'Age Factors'!H6,0)</f>
        <v>2605</v>
      </c>
      <c r="I5" s="80">
        <f>ROUND(+I$3/+'Age Factors'!I6,0)</f>
        <v>3175</v>
      </c>
      <c r="J5" s="80">
        <f>ROUND(+J$3/+'Age Factors'!J6,0)</f>
        <v>4022</v>
      </c>
      <c r="K5" s="80">
        <f>ROUND(+K$3/+'Age Factors'!K6,0)</f>
        <v>4335</v>
      </c>
      <c r="L5" s="80">
        <f>ROUND(+L$3/+'Age Factors'!L6,0)</f>
        <v>5446</v>
      </c>
      <c r="M5" s="80">
        <f>ROUND(+M$3/+'Age Factors'!M6,0)</f>
        <v>5748</v>
      </c>
      <c r="N5" s="80">
        <f>ROUND(+N$3/+'Age Factors'!N6,0)</f>
        <v>6886</v>
      </c>
      <c r="O5" s="80">
        <f>ROUND(+O$3/+'Age Factors'!O6,0)</f>
        <v>8372</v>
      </c>
      <c r="P5" s="80">
        <f>ROUND(+P$3/+'Age Factors'!P6,0)</f>
        <v>12053</v>
      </c>
      <c r="Q5" s="80">
        <f>ROUND(+Q$3/+'Age Factors'!Q6,0)</f>
        <v>14812</v>
      </c>
      <c r="R5" s="80">
        <f>ROUND(+R$3/+'Age Factors'!R6,0)</f>
        <v>26552</v>
      </c>
      <c r="S5" s="80">
        <f>ROUND(+S$3/+'Age Factors'!S6,0)</f>
        <v>35271</v>
      </c>
      <c r="T5" s="80">
        <f>ROUND(+T$3/+'Age Factors'!T6,0)</f>
        <v>59941</v>
      </c>
      <c r="U5" s="80">
        <f>ROUND(+U$3/+'Age Factors'!U6,0)</f>
        <v>65803</v>
      </c>
      <c r="V5" s="80">
        <f>ROUND(+V$3/+'Age Factors'!V6,0)</f>
        <v>87186</v>
      </c>
      <c r="W5" s="79"/>
    </row>
    <row r="6" spans="1:23">
      <c r="A6" s="277">
        <v>6</v>
      </c>
      <c r="B6" s="280">
        <f>ROUND(+B$3/+'Age Factors'!B7,0)</f>
        <v>344</v>
      </c>
      <c r="C6" s="81">
        <f>ROUND(+C$3/+'Age Factors'!C7,0)</f>
        <v>1168</v>
      </c>
      <c r="D6" s="81">
        <f>ROUND(+D$3/+'Age Factors'!D7,0)</f>
        <v>1414</v>
      </c>
      <c r="E6" s="81">
        <f>ROUND(+E$3/+'Age Factors'!E7,0)</f>
        <v>1521</v>
      </c>
      <c r="F6" s="81">
        <f>ROUND(+F$3/+'Age Factors'!F7,0)</f>
        <v>1906</v>
      </c>
      <c r="G6" s="81">
        <f>ROUND(+G$3/+'Age Factors'!G7,0)</f>
        <v>1916</v>
      </c>
      <c r="H6" s="81">
        <f>ROUND(+H$3/+'Age Factors'!H7,0)</f>
        <v>2393</v>
      </c>
      <c r="I6" s="81">
        <f>ROUND(+I$3/+'Age Factors'!I7,0)</f>
        <v>2915</v>
      </c>
      <c r="J6" s="81">
        <f>ROUND(+J$3/+'Age Factors'!J7,0)</f>
        <v>3693</v>
      </c>
      <c r="K6" s="81">
        <f>ROUND(+K$3/+'Age Factors'!K7,0)</f>
        <v>3980</v>
      </c>
      <c r="L6" s="81">
        <f>ROUND(+L$3/+'Age Factors'!L7,0)</f>
        <v>5000</v>
      </c>
      <c r="M6" s="81">
        <f>ROUND(+M$3/+'Age Factors'!M7,0)</f>
        <v>5277</v>
      </c>
      <c r="N6" s="81">
        <f>ROUND(+N$3/+'Age Factors'!N7,0)</f>
        <v>6322</v>
      </c>
      <c r="O6" s="81">
        <f>ROUND(+O$3/+'Age Factors'!O7,0)</f>
        <v>7686</v>
      </c>
      <c r="P6" s="81">
        <f>ROUND(+P$3/+'Age Factors'!P7,0)</f>
        <v>11066</v>
      </c>
      <c r="Q6" s="81">
        <f>ROUND(+Q$3/+'Age Factors'!Q7,0)</f>
        <v>13599</v>
      </c>
      <c r="R6" s="81">
        <f>ROUND(+R$3/+'Age Factors'!R7,0)</f>
        <v>24378</v>
      </c>
      <c r="S6" s="81">
        <f>ROUND(+S$3/+'Age Factors'!S7,0)</f>
        <v>32383</v>
      </c>
      <c r="T6" s="81">
        <f>ROUND(+T$3/+'Age Factors'!T7,0)</f>
        <v>55033</v>
      </c>
      <c r="U6" s="81">
        <f>ROUND(+U$3/+'Age Factors'!U7,0)</f>
        <v>60415</v>
      </c>
      <c r="V6" s="81">
        <f>ROUND(+V$3/+'Age Factors'!V7,0)</f>
        <v>80049</v>
      </c>
      <c r="W6" s="79"/>
    </row>
    <row r="7" spans="1:23">
      <c r="A7" s="277">
        <v>7</v>
      </c>
      <c r="B7" s="280">
        <f>ROUND(+B$3/+'Age Factors'!B8,0)</f>
        <v>320</v>
      </c>
      <c r="C7" s="81">
        <f>ROUND(+C$3/+'Age Factors'!C8,0)</f>
        <v>1086</v>
      </c>
      <c r="D7" s="81">
        <f>ROUND(+D$3/+'Age Factors'!D8,0)</f>
        <v>1315</v>
      </c>
      <c r="E7" s="81">
        <f>ROUND(+E$3/+'Age Factors'!E8,0)</f>
        <v>1413</v>
      </c>
      <c r="F7" s="81">
        <f>ROUND(+F$3/+'Age Factors'!F8,0)</f>
        <v>1771</v>
      </c>
      <c r="G7" s="81">
        <f>ROUND(+G$3/+'Age Factors'!G8,0)</f>
        <v>1781</v>
      </c>
      <c r="H7" s="81">
        <f>ROUND(+H$3/+'Age Factors'!H8,0)</f>
        <v>2225</v>
      </c>
      <c r="I7" s="81">
        <f>ROUND(+I$3/+'Age Factors'!I8,0)</f>
        <v>2710</v>
      </c>
      <c r="J7" s="81">
        <f>ROUND(+J$3/+'Age Factors'!J8,0)</f>
        <v>3433</v>
      </c>
      <c r="K7" s="81">
        <f>ROUND(+K$3/+'Age Factors'!K8,0)</f>
        <v>3699</v>
      </c>
      <c r="L7" s="81">
        <f>ROUND(+L$3/+'Age Factors'!L8,0)</f>
        <v>4648</v>
      </c>
      <c r="M7" s="81">
        <f>ROUND(+M$3/+'Age Factors'!M8,0)</f>
        <v>4906</v>
      </c>
      <c r="N7" s="81">
        <f>ROUND(+N$3/+'Age Factors'!N8,0)</f>
        <v>5877</v>
      </c>
      <c r="O7" s="81">
        <f>ROUND(+O$3/+'Age Factors'!O8,0)</f>
        <v>7145</v>
      </c>
      <c r="P7" s="81">
        <f>ROUND(+P$3/+'Age Factors'!P8,0)</f>
        <v>10286</v>
      </c>
      <c r="Q7" s="81">
        <f>ROUND(+Q$3/+'Age Factors'!Q8,0)</f>
        <v>12641</v>
      </c>
      <c r="R7" s="81">
        <f>ROUND(+R$3/+'Age Factors'!R8,0)</f>
        <v>22661</v>
      </c>
      <c r="S7" s="81">
        <f>ROUND(+S$3/+'Age Factors'!S8,0)</f>
        <v>30101</v>
      </c>
      <c r="T7" s="81">
        <f>ROUND(+T$3/+'Age Factors'!T8,0)</f>
        <v>51156</v>
      </c>
      <c r="U7" s="81">
        <f>ROUND(+U$3/+'Age Factors'!U8,0)</f>
        <v>56158</v>
      </c>
      <c r="V7" s="81">
        <f>ROUND(+V$3/+'Age Factors'!V8,0)</f>
        <v>74408</v>
      </c>
      <c r="W7" s="79"/>
    </row>
    <row r="8" spans="1:23">
      <c r="A8" s="277">
        <v>8</v>
      </c>
      <c r="B8" s="280">
        <f>ROUND(+B$3/+'Age Factors'!B9,0)</f>
        <v>300</v>
      </c>
      <c r="C8" s="81">
        <f>ROUND(+C$3/+'Age Factors'!C9,0)</f>
        <v>1020</v>
      </c>
      <c r="D8" s="81">
        <f>ROUND(+D$3/+'Age Factors'!D9,0)</f>
        <v>1235</v>
      </c>
      <c r="E8" s="81">
        <f>ROUND(+E$3/+'Age Factors'!E9,0)</f>
        <v>1327</v>
      </c>
      <c r="F8" s="81">
        <f>ROUND(+F$3/+'Age Factors'!F9,0)</f>
        <v>1664</v>
      </c>
      <c r="G8" s="81">
        <f>ROUND(+G$3/+'Age Factors'!G9,0)</f>
        <v>1673</v>
      </c>
      <c r="H8" s="81">
        <f>ROUND(+H$3/+'Age Factors'!H9,0)</f>
        <v>2090</v>
      </c>
      <c r="I8" s="81">
        <f>ROUND(+I$3/+'Age Factors'!I9,0)</f>
        <v>2545</v>
      </c>
      <c r="J8" s="81">
        <f>ROUND(+J$3/+'Age Factors'!J9,0)</f>
        <v>3224</v>
      </c>
      <c r="K8" s="81">
        <f>ROUND(+K$3/+'Age Factors'!K9,0)</f>
        <v>3474</v>
      </c>
      <c r="L8" s="81">
        <f>ROUND(+L$3/+'Age Factors'!L9,0)</f>
        <v>4365</v>
      </c>
      <c r="M8" s="81">
        <f>ROUND(+M$3/+'Age Factors'!M9,0)</f>
        <v>4607</v>
      </c>
      <c r="N8" s="81">
        <f>ROUND(+N$3/+'Age Factors'!N9,0)</f>
        <v>5519</v>
      </c>
      <c r="O8" s="81">
        <f>ROUND(+O$3/+'Age Factors'!O9,0)</f>
        <v>6710</v>
      </c>
      <c r="P8" s="81">
        <f>ROUND(+P$3/+'Age Factors'!P9,0)</f>
        <v>9660</v>
      </c>
      <c r="Q8" s="81">
        <f>ROUND(+Q$3/+'Age Factors'!Q9,0)</f>
        <v>11871</v>
      </c>
      <c r="R8" s="81">
        <f>ROUND(+R$3/+'Age Factors'!R9,0)</f>
        <v>21281</v>
      </c>
      <c r="S8" s="81">
        <f>ROUND(+S$3/+'Age Factors'!S9,0)</f>
        <v>28269</v>
      </c>
      <c r="T8" s="81">
        <f>ROUND(+T$3/+'Age Factors'!T9,0)</f>
        <v>48041</v>
      </c>
      <c r="U8" s="81">
        <f>ROUND(+U$3/+'Age Factors'!U9,0)</f>
        <v>52740</v>
      </c>
      <c r="V8" s="81">
        <f>ROUND(+V$3/+'Age Factors'!V9,0)</f>
        <v>69878</v>
      </c>
      <c r="W8" s="79"/>
    </row>
    <row r="9" spans="1:23">
      <c r="A9" s="277">
        <v>9</v>
      </c>
      <c r="B9" s="280">
        <f>ROUND(+B$3/+'Age Factors'!B10,0)</f>
        <v>284</v>
      </c>
      <c r="C9" s="81">
        <f>ROUND(+C$3/+'Age Factors'!C10,0)</f>
        <v>966</v>
      </c>
      <c r="D9" s="81">
        <f>ROUND(+D$3/+'Age Factors'!D10,0)</f>
        <v>1170</v>
      </c>
      <c r="E9" s="81">
        <f>ROUND(+E$3/+'Age Factors'!E10,0)</f>
        <v>1258</v>
      </c>
      <c r="F9" s="81">
        <f>ROUND(+F$3/+'Age Factors'!F10,0)</f>
        <v>1576</v>
      </c>
      <c r="G9" s="81">
        <f>ROUND(+G$3/+'Age Factors'!G10,0)</f>
        <v>1585</v>
      </c>
      <c r="H9" s="81">
        <f>ROUND(+H$3/+'Age Factors'!H10,0)</f>
        <v>1980</v>
      </c>
      <c r="I9" s="81">
        <f>ROUND(+I$3/+'Age Factors'!I10,0)</f>
        <v>2411</v>
      </c>
      <c r="J9" s="81">
        <f>ROUND(+J$3/+'Age Factors'!J10,0)</f>
        <v>3054</v>
      </c>
      <c r="K9" s="81">
        <f>ROUND(+K$3/+'Age Factors'!K10,0)</f>
        <v>3291</v>
      </c>
      <c r="L9" s="81">
        <f>ROUND(+L$3/+'Age Factors'!L10,0)</f>
        <v>4135</v>
      </c>
      <c r="M9" s="81">
        <f>ROUND(+M$3/+'Age Factors'!M10,0)</f>
        <v>4364</v>
      </c>
      <c r="N9" s="81">
        <f>ROUND(+N$3/+'Age Factors'!N10,0)</f>
        <v>5228</v>
      </c>
      <c r="O9" s="81">
        <f>ROUND(+O$3/+'Age Factors'!O10,0)</f>
        <v>6357</v>
      </c>
      <c r="P9" s="81">
        <f>ROUND(+P$3/+'Age Factors'!P10,0)</f>
        <v>9151</v>
      </c>
      <c r="Q9" s="81">
        <f>ROUND(+Q$3/+'Age Factors'!Q10,0)</f>
        <v>11246</v>
      </c>
      <c r="R9" s="81">
        <f>ROUND(+R$3/+'Age Factors'!R10,0)</f>
        <v>20160</v>
      </c>
      <c r="S9" s="81">
        <f>ROUND(+S$3/+'Age Factors'!S10,0)</f>
        <v>26780</v>
      </c>
      <c r="T9" s="81">
        <f>ROUND(+T$3/+'Age Factors'!T10,0)</f>
        <v>45512</v>
      </c>
      <c r="U9" s="81">
        <f>ROUND(+U$3/+'Age Factors'!U10,0)</f>
        <v>49962</v>
      </c>
      <c r="V9" s="81">
        <f>ROUND(+V$3/+'Age Factors'!V10,0)</f>
        <v>66199</v>
      </c>
      <c r="W9" s="79"/>
    </row>
    <row r="10" spans="1:23">
      <c r="A10" s="278">
        <v>10</v>
      </c>
      <c r="B10" s="274">
        <f>ROUND(+B$3/+'Age Factors'!B11,0)</f>
        <v>271</v>
      </c>
      <c r="C10" s="82">
        <f>ROUND(+C$3/+'Age Factors'!C11,0)</f>
        <v>922</v>
      </c>
      <c r="D10" s="82">
        <f>ROUND(+D$3/+'Age Factors'!D11,0)</f>
        <v>1117</v>
      </c>
      <c r="E10" s="82">
        <f>ROUND(+E$3/+'Age Factors'!E11,0)</f>
        <v>1200</v>
      </c>
      <c r="F10" s="82">
        <f>ROUND(+F$3/+'Age Factors'!F11,0)</f>
        <v>1504</v>
      </c>
      <c r="G10" s="82">
        <f>ROUND(+G$3/+'Age Factors'!G11,0)</f>
        <v>1513</v>
      </c>
      <c r="H10" s="82">
        <f>ROUND(+H$3/+'Age Factors'!H11,0)</f>
        <v>1890</v>
      </c>
      <c r="I10" s="82">
        <f>ROUND(+I$3/+'Age Factors'!I11,0)</f>
        <v>2301</v>
      </c>
      <c r="J10" s="82">
        <f>ROUND(+J$3/+'Age Factors'!J11,0)</f>
        <v>2915</v>
      </c>
      <c r="K10" s="82">
        <f>ROUND(+K$3/+'Age Factors'!K11,0)</f>
        <v>3141</v>
      </c>
      <c r="L10" s="82">
        <f>ROUND(+L$3/+'Age Factors'!L11,0)</f>
        <v>3947</v>
      </c>
      <c r="M10" s="82">
        <f>ROUND(+M$3/+'Age Factors'!M11,0)</f>
        <v>4166</v>
      </c>
      <c r="N10" s="82">
        <f>ROUND(+N$3/+'Age Factors'!N11,0)</f>
        <v>4990</v>
      </c>
      <c r="O10" s="82">
        <f>ROUND(+O$3/+'Age Factors'!O11,0)</f>
        <v>6067</v>
      </c>
      <c r="P10" s="82">
        <f>ROUND(+P$3/+'Age Factors'!P11,0)</f>
        <v>8735</v>
      </c>
      <c r="Q10" s="82">
        <f>ROUND(+Q$3/+'Age Factors'!Q11,0)</f>
        <v>10735</v>
      </c>
      <c r="R10" s="82">
        <f>ROUND(+R$3/+'Age Factors'!R11,0)</f>
        <v>19244</v>
      </c>
      <c r="S10" s="82">
        <f>ROUND(+S$3/+'Age Factors'!S11,0)</f>
        <v>25562</v>
      </c>
      <c r="T10" s="82">
        <f>ROUND(+T$3/+'Age Factors'!T11,0)</f>
        <v>43442</v>
      </c>
      <c r="U10" s="82">
        <f>ROUND(+U$3/+'Age Factors'!U11,0)</f>
        <v>47690</v>
      </c>
      <c r="V10" s="82">
        <f>ROUND(+V$3/+'Age Factors'!V11,0)</f>
        <v>63188</v>
      </c>
      <c r="W10" s="79"/>
    </row>
    <row r="11" spans="1:23">
      <c r="A11" s="277">
        <v>11</v>
      </c>
      <c r="B11" s="260">
        <f>ROUND(+B$3/+'Age Factors'!B12,0)</f>
        <v>261</v>
      </c>
      <c r="C11" s="81">
        <f>ROUND(+C$3/+'Age Factors'!C12,0)</f>
        <v>886</v>
      </c>
      <c r="D11" s="81">
        <f>ROUND(+D$3/+'Age Factors'!D12,0)</f>
        <v>1073</v>
      </c>
      <c r="E11" s="81">
        <f>ROUND(+E$3/+'Age Factors'!E12,0)</f>
        <v>1153</v>
      </c>
      <c r="F11" s="81">
        <f>ROUND(+F$3/+'Age Factors'!F12,0)</f>
        <v>1445</v>
      </c>
      <c r="G11" s="81">
        <f>ROUND(+G$3/+'Age Factors'!G12,0)</f>
        <v>1454</v>
      </c>
      <c r="H11" s="81">
        <f>ROUND(+H$3/+'Age Factors'!H12,0)</f>
        <v>1817</v>
      </c>
      <c r="I11" s="81">
        <f>ROUND(+I$3/+'Age Factors'!I12,0)</f>
        <v>2211</v>
      </c>
      <c r="J11" s="81">
        <f>ROUND(+J$3/+'Age Factors'!J12,0)</f>
        <v>2801</v>
      </c>
      <c r="K11" s="81">
        <f>ROUND(+K$3/+'Age Factors'!K12,0)</f>
        <v>3019</v>
      </c>
      <c r="L11" s="81">
        <f>ROUND(+L$3/+'Age Factors'!L12,0)</f>
        <v>3793</v>
      </c>
      <c r="M11" s="81">
        <f>ROUND(+M$3/+'Age Factors'!M12,0)</f>
        <v>4003</v>
      </c>
      <c r="N11" s="81">
        <f>ROUND(+N$3/+'Age Factors'!N12,0)</f>
        <v>4795</v>
      </c>
      <c r="O11" s="81">
        <f>ROUND(+O$3/+'Age Factors'!O12,0)</f>
        <v>5830</v>
      </c>
      <c r="P11" s="81">
        <f>ROUND(+P$3/+'Age Factors'!P12,0)</f>
        <v>8394</v>
      </c>
      <c r="Q11" s="81">
        <f>ROUND(+Q$3/+'Age Factors'!Q12,0)</f>
        <v>10315</v>
      </c>
      <c r="R11" s="81">
        <f>ROUND(+R$3/+'Age Factors'!R12,0)</f>
        <v>18491</v>
      </c>
      <c r="S11" s="81">
        <f>ROUND(+S$3/+'Age Factors'!S12,0)</f>
        <v>24563</v>
      </c>
      <c r="T11" s="81">
        <f>ROUND(+T$3/+'Age Factors'!T12,0)</f>
        <v>41743</v>
      </c>
      <c r="U11" s="81">
        <f>ROUND(+U$3/+'Age Factors'!U12,0)</f>
        <v>45826</v>
      </c>
      <c r="V11" s="81">
        <f>ROUND(+V$3/+'Age Factors'!V12,0)</f>
        <v>60718</v>
      </c>
      <c r="W11" s="79"/>
    </row>
    <row r="12" spans="1:23">
      <c r="A12" s="277">
        <v>12</v>
      </c>
      <c r="B12" s="260">
        <f>ROUND(+B$3/+'Age Factors'!B13,0)</f>
        <v>252</v>
      </c>
      <c r="C12" s="81">
        <f>ROUND(+C$3/+'Age Factors'!C13,0)</f>
        <v>856</v>
      </c>
      <c r="D12" s="81">
        <f>ROUND(+D$3/+'Age Factors'!D13,0)</f>
        <v>1037</v>
      </c>
      <c r="E12" s="81">
        <f>ROUND(+E$3/+'Age Factors'!E13,0)</f>
        <v>1115</v>
      </c>
      <c r="F12" s="81">
        <f>ROUND(+F$3/+'Age Factors'!F13,0)</f>
        <v>1397</v>
      </c>
      <c r="G12" s="81">
        <f>ROUND(+G$3/+'Age Factors'!G13,0)</f>
        <v>1405</v>
      </c>
      <c r="H12" s="81">
        <f>ROUND(+H$3/+'Age Factors'!H13,0)</f>
        <v>1756</v>
      </c>
      <c r="I12" s="81">
        <f>ROUND(+I$3/+'Age Factors'!I13,0)</f>
        <v>2138</v>
      </c>
      <c r="J12" s="81">
        <f>ROUND(+J$3/+'Age Factors'!J13,0)</f>
        <v>2708</v>
      </c>
      <c r="K12" s="81">
        <f>ROUND(+K$3/+'Age Factors'!K13,0)</f>
        <v>2918</v>
      </c>
      <c r="L12" s="81">
        <f>ROUND(+L$3/+'Age Factors'!L13,0)</f>
        <v>3666</v>
      </c>
      <c r="M12" s="81">
        <f>ROUND(+M$3/+'Age Factors'!M13,0)</f>
        <v>3869</v>
      </c>
      <c r="N12" s="81">
        <f>ROUND(+N$3/+'Age Factors'!N13,0)</f>
        <v>4635</v>
      </c>
      <c r="O12" s="81">
        <f>ROUND(+O$3/+'Age Factors'!O13,0)</f>
        <v>5636</v>
      </c>
      <c r="P12" s="81">
        <f>ROUND(+P$3/+'Age Factors'!P13,0)</f>
        <v>8114</v>
      </c>
      <c r="Q12" s="81">
        <f>ROUND(+Q$3/+'Age Factors'!Q13,0)</f>
        <v>9971</v>
      </c>
      <c r="R12" s="81">
        <f>ROUND(+R$3/+'Age Factors'!R13,0)</f>
        <v>17875</v>
      </c>
      <c r="S12" s="81">
        <f>ROUND(+S$3/+'Age Factors'!S13,0)</f>
        <v>23744</v>
      </c>
      <c r="T12" s="81">
        <f>ROUND(+T$3/+'Age Factors'!T13,0)</f>
        <v>40351</v>
      </c>
      <c r="U12" s="81">
        <f>ROUND(+U$3/+'Age Factors'!U13,0)</f>
        <v>44297</v>
      </c>
      <c r="V12" s="81">
        <f>ROUND(+V$3/+'Age Factors'!V13,0)</f>
        <v>58693</v>
      </c>
      <c r="W12" s="79"/>
    </row>
    <row r="13" spans="1:23">
      <c r="A13" s="277">
        <v>13</v>
      </c>
      <c r="B13" s="260">
        <f>ROUND(+B$3/+'Age Factors'!B14,0)</f>
        <v>245</v>
      </c>
      <c r="C13" s="81">
        <f>ROUND(+C$3/+'Age Factors'!C14,0)</f>
        <v>832</v>
      </c>
      <c r="D13" s="81">
        <f>ROUND(+D$3/+'Age Factors'!D14,0)</f>
        <v>1008</v>
      </c>
      <c r="E13" s="81">
        <f>ROUND(+E$3/+'Age Factors'!E14,0)</f>
        <v>1084</v>
      </c>
      <c r="F13" s="81">
        <f>ROUND(+F$3/+'Age Factors'!F14,0)</f>
        <v>1358</v>
      </c>
      <c r="G13" s="81">
        <f>ROUND(+G$3/+'Age Factors'!G14,0)</f>
        <v>1366</v>
      </c>
      <c r="H13" s="81">
        <f>ROUND(+H$3/+'Age Factors'!H14,0)</f>
        <v>1707</v>
      </c>
      <c r="I13" s="81">
        <f>ROUND(+I$3/+'Age Factors'!I14,0)</f>
        <v>2078</v>
      </c>
      <c r="J13" s="81">
        <f>ROUND(+J$3/+'Age Factors'!J14,0)</f>
        <v>2632</v>
      </c>
      <c r="K13" s="81">
        <f>ROUND(+K$3/+'Age Factors'!K14,0)</f>
        <v>2836</v>
      </c>
      <c r="L13" s="81">
        <f>ROUND(+L$3/+'Age Factors'!L14,0)</f>
        <v>3563</v>
      </c>
      <c r="M13" s="81">
        <f>ROUND(+M$3/+'Age Factors'!M14,0)</f>
        <v>3761</v>
      </c>
      <c r="N13" s="81">
        <f>ROUND(+N$3/+'Age Factors'!N14,0)</f>
        <v>4505</v>
      </c>
      <c r="O13" s="81">
        <f>ROUND(+O$3/+'Age Factors'!O14,0)</f>
        <v>5478</v>
      </c>
      <c r="P13" s="81">
        <f>ROUND(+P$3/+'Age Factors'!P14,0)</f>
        <v>7886</v>
      </c>
      <c r="Q13" s="81">
        <f>ROUND(+Q$3/+'Age Factors'!Q14,0)</f>
        <v>9691</v>
      </c>
      <c r="R13" s="81">
        <f>ROUND(+R$3/+'Age Factors'!R14,0)</f>
        <v>17373</v>
      </c>
      <c r="S13" s="81">
        <f>ROUND(+S$3/+'Age Factors'!S14,0)</f>
        <v>23077</v>
      </c>
      <c r="T13" s="81">
        <f>ROUND(+T$3/+'Age Factors'!T14,0)</f>
        <v>39218</v>
      </c>
      <c r="U13" s="81">
        <f>ROUND(+U$3/+'Age Factors'!U14,0)</f>
        <v>43053</v>
      </c>
      <c r="V13" s="81">
        <f>ROUND(+V$3/+'Age Factors'!V14,0)</f>
        <v>57044</v>
      </c>
      <c r="W13" s="79"/>
    </row>
    <row r="14" spans="1:23">
      <c r="A14" s="277">
        <v>14</v>
      </c>
      <c r="B14" s="260">
        <f>ROUND(+B$3/+'Age Factors'!B15,0)</f>
        <v>239</v>
      </c>
      <c r="C14" s="81">
        <f>ROUND(+C$3/+'Age Factors'!C15,0)</f>
        <v>813</v>
      </c>
      <c r="D14" s="81">
        <f>ROUND(+D$3/+'Age Factors'!D15,0)</f>
        <v>985</v>
      </c>
      <c r="E14" s="81">
        <f>ROUND(+E$3/+'Age Factors'!E15,0)</f>
        <v>1058</v>
      </c>
      <c r="F14" s="81">
        <f>ROUND(+F$3/+'Age Factors'!F15,0)</f>
        <v>1327</v>
      </c>
      <c r="G14" s="81">
        <f>ROUND(+G$3/+'Age Factors'!G15,0)</f>
        <v>1334</v>
      </c>
      <c r="H14" s="81">
        <f>ROUND(+H$3/+'Age Factors'!H15,0)</f>
        <v>1667</v>
      </c>
      <c r="I14" s="81">
        <f>ROUND(+I$3/+'Age Factors'!I15,0)</f>
        <v>2029</v>
      </c>
      <c r="J14" s="81">
        <f>ROUND(+J$3/+'Age Factors'!J15,0)</f>
        <v>2571</v>
      </c>
      <c r="K14" s="81">
        <f>ROUND(+K$3/+'Age Factors'!K15,0)</f>
        <v>2770</v>
      </c>
      <c r="L14" s="81">
        <f>ROUND(+L$3/+'Age Factors'!L15,0)</f>
        <v>3480</v>
      </c>
      <c r="M14" s="81">
        <f>ROUND(+M$3/+'Age Factors'!M15,0)</f>
        <v>3673</v>
      </c>
      <c r="N14" s="81">
        <f>ROUND(+N$3/+'Age Factors'!N15,0)</f>
        <v>4401</v>
      </c>
      <c r="O14" s="81">
        <f>ROUND(+O$3/+'Age Factors'!O15,0)</f>
        <v>5350</v>
      </c>
      <c r="P14" s="81">
        <f>ROUND(+P$3/+'Age Factors'!P15,0)</f>
        <v>7703</v>
      </c>
      <c r="Q14" s="81">
        <f>ROUND(+Q$3/+'Age Factors'!Q15,0)</f>
        <v>9466</v>
      </c>
      <c r="R14" s="81">
        <f>ROUND(+R$3/+'Age Factors'!R15,0)</f>
        <v>16969</v>
      </c>
      <c r="S14" s="81">
        <f>ROUND(+S$3/+'Age Factors'!S15,0)</f>
        <v>22541</v>
      </c>
      <c r="T14" s="81">
        <f>ROUND(+T$3/+'Age Factors'!T15,0)</f>
        <v>38307</v>
      </c>
      <c r="U14" s="81">
        <f>ROUND(+U$3/+'Age Factors'!U15,0)</f>
        <v>42054</v>
      </c>
      <c r="V14" s="81">
        <f>ROUND(+V$3/+'Age Factors'!V15,0)</f>
        <v>55720</v>
      </c>
      <c r="W14" s="79"/>
    </row>
    <row r="15" spans="1:23">
      <c r="A15" s="278">
        <v>15</v>
      </c>
      <c r="B15" s="274">
        <f>ROUND(+B$3/+'Age Factors'!B16,0)</f>
        <v>235</v>
      </c>
      <c r="C15" s="82">
        <f>ROUND(+C$3/+'Age Factors'!C16,0)</f>
        <v>798</v>
      </c>
      <c r="D15" s="82">
        <f>ROUND(+D$3/+'Age Factors'!D16,0)</f>
        <v>966</v>
      </c>
      <c r="E15" s="82">
        <f>ROUND(+E$3/+'Age Factors'!E16,0)</f>
        <v>1039</v>
      </c>
      <c r="F15" s="82">
        <f>ROUND(+F$3/+'Age Factors'!F16,0)</f>
        <v>1302</v>
      </c>
      <c r="G15" s="82">
        <f>ROUND(+G$3/+'Age Factors'!G16,0)</f>
        <v>1309</v>
      </c>
      <c r="H15" s="82">
        <f>ROUND(+H$3/+'Age Factors'!H16,0)</f>
        <v>1636</v>
      </c>
      <c r="I15" s="82">
        <f>ROUND(+I$3/+'Age Factors'!I16,0)</f>
        <v>1992</v>
      </c>
      <c r="J15" s="82">
        <f>ROUND(+J$3/+'Age Factors'!J16,0)</f>
        <v>2523</v>
      </c>
      <c r="K15" s="82">
        <f>ROUND(+K$3/+'Age Factors'!K16,0)</f>
        <v>2719</v>
      </c>
      <c r="L15" s="83">
        <f>ROUND(+L$3/+'Age Factors'!L16,0)</f>
        <v>3415</v>
      </c>
      <c r="M15" s="82">
        <f>ROUND(+M$3/+'Age Factors'!M16,0)</f>
        <v>3605</v>
      </c>
      <c r="N15" s="82">
        <f>ROUND(+N$3/+'Age Factors'!N16,0)</f>
        <v>4319</v>
      </c>
      <c r="O15" s="82">
        <f>ROUND(+O$3/+'Age Factors'!O16,0)</f>
        <v>5251</v>
      </c>
      <c r="P15" s="82">
        <f>ROUND(+P$3/+'Age Factors'!P16,0)</f>
        <v>7559</v>
      </c>
      <c r="Q15" s="82">
        <f>ROUND(+Q$3/+'Age Factors'!Q16,0)</f>
        <v>9290</v>
      </c>
      <c r="R15" s="82">
        <f>ROUND(+R$3/+'Age Factors'!R16,0)</f>
        <v>16653</v>
      </c>
      <c r="S15" s="82">
        <f>ROUND(+S$3/+'Age Factors'!S16,0)</f>
        <v>22121</v>
      </c>
      <c r="T15" s="82">
        <f>ROUND(+T$3/+'Age Factors'!T16,0)</f>
        <v>37593</v>
      </c>
      <c r="U15" s="82">
        <f>ROUND(+U$3/+'Age Factors'!U16,0)</f>
        <v>41270</v>
      </c>
      <c r="V15" s="82">
        <f>ROUND(+V$3/+'Age Factors'!V16,0)</f>
        <v>54681</v>
      </c>
      <c r="W15" s="79"/>
    </row>
    <row r="16" spans="1:23">
      <c r="A16" s="277">
        <v>16</v>
      </c>
      <c r="B16" s="260">
        <f>ROUND(+B$3/+'Age Factors'!B17,0)</f>
        <v>232</v>
      </c>
      <c r="C16" s="81">
        <f>ROUND(+C$3/+'Age Factors'!C17,0)</f>
        <v>787</v>
      </c>
      <c r="D16" s="81">
        <f>ROUND(+D$3/+'Age Factors'!D17,0)</f>
        <v>952</v>
      </c>
      <c r="E16" s="81">
        <f>ROUND(+E$3/+'Age Factors'!E17,0)</f>
        <v>1024</v>
      </c>
      <c r="F16" s="81">
        <f>ROUND(+F$3/+'Age Factors'!F17,0)</f>
        <v>1283</v>
      </c>
      <c r="G16" s="81">
        <f>ROUND(+G$3/+'Age Factors'!G17,0)</f>
        <v>1290</v>
      </c>
      <c r="H16" s="81">
        <f>ROUND(+H$3/+'Age Factors'!H17,0)</f>
        <v>1613</v>
      </c>
      <c r="I16" s="81">
        <f>ROUND(+I$3/+'Age Factors'!I17,0)</f>
        <v>1963</v>
      </c>
      <c r="J16" s="81">
        <f>ROUND(+J$3/+'Age Factors'!J17,0)</f>
        <v>2487</v>
      </c>
      <c r="K16" s="81">
        <f>ROUND(+K$3/+'Age Factors'!K17,0)</f>
        <v>2680</v>
      </c>
      <c r="L16" s="81">
        <f>ROUND(+L$3/+'Age Factors'!L17,0)</f>
        <v>3367</v>
      </c>
      <c r="M16" s="81">
        <f>ROUND(+M$3/+'Age Factors'!M17,0)</f>
        <v>3553</v>
      </c>
      <c r="N16" s="81">
        <f>ROUND(+N$3/+'Age Factors'!N17,0)</f>
        <v>4257</v>
      </c>
      <c r="O16" s="81">
        <f>ROUND(+O$3/+'Age Factors'!O17,0)</f>
        <v>5176</v>
      </c>
      <c r="P16" s="81">
        <f>ROUND(+P$3/+'Age Factors'!P17,0)</f>
        <v>7451</v>
      </c>
      <c r="Q16" s="81">
        <f>ROUND(+Q$3/+'Age Factors'!Q17,0)</f>
        <v>9157</v>
      </c>
      <c r="R16" s="81">
        <f>ROUND(+R$3/+'Age Factors'!R17,0)</f>
        <v>16415</v>
      </c>
      <c r="S16" s="81">
        <f>ROUND(+S$3/+'Age Factors'!S17,0)</f>
        <v>21805</v>
      </c>
      <c r="T16" s="81">
        <f>ROUND(+T$3/+'Age Factors'!T17,0)</f>
        <v>37056</v>
      </c>
      <c r="U16" s="81">
        <f>ROUND(+U$3/+'Age Factors'!U17,0)</f>
        <v>40680</v>
      </c>
      <c r="V16" s="81">
        <f>ROUND(+V$3/+'Age Factors'!V17,0)</f>
        <v>53900</v>
      </c>
      <c r="W16" s="79"/>
    </row>
    <row r="17" spans="1:23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941</v>
      </c>
      <c r="E17" s="81">
        <f>ROUND(+E$3/+'Age Factors'!E18,0)</f>
        <v>1011</v>
      </c>
      <c r="F17" s="81">
        <f>ROUND(+F$3/+'Age Factors'!F18,0)</f>
        <v>1268</v>
      </c>
      <c r="G17" s="81">
        <f>ROUND(+G$3/+'Age Factors'!G18,0)</f>
        <v>1275</v>
      </c>
      <c r="H17" s="81">
        <f>ROUND(+H$3/+'Age Factors'!H18,0)</f>
        <v>1597</v>
      </c>
      <c r="I17" s="81">
        <f>ROUND(+I$3/+'Age Factors'!I18,0)</f>
        <v>1939</v>
      </c>
      <c r="J17" s="81">
        <f>ROUND(+J$3/+'Age Factors'!J18,0)</f>
        <v>2457</v>
      </c>
      <c r="K17" s="81">
        <f>ROUND(+K$3/+'Age Factors'!K18,0)</f>
        <v>2647</v>
      </c>
      <c r="L17" s="81">
        <f>ROUND(+L$3/+'Age Factors'!L18,0)</f>
        <v>3326</v>
      </c>
      <c r="M17" s="81">
        <f>ROUND(+M$3/+'Age Factors'!M18,0)</f>
        <v>3510</v>
      </c>
      <c r="N17" s="81">
        <f>ROUND(+N$3/+'Age Factors'!N18,0)</f>
        <v>4205</v>
      </c>
      <c r="O17" s="81">
        <f>ROUND(+O$3/+'Age Factors'!O18,0)</f>
        <v>5113</v>
      </c>
      <c r="P17" s="81">
        <f>ROUND(+P$3/+'Age Factors'!P18,0)</f>
        <v>7361</v>
      </c>
      <c r="Q17" s="81">
        <f>ROUND(+Q$3/+'Age Factors'!Q18,0)</f>
        <v>9046</v>
      </c>
      <c r="R17" s="81">
        <f>ROUND(+R$3/+'Age Factors'!R18,0)</f>
        <v>16216</v>
      </c>
      <c r="S17" s="81">
        <f>ROUND(+S$3/+'Age Factors'!S18,0)</f>
        <v>21541</v>
      </c>
      <c r="T17" s="81">
        <f>ROUND(+T$3/+'Age Factors'!T18,0)</f>
        <v>36608</v>
      </c>
      <c r="U17" s="81">
        <f>ROUND(+U$3/+'Age Factors'!U18,0)</f>
        <v>40188</v>
      </c>
      <c r="V17" s="81">
        <f>ROUND(+V$3/+'Age Factors'!V18,0)</f>
        <v>53247</v>
      </c>
      <c r="W17" s="79"/>
    </row>
    <row r="18" spans="1:23">
      <c r="A18" s="277">
        <v>18</v>
      </c>
      <c r="B18" s="260">
        <f>ROUND(+B$3/+'Age Factors'!B19,0)</f>
        <v>227</v>
      </c>
      <c r="C18" s="81">
        <f>ROUND(+C$3/+'Age Factors'!C19,0)</f>
        <v>771</v>
      </c>
      <c r="D18" s="81">
        <f>ROUND(+D$3/+'Age Factors'!D19,0)</f>
        <v>934</v>
      </c>
      <c r="E18" s="81">
        <f>ROUND(+E$3/+'Age Factors'!E19,0)</f>
        <v>1004</v>
      </c>
      <c r="F18" s="81">
        <f>ROUND(+F$3/+'Age Factors'!F19,0)</f>
        <v>1258</v>
      </c>
      <c r="G18" s="81">
        <f>ROUND(+G$3/+'Age Factors'!G19,0)</f>
        <v>1265</v>
      </c>
      <c r="H18" s="81">
        <f>ROUND(+H$3/+'Age Factors'!H19,0)</f>
        <v>1587</v>
      </c>
      <c r="I18" s="81">
        <f>ROUND(+I$3/+'Age Factors'!I19,0)</f>
        <v>1924</v>
      </c>
      <c r="J18" s="81">
        <f>ROUND(+J$3/+'Age Factors'!J19,0)</f>
        <v>2438</v>
      </c>
      <c r="K18" s="81">
        <f>ROUND(+K$3/+'Age Factors'!K19,0)</f>
        <v>2627</v>
      </c>
      <c r="L18" s="81">
        <f>ROUND(+L$3/+'Age Factors'!L19,0)</f>
        <v>3300</v>
      </c>
      <c r="M18" s="81">
        <f>ROUND(+M$3/+'Age Factors'!M19,0)</f>
        <v>3483</v>
      </c>
      <c r="N18" s="81">
        <f>ROUND(+N$3/+'Age Factors'!N19,0)</f>
        <v>4173</v>
      </c>
      <c r="O18" s="81">
        <f>ROUND(+O$3/+'Age Factors'!O19,0)</f>
        <v>5074</v>
      </c>
      <c r="P18" s="81">
        <f>ROUND(+P$3/+'Age Factors'!P19,0)</f>
        <v>7304</v>
      </c>
      <c r="Q18" s="81">
        <f>ROUND(+Q$3/+'Age Factors'!Q19,0)</f>
        <v>8976</v>
      </c>
      <c r="R18" s="81">
        <f>ROUND(+R$3/+'Age Factors'!R19,0)</f>
        <v>16091</v>
      </c>
      <c r="S18" s="81">
        <f>ROUND(+S$3/+'Age Factors'!S19,0)</f>
        <v>21375</v>
      </c>
      <c r="T18" s="81">
        <f>ROUND(+T$3/+'Age Factors'!T19,0)</f>
        <v>36325</v>
      </c>
      <c r="U18" s="81">
        <f>ROUND(+U$3/+'Age Factors'!U19,0)</f>
        <v>39878</v>
      </c>
      <c r="V18" s="81">
        <f>ROUND(+V$3/+'Age Factors'!V19,0)</f>
        <v>52837</v>
      </c>
      <c r="W18" s="79"/>
    </row>
    <row r="19" spans="1:23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933</v>
      </c>
      <c r="E19" s="81">
        <f>ROUND(+E$3/+'Age Factors'!E20,0)</f>
        <v>1003</v>
      </c>
      <c r="F19" s="81">
        <f>ROUND(+F$3/+'Age Factors'!F20,0)</f>
        <v>1257</v>
      </c>
      <c r="G19" s="81">
        <f>ROUND(+G$3/+'Age Factors'!G20,0)</f>
        <v>1264</v>
      </c>
      <c r="H19" s="81">
        <f>ROUND(+H$3/+'Age Factors'!H20,0)</f>
        <v>1584</v>
      </c>
      <c r="I19" s="81">
        <f>ROUND(+I$3/+'Age Factors'!I20,0)</f>
        <v>1923</v>
      </c>
      <c r="J19" s="81">
        <f>ROUND(+J$3/+'Age Factors'!J20,0)</f>
        <v>2436</v>
      </c>
      <c r="K19" s="81">
        <f>ROUND(+K$3/+'Age Factors'!K20,0)</f>
        <v>2625</v>
      </c>
      <c r="L19" s="81">
        <f>ROUND(+L$3/+'Age Factors'!L20,0)</f>
        <v>3298</v>
      </c>
      <c r="M19" s="81">
        <f>ROUND(+M$3/+'Age Factors'!M20,0)</f>
        <v>3481</v>
      </c>
      <c r="N19" s="81">
        <f>ROUND(+N$3/+'Age Factors'!N20,0)</f>
        <v>4170</v>
      </c>
      <c r="O19" s="81">
        <f>ROUND(+O$3/+'Age Factors'!O20,0)</f>
        <v>5070</v>
      </c>
      <c r="P19" s="81">
        <f>ROUND(+P$3/+'Age Factors'!P20,0)</f>
        <v>7299</v>
      </c>
      <c r="Q19" s="81">
        <f>ROUND(+Q$3/+'Age Factors'!Q20,0)</f>
        <v>8970</v>
      </c>
      <c r="R19" s="81">
        <f>ROUND(+R$3/+'Age Factors'!R20,0)</f>
        <v>16080</v>
      </c>
      <c r="S19" s="81">
        <f>ROUND(+S$3/+'Age Factors'!S20,0)</f>
        <v>21360</v>
      </c>
      <c r="T19" s="81">
        <f>ROUND(+T$3/+'Age Factors'!T20,0)</f>
        <v>36300</v>
      </c>
      <c r="U19" s="81">
        <f>ROUND(+U$3/+'Age Factors'!U20,0)</f>
        <v>39850</v>
      </c>
      <c r="V19" s="81">
        <f>ROUND(+V$3/+'Age Factors'!V20,0)</f>
        <v>52800</v>
      </c>
      <c r="W19" s="79"/>
    </row>
    <row r="20" spans="1:23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933</v>
      </c>
      <c r="E20" s="82">
        <f>ROUND(+E$3/+'Age Factors'!E21,0)</f>
        <v>1003</v>
      </c>
      <c r="F20" s="82">
        <f>ROUND(+F$3/+'Age Factors'!F21,0)</f>
        <v>1257</v>
      </c>
      <c r="G20" s="82">
        <f>ROUND(+G$3/+'Age Factors'!G21,0)</f>
        <v>1264</v>
      </c>
      <c r="H20" s="82">
        <f>ROUND(+H$3/+'Age Factors'!H21,0)</f>
        <v>1584</v>
      </c>
      <c r="I20" s="82">
        <f>ROUND(+I$3/+'Age Factors'!I21,0)</f>
        <v>1923</v>
      </c>
      <c r="J20" s="82">
        <f>ROUND(+J$3/+'Age Factors'!J21,0)</f>
        <v>2436</v>
      </c>
      <c r="K20" s="82">
        <f>ROUND(+K$3/+'Age Factors'!K21,0)</f>
        <v>2625</v>
      </c>
      <c r="L20" s="82">
        <f>ROUND(+L$3/+'Age Factors'!L21,0)</f>
        <v>3298</v>
      </c>
      <c r="M20" s="82">
        <f>ROUND(+M$3/+'Age Factors'!M21,0)</f>
        <v>3481</v>
      </c>
      <c r="N20" s="82">
        <f>ROUND(+N$3/+'Age Factors'!N21,0)</f>
        <v>4170</v>
      </c>
      <c r="O20" s="82">
        <f>ROUND(+O$3/+'Age Factors'!O21,0)</f>
        <v>5070</v>
      </c>
      <c r="P20" s="82">
        <f>ROUND(+P$3/+'Age Factors'!P21,0)</f>
        <v>7299</v>
      </c>
      <c r="Q20" s="82">
        <f>ROUND(+Q$3/+'Age Factors'!Q21,0)</f>
        <v>8970</v>
      </c>
      <c r="R20" s="82">
        <f>ROUND(+R$3/+'Age Factors'!R21,0)</f>
        <v>16080</v>
      </c>
      <c r="S20" s="82">
        <f>ROUND(+S$3/+'Age Factors'!S21,0)</f>
        <v>21360</v>
      </c>
      <c r="T20" s="82">
        <f>ROUND(+T$3/+'Age Factors'!T21,0)</f>
        <v>36300</v>
      </c>
      <c r="U20" s="82">
        <f>ROUND(+U$3/+'Age Factors'!U21,0)</f>
        <v>39850</v>
      </c>
      <c r="V20" s="82">
        <f>ROUND(+V$3/+'Age Factors'!V21,0)</f>
        <v>52800</v>
      </c>
      <c r="W20" s="79"/>
    </row>
    <row r="21" spans="1:23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933</v>
      </c>
      <c r="E21" s="81">
        <f>ROUND(+E$3/+'Age Factors'!E22,0)</f>
        <v>1003</v>
      </c>
      <c r="F21" s="81">
        <f>ROUND(+F$3/+'Age Factors'!F22,0)</f>
        <v>1257</v>
      </c>
      <c r="G21" s="81">
        <f>ROUND(+G$3/+'Age Factors'!G22,0)</f>
        <v>1264</v>
      </c>
      <c r="H21" s="81">
        <f>ROUND(+H$3/+'Age Factors'!H22,0)</f>
        <v>1584</v>
      </c>
      <c r="I21" s="81">
        <f>ROUND(+I$3/+'Age Factors'!I22,0)</f>
        <v>1923</v>
      </c>
      <c r="J21" s="81">
        <f>ROUND(+J$3/+'Age Factors'!J22,0)</f>
        <v>2436</v>
      </c>
      <c r="K21" s="81">
        <f>ROUND(+K$3/+'Age Factors'!K22,0)</f>
        <v>2625</v>
      </c>
      <c r="L21" s="81">
        <f>ROUND(+L$3/+'Age Factors'!L22,0)</f>
        <v>3298</v>
      </c>
      <c r="M21" s="81">
        <f>ROUND(+M$3/+'Age Factors'!M22,0)</f>
        <v>3481</v>
      </c>
      <c r="N21" s="81">
        <f>ROUND(+N$3/+'Age Factors'!N22,0)</f>
        <v>4170</v>
      </c>
      <c r="O21" s="81">
        <f>ROUND(+O$3/+'Age Factors'!O22,0)</f>
        <v>5070</v>
      </c>
      <c r="P21" s="81">
        <f>ROUND(+P$3/+'Age Factors'!P22,0)</f>
        <v>7299</v>
      </c>
      <c r="Q21" s="81">
        <f>ROUND(+Q$3/+'Age Factors'!Q22,0)</f>
        <v>8970</v>
      </c>
      <c r="R21" s="81">
        <f>ROUND(+R$3/+'Age Factors'!R22,0)</f>
        <v>16080</v>
      </c>
      <c r="S21" s="81">
        <f>ROUND(+S$3/+'Age Factors'!S22,0)</f>
        <v>21360</v>
      </c>
      <c r="T21" s="81">
        <f>ROUND(+T$3/+'Age Factors'!T22,0)</f>
        <v>36300</v>
      </c>
      <c r="U21" s="81">
        <f>ROUND(+U$3/+'Age Factors'!U22,0)</f>
        <v>39850</v>
      </c>
      <c r="V21" s="81">
        <f>ROUND(+V$3/+'Age Factors'!V22,0)</f>
        <v>52800</v>
      </c>
      <c r="W21" s="79"/>
    </row>
    <row r="22" spans="1:23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933</v>
      </c>
      <c r="E22" s="81">
        <f>ROUND(+E$3/+'Age Factors'!E23,0)</f>
        <v>1003</v>
      </c>
      <c r="F22" s="81">
        <f>ROUND(+F$3/+'Age Factors'!F23,0)</f>
        <v>1257</v>
      </c>
      <c r="G22" s="81">
        <f>ROUND(+G$3/+'Age Factors'!G23,0)</f>
        <v>1264</v>
      </c>
      <c r="H22" s="81">
        <f>ROUND(+H$3/+'Age Factors'!H23,0)</f>
        <v>1584</v>
      </c>
      <c r="I22" s="81">
        <f>ROUND(+I$3/+'Age Factors'!I23,0)</f>
        <v>1923</v>
      </c>
      <c r="J22" s="81">
        <f>ROUND(+J$3/+'Age Factors'!J23,0)</f>
        <v>2436</v>
      </c>
      <c r="K22" s="81">
        <f>ROUND(+K$3/+'Age Factors'!K23,0)</f>
        <v>2625</v>
      </c>
      <c r="L22" s="81">
        <f>ROUND(+L$3/+'Age Factors'!L23,0)</f>
        <v>3298</v>
      </c>
      <c r="M22" s="81">
        <f>ROUND(+M$3/+'Age Factors'!M23,0)</f>
        <v>3481</v>
      </c>
      <c r="N22" s="81">
        <f>ROUND(+N$3/+'Age Factors'!N23,0)</f>
        <v>4170</v>
      </c>
      <c r="O22" s="81">
        <f>ROUND(+O$3/+'Age Factors'!O23,0)</f>
        <v>5070</v>
      </c>
      <c r="P22" s="81">
        <f>ROUND(+P$3/+'Age Factors'!P23,0)</f>
        <v>7299</v>
      </c>
      <c r="Q22" s="81">
        <f>ROUND(+Q$3/+'Age Factors'!Q23,0)</f>
        <v>8970</v>
      </c>
      <c r="R22" s="81">
        <f>ROUND(+R$3/+'Age Factors'!R23,0)</f>
        <v>16080</v>
      </c>
      <c r="S22" s="81">
        <f>ROUND(+S$3/+'Age Factors'!S23,0)</f>
        <v>21360</v>
      </c>
      <c r="T22" s="81">
        <f>ROUND(+T$3/+'Age Factors'!T23,0)</f>
        <v>36300</v>
      </c>
      <c r="U22" s="81">
        <f>ROUND(+U$3/+'Age Factors'!U23,0)</f>
        <v>39850</v>
      </c>
      <c r="V22" s="81">
        <f>ROUND(+V$3/+'Age Factors'!V23,0)</f>
        <v>52800</v>
      </c>
      <c r="W22" s="79"/>
    </row>
    <row r="23" spans="1:23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933</v>
      </c>
      <c r="E23" s="81">
        <f>ROUND(+E$3/+'Age Factors'!E24,0)</f>
        <v>1003</v>
      </c>
      <c r="F23" s="81">
        <f>ROUND(+F$3/+'Age Factors'!F24,0)</f>
        <v>1257</v>
      </c>
      <c r="G23" s="81">
        <f>ROUND(+G$3/+'Age Factors'!G24,0)</f>
        <v>1264</v>
      </c>
      <c r="H23" s="81">
        <f>ROUND(+H$3/+'Age Factors'!H24,0)</f>
        <v>1584</v>
      </c>
      <c r="I23" s="81">
        <f>ROUND(+I$3/+'Age Factors'!I24,0)</f>
        <v>1923</v>
      </c>
      <c r="J23" s="81">
        <f>ROUND(+J$3/+'Age Factors'!J24,0)</f>
        <v>2436</v>
      </c>
      <c r="K23" s="81">
        <f>ROUND(+K$3/+'Age Factors'!K24,0)</f>
        <v>2625</v>
      </c>
      <c r="L23" s="81">
        <f>ROUND(+L$3/+'Age Factors'!L24,0)</f>
        <v>3298</v>
      </c>
      <c r="M23" s="81">
        <f>ROUND(+M$3/+'Age Factors'!M24,0)</f>
        <v>3481</v>
      </c>
      <c r="N23" s="81">
        <f>ROUND(+N$3/+'Age Factors'!N24,0)</f>
        <v>4170</v>
      </c>
      <c r="O23" s="81">
        <f>ROUND(+O$3/+'Age Factors'!O24,0)</f>
        <v>5070</v>
      </c>
      <c r="P23" s="81">
        <f>ROUND(+P$3/+'Age Factors'!P24,0)</f>
        <v>7299</v>
      </c>
      <c r="Q23" s="81">
        <f>ROUND(+Q$3/+'Age Factors'!Q24,0)</f>
        <v>8970</v>
      </c>
      <c r="R23" s="81">
        <f>ROUND(+R$3/+'Age Factors'!R24,0)</f>
        <v>16080</v>
      </c>
      <c r="S23" s="81">
        <f>ROUND(+S$3/+'Age Factors'!S24,0)</f>
        <v>21360</v>
      </c>
      <c r="T23" s="81">
        <f>ROUND(+T$3/+'Age Factors'!T24,0)</f>
        <v>36300</v>
      </c>
      <c r="U23" s="81">
        <f>ROUND(+U$3/+'Age Factors'!U24,0)</f>
        <v>39850</v>
      </c>
      <c r="V23" s="81">
        <f>ROUND(+V$3/+'Age Factors'!V24,0)</f>
        <v>52800</v>
      </c>
      <c r="W23" s="79"/>
    </row>
    <row r="24" spans="1:23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933</v>
      </c>
      <c r="E24" s="81">
        <f>ROUND(+E$3/+'Age Factors'!E25,0)</f>
        <v>1003</v>
      </c>
      <c r="F24" s="81">
        <f>ROUND(+F$3/+'Age Factors'!F25,0)</f>
        <v>1257</v>
      </c>
      <c r="G24" s="81">
        <f>ROUND(+G$3/+'Age Factors'!G25,0)</f>
        <v>1264</v>
      </c>
      <c r="H24" s="81">
        <f>ROUND(+H$3/+'Age Factors'!H25,0)</f>
        <v>1584</v>
      </c>
      <c r="I24" s="81">
        <f>ROUND(+I$3/+'Age Factors'!I25,0)</f>
        <v>1923</v>
      </c>
      <c r="J24" s="81">
        <f>ROUND(+J$3/+'Age Factors'!J25,0)</f>
        <v>2436</v>
      </c>
      <c r="K24" s="81">
        <f>ROUND(+K$3/+'Age Factors'!K25,0)</f>
        <v>2625</v>
      </c>
      <c r="L24" s="81">
        <f>ROUND(+L$3/+'Age Factors'!L25,0)</f>
        <v>3298</v>
      </c>
      <c r="M24" s="81">
        <f>ROUND(+M$3/+'Age Factors'!M25,0)</f>
        <v>3481</v>
      </c>
      <c r="N24" s="81">
        <f>ROUND(+N$3/+'Age Factors'!N25,0)</f>
        <v>4170</v>
      </c>
      <c r="O24" s="81">
        <f>ROUND(+O$3/+'Age Factors'!O25,0)</f>
        <v>5070</v>
      </c>
      <c r="P24" s="81">
        <f>ROUND(+P$3/+'Age Factors'!P25,0)</f>
        <v>7299</v>
      </c>
      <c r="Q24" s="81">
        <f>ROUND(+Q$3/+'Age Factors'!Q25,0)</f>
        <v>8970</v>
      </c>
      <c r="R24" s="81">
        <f>ROUND(+R$3/+'Age Factors'!R25,0)</f>
        <v>16080</v>
      </c>
      <c r="S24" s="81">
        <f>ROUND(+S$3/+'Age Factors'!S25,0)</f>
        <v>21360</v>
      </c>
      <c r="T24" s="81">
        <f>ROUND(+T$3/+'Age Factors'!T25,0)</f>
        <v>36300</v>
      </c>
      <c r="U24" s="81">
        <f>ROUND(+U$3/+'Age Factors'!U25,0)</f>
        <v>39850</v>
      </c>
      <c r="V24" s="81">
        <f>ROUND(+V$3/+'Age Factors'!V25,0)</f>
        <v>52800</v>
      </c>
      <c r="W24" s="79"/>
    </row>
    <row r="25" spans="1:23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933</v>
      </c>
      <c r="E25" s="82">
        <f>ROUND(+E$3/+'Age Factors'!E26,0)</f>
        <v>1003</v>
      </c>
      <c r="F25" s="82">
        <f>ROUND(+F$3/+'Age Factors'!F26,0)</f>
        <v>1257</v>
      </c>
      <c r="G25" s="82">
        <f>ROUND(+G$3/+'Age Factors'!G26,0)</f>
        <v>1264</v>
      </c>
      <c r="H25" s="82">
        <f>ROUND(+H$3/+'Age Factors'!H26,0)</f>
        <v>1584</v>
      </c>
      <c r="I25" s="82">
        <f>ROUND(+I$3/+'Age Factors'!I26,0)</f>
        <v>1923</v>
      </c>
      <c r="J25" s="82">
        <f>ROUND(+J$3/+'Age Factors'!J26,0)</f>
        <v>2436</v>
      </c>
      <c r="K25" s="82">
        <f>ROUND(+K$3/+'Age Factors'!K26,0)</f>
        <v>2625</v>
      </c>
      <c r="L25" s="82">
        <f>ROUND(+L$3/+'Age Factors'!L26,0)</f>
        <v>3298</v>
      </c>
      <c r="M25" s="82">
        <f>ROUND(+M$3/+'Age Factors'!M26,0)</f>
        <v>3481</v>
      </c>
      <c r="N25" s="82">
        <f>ROUND(+N$3/+'Age Factors'!N26,0)</f>
        <v>4170</v>
      </c>
      <c r="O25" s="82">
        <f>ROUND(+O$3/+'Age Factors'!O26,0)</f>
        <v>5070</v>
      </c>
      <c r="P25" s="82">
        <f>ROUND(+P$3/+'Age Factors'!P26,0)</f>
        <v>7299</v>
      </c>
      <c r="Q25" s="82">
        <f>ROUND(+Q$3/+'Age Factors'!Q26,0)</f>
        <v>8970</v>
      </c>
      <c r="R25" s="82">
        <f>ROUND(+R$3/+'Age Factors'!R26,0)</f>
        <v>16080</v>
      </c>
      <c r="S25" s="82">
        <f>ROUND(+S$3/+'Age Factors'!S26,0)</f>
        <v>21360</v>
      </c>
      <c r="T25" s="82">
        <f>ROUND(+T$3/+'Age Factors'!T26,0)</f>
        <v>36300</v>
      </c>
      <c r="U25" s="82">
        <f>ROUND(+U$3/+'Age Factors'!U26,0)</f>
        <v>39850</v>
      </c>
      <c r="V25" s="82">
        <f>ROUND(+V$3/+'Age Factors'!V26,0)</f>
        <v>52800</v>
      </c>
      <c r="W25" s="79"/>
    </row>
    <row r="26" spans="1:23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933</v>
      </c>
      <c r="E26" s="81">
        <f>ROUND(+E$3/+'Age Factors'!E27,0)</f>
        <v>1003</v>
      </c>
      <c r="F26" s="81">
        <f>ROUND(+F$3/+'Age Factors'!F27,0)</f>
        <v>1257</v>
      </c>
      <c r="G26" s="81">
        <f>ROUND(+G$3/+'Age Factors'!G27,0)</f>
        <v>1264</v>
      </c>
      <c r="H26" s="81">
        <f>ROUND(+H$3/+'Age Factors'!H27,0)</f>
        <v>1584</v>
      </c>
      <c r="I26" s="81">
        <f>ROUND(+I$3/+'Age Factors'!I27,0)</f>
        <v>1923</v>
      </c>
      <c r="J26" s="81">
        <f>ROUND(+J$3/+'Age Factors'!J27,0)</f>
        <v>2436</v>
      </c>
      <c r="K26" s="81">
        <f>ROUND(+K$3/+'Age Factors'!K27,0)</f>
        <v>2625</v>
      </c>
      <c r="L26" s="81">
        <f>ROUND(+L$3/+'Age Factors'!L27,0)</f>
        <v>3298</v>
      </c>
      <c r="M26" s="81">
        <f>ROUND(+M$3/+'Age Factors'!M27,0)</f>
        <v>3481</v>
      </c>
      <c r="N26" s="81">
        <f>ROUND(+N$3/+'Age Factors'!N27,0)</f>
        <v>4170</v>
      </c>
      <c r="O26" s="81">
        <f>ROUND(+O$3/+'Age Factors'!O27,0)</f>
        <v>5070</v>
      </c>
      <c r="P26" s="81">
        <f>ROUND(+P$3/+'Age Factors'!P27,0)</f>
        <v>7299</v>
      </c>
      <c r="Q26" s="81">
        <f>ROUND(+Q$3/+'Age Factors'!Q27,0)</f>
        <v>8970</v>
      </c>
      <c r="R26" s="81">
        <f>ROUND(+R$3/+'Age Factors'!R27,0)</f>
        <v>16080</v>
      </c>
      <c r="S26" s="81">
        <f>ROUND(+S$3/+'Age Factors'!S27,0)</f>
        <v>21360</v>
      </c>
      <c r="T26" s="81">
        <f>ROUND(+T$3/+'Age Factors'!T27,0)</f>
        <v>36300</v>
      </c>
      <c r="U26" s="81">
        <f>ROUND(+U$3/+'Age Factors'!U27,0)</f>
        <v>39850</v>
      </c>
      <c r="V26" s="81">
        <f>ROUND(+V$3/+'Age Factors'!V27,0)</f>
        <v>52800</v>
      </c>
      <c r="W26" s="79"/>
    </row>
    <row r="27" spans="1:23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933</v>
      </c>
      <c r="E27" s="81">
        <f>ROUND(+E$3/+'Age Factors'!E28,0)</f>
        <v>1003</v>
      </c>
      <c r="F27" s="81">
        <f>ROUND(+F$3/+'Age Factors'!F28,0)</f>
        <v>1257</v>
      </c>
      <c r="G27" s="81">
        <f>ROUND(+G$3/+'Age Factors'!G28,0)</f>
        <v>1264</v>
      </c>
      <c r="H27" s="81">
        <f>ROUND(+H$3/+'Age Factors'!H28,0)</f>
        <v>1584</v>
      </c>
      <c r="I27" s="81">
        <f>ROUND(+I$3/+'Age Factors'!I28,0)</f>
        <v>1923</v>
      </c>
      <c r="J27" s="81">
        <f>ROUND(+J$3/+'Age Factors'!J28,0)</f>
        <v>2436</v>
      </c>
      <c r="K27" s="81">
        <f>ROUND(+K$3/+'Age Factors'!K28,0)</f>
        <v>2625</v>
      </c>
      <c r="L27" s="81">
        <f>ROUND(+L$3/+'Age Factors'!L28,0)</f>
        <v>3298</v>
      </c>
      <c r="M27" s="81">
        <f>ROUND(+M$3/+'Age Factors'!M28,0)</f>
        <v>3481</v>
      </c>
      <c r="N27" s="81">
        <f>ROUND(+N$3/+'Age Factors'!N28,0)</f>
        <v>4170</v>
      </c>
      <c r="O27" s="81">
        <f>ROUND(+O$3/+'Age Factors'!O28,0)</f>
        <v>5070</v>
      </c>
      <c r="P27" s="81">
        <f>ROUND(+P$3/+'Age Factors'!P28,0)</f>
        <v>7299</v>
      </c>
      <c r="Q27" s="81">
        <f>ROUND(+Q$3/+'Age Factors'!Q28,0)</f>
        <v>8970</v>
      </c>
      <c r="R27" s="81">
        <f>ROUND(+R$3/+'Age Factors'!R28,0)</f>
        <v>16080</v>
      </c>
      <c r="S27" s="81">
        <f>ROUND(+S$3/+'Age Factors'!S28,0)</f>
        <v>21360</v>
      </c>
      <c r="T27" s="81">
        <f>ROUND(+T$3/+'Age Factors'!T28,0)</f>
        <v>36300</v>
      </c>
      <c r="U27" s="81">
        <f>ROUND(+U$3/+'Age Factors'!U28,0)</f>
        <v>39850</v>
      </c>
      <c r="V27" s="81">
        <f>ROUND(+V$3/+'Age Factors'!V28,0)</f>
        <v>52800</v>
      </c>
      <c r="W27" s="79"/>
    </row>
    <row r="28" spans="1:23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933</v>
      </c>
      <c r="E28" s="81">
        <f>ROUND(+E$3/+'Age Factors'!E29,0)</f>
        <v>1003</v>
      </c>
      <c r="F28" s="81">
        <f>ROUND(+F$3/+'Age Factors'!F29,0)</f>
        <v>1257</v>
      </c>
      <c r="G28" s="81">
        <f>ROUND(+G$3/+'Age Factors'!G29,0)</f>
        <v>1264</v>
      </c>
      <c r="H28" s="81">
        <f>ROUND(+H$3/+'Age Factors'!H29,0)</f>
        <v>1584</v>
      </c>
      <c r="I28" s="81">
        <f>ROUND(+I$3/+'Age Factors'!I29,0)</f>
        <v>1923</v>
      </c>
      <c r="J28" s="81">
        <f>ROUND(+J$3/+'Age Factors'!J29,0)</f>
        <v>2436</v>
      </c>
      <c r="K28" s="81">
        <f>ROUND(+K$3/+'Age Factors'!K29,0)</f>
        <v>2625</v>
      </c>
      <c r="L28" s="81">
        <f>ROUND(+L$3/+'Age Factors'!L29,0)</f>
        <v>3298</v>
      </c>
      <c r="M28" s="81">
        <f>ROUND(+M$3/+'Age Factors'!M29,0)</f>
        <v>3481</v>
      </c>
      <c r="N28" s="81">
        <f>ROUND(+N$3/+'Age Factors'!N29,0)</f>
        <v>4170</v>
      </c>
      <c r="O28" s="81">
        <f>ROUND(+O$3/+'Age Factors'!O29,0)</f>
        <v>5070</v>
      </c>
      <c r="P28" s="81">
        <f>ROUND(+P$3/+'Age Factors'!P29,0)</f>
        <v>7299</v>
      </c>
      <c r="Q28" s="81">
        <f>ROUND(+Q$3/+'Age Factors'!Q29,0)</f>
        <v>8970</v>
      </c>
      <c r="R28" s="81">
        <f>ROUND(+R$3/+'Age Factors'!R29,0)</f>
        <v>16080</v>
      </c>
      <c r="S28" s="81">
        <f>ROUND(+S$3/+'Age Factors'!S29,0)</f>
        <v>21360</v>
      </c>
      <c r="T28" s="81">
        <f>ROUND(+T$3/+'Age Factors'!T29,0)</f>
        <v>36300</v>
      </c>
      <c r="U28" s="81">
        <f>ROUND(+U$3/+'Age Factors'!U29,0)</f>
        <v>39850</v>
      </c>
      <c r="V28" s="81">
        <f>ROUND(+V$3/+'Age Factors'!V29,0)</f>
        <v>52800</v>
      </c>
      <c r="W28" s="79"/>
    </row>
    <row r="29" spans="1:23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933</v>
      </c>
      <c r="E29" s="81">
        <f>ROUND(+E$3/+'Age Factors'!E30,0)</f>
        <v>1003</v>
      </c>
      <c r="F29" s="81">
        <f>ROUND(+F$3/+'Age Factors'!F30,0)</f>
        <v>1257</v>
      </c>
      <c r="G29" s="81">
        <f>ROUND(+G$3/+'Age Factors'!G30,0)</f>
        <v>1264</v>
      </c>
      <c r="H29" s="81">
        <f>ROUND(+H$3/+'Age Factors'!H30,0)</f>
        <v>1584</v>
      </c>
      <c r="I29" s="81">
        <f>ROUND(+I$3/+'Age Factors'!I30,0)</f>
        <v>1923</v>
      </c>
      <c r="J29" s="81">
        <f>ROUND(+J$3/+'Age Factors'!J30,0)</f>
        <v>2436</v>
      </c>
      <c r="K29" s="81">
        <f>ROUND(+K$3/+'Age Factors'!K30,0)</f>
        <v>2625</v>
      </c>
      <c r="L29" s="81">
        <f>ROUND(+L$3/+'Age Factors'!L30,0)</f>
        <v>3298</v>
      </c>
      <c r="M29" s="81">
        <f>ROUND(+M$3/+'Age Factors'!M30,0)</f>
        <v>3481</v>
      </c>
      <c r="N29" s="81">
        <f>ROUND(+N$3/+'Age Factors'!N30,0)</f>
        <v>4170</v>
      </c>
      <c r="O29" s="81">
        <f>ROUND(+O$3/+'Age Factors'!O30,0)</f>
        <v>5070</v>
      </c>
      <c r="P29" s="81">
        <f>ROUND(+P$3/+'Age Factors'!P30,0)</f>
        <v>7299</v>
      </c>
      <c r="Q29" s="81">
        <f>ROUND(+Q$3/+'Age Factors'!Q30,0)</f>
        <v>8970</v>
      </c>
      <c r="R29" s="81">
        <f>ROUND(+R$3/+'Age Factors'!R30,0)</f>
        <v>16080</v>
      </c>
      <c r="S29" s="81">
        <f>ROUND(+S$3/+'Age Factors'!S30,0)</f>
        <v>21360</v>
      </c>
      <c r="T29" s="81">
        <f>ROUND(+T$3/+'Age Factors'!T30,0)</f>
        <v>36300</v>
      </c>
      <c r="U29" s="81">
        <f>ROUND(+U$3/+'Age Factors'!U30,0)</f>
        <v>39850</v>
      </c>
      <c r="V29" s="81">
        <f>ROUND(+V$3/+'Age Factors'!V30,0)</f>
        <v>52800</v>
      </c>
      <c r="W29" s="79"/>
    </row>
    <row r="30" spans="1:23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933</v>
      </c>
      <c r="E30" s="82">
        <f>ROUND(+E$3/+'Age Factors'!E31,0)</f>
        <v>1003</v>
      </c>
      <c r="F30" s="82">
        <f>ROUND(+F$3/+'Age Factors'!F31,0)</f>
        <v>1257</v>
      </c>
      <c r="G30" s="82">
        <f>ROUND(+G$3/+'Age Factors'!G31,0)</f>
        <v>1264</v>
      </c>
      <c r="H30" s="82">
        <f>ROUND(+H$3/+'Age Factors'!H31,0)</f>
        <v>1584</v>
      </c>
      <c r="I30" s="82">
        <f>ROUND(+I$3/+'Age Factors'!I31,0)</f>
        <v>1923</v>
      </c>
      <c r="J30" s="82">
        <f>ROUND(+J$3/+'Age Factors'!J31,0)</f>
        <v>2436</v>
      </c>
      <c r="K30" s="82">
        <f>ROUND(+K$3/+'Age Factors'!K31,0)</f>
        <v>2625</v>
      </c>
      <c r="L30" s="82">
        <f>ROUND(+L$3/+'Age Factors'!L31,0)</f>
        <v>3298</v>
      </c>
      <c r="M30" s="82">
        <f>ROUND(+M$3/+'Age Factors'!M31,0)</f>
        <v>3481</v>
      </c>
      <c r="N30" s="82">
        <f>ROUND(+N$3/+'Age Factors'!N31,0)</f>
        <v>4170</v>
      </c>
      <c r="O30" s="82">
        <f>ROUND(+O$3/+'Age Factors'!O31,0)</f>
        <v>5070</v>
      </c>
      <c r="P30" s="82">
        <f>ROUND(+P$3/+'Age Factors'!P31,0)</f>
        <v>7299</v>
      </c>
      <c r="Q30" s="82">
        <f>ROUND(+Q$3/+'Age Factors'!Q31,0)</f>
        <v>8970</v>
      </c>
      <c r="R30" s="82">
        <f>ROUND(+R$3/+'Age Factors'!R31,0)</f>
        <v>16080</v>
      </c>
      <c r="S30" s="82">
        <f>ROUND(+S$3/+'Age Factors'!S31,0)</f>
        <v>21360</v>
      </c>
      <c r="T30" s="82">
        <f>ROUND(+T$3/+'Age Factors'!T31,0)</f>
        <v>36300</v>
      </c>
      <c r="U30" s="82">
        <f>ROUND(+U$3/+'Age Factors'!U31,0)</f>
        <v>39850</v>
      </c>
      <c r="V30" s="82">
        <f>ROUND(+V$3/+'Age Factors'!V31,0)</f>
        <v>52800</v>
      </c>
      <c r="W30" s="79"/>
    </row>
    <row r="31" spans="1:23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934</v>
      </c>
      <c r="E31" s="81">
        <f>ROUND(+E$3/+'Age Factors'!E32,0)</f>
        <v>1004</v>
      </c>
      <c r="F31" s="81">
        <f>ROUND(+F$3/+'Age Factors'!F32,0)</f>
        <v>1258</v>
      </c>
      <c r="G31" s="81">
        <f>ROUND(+G$3/+'Age Factors'!G32,0)</f>
        <v>1265</v>
      </c>
      <c r="H31" s="81">
        <f>ROUND(+H$3/+'Age Factors'!H32,0)</f>
        <v>1585</v>
      </c>
      <c r="I31" s="81">
        <f>ROUND(+I$3/+'Age Factors'!I32,0)</f>
        <v>1923</v>
      </c>
      <c r="J31" s="81">
        <f>ROUND(+J$3/+'Age Factors'!J32,0)</f>
        <v>2436</v>
      </c>
      <c r="K31" s="81">
        <f>ROUND(+K$3/+'Age Factors'!K32,0)</f>
        <v>2625</v>
      </c>
      <c r="L31" s="81">
        <f>ROUND(+L$3/+'Age Factors'!L32,0)</f>
        <v>3298</v>
      </c>
      <c r="M31" s="81">
        <f>ROUND(+M$3/+'Age Factors'!M32,0)</f>
        <v>3481</v>
      </c>
      <c r="N31" s="81">
        <f>ROUND(+N$3/+'Age Factors'!N32,0)</f>
        <v>4170</v>
      </c>
      <c r="O31" s="81">
        <f>ROUND(+O$3/+'Age Factors'!O32,0)</f>
        <v>5070</v>
      </c>
      <c r="P31" s="81">
        <f>ROUND(+P$3/+'Age Factors'!P32,0)</f>
        <v>7299</v>
      </c>
      <c r="Q31" s="81">
        <f>ROUND(+Q$3/+'Age Factors'!Q32,0)</f>
        <v>8970</v>
      </c>
      <c r="R31" s="81">
        <f>ROUND(+R$3/+'Age Factors'!R32,0)</f>
        <v>16080</v>
      </c>
      <c r="S31" s="81">
        <f>ROUND(+S$3/+'Age Factors'!S32,0)</f>
        <v>21360</v>
      </c>
      <c r="T31" s="81">
        <f>ROUND(+T$3/+'Age Factors'!T32,0)</f>
        <v>36300</v>
      </c>
      <c r="U31" s="81">
        <f>ROUND(+U$3/+'Age Factors'!U32,0)</f>
        <v>39850</v>
      </c>
      <c r="V31" s="81">
        <f>ROUND(+V$3/+'Age Factors'!V32,0)</f>
        <v>52800</v>
      </c>
      <c r="W31" s="79"/>
    </row>
    <row r="32" spans="1:23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935</v>
      </c>
      <c r="E32" s="81">
        <f>ROUND(+E$3/+'Age Factors'!E33,0)</f>
        <v>1005</v>
      </c>
      <c r="F32" s="81">
        <f>ROUND(+F$3/+'Age Factors'!F33,0)</f>
        <v>1259</v>
      </c>
      <c r="G32" s="81">
        <f>ROUND(+G$3/+'Age Factors'!G33,0)</f>
        <v>1266</v>
      </c>
      <c r="H32" s="81">
        <f>ROUND(+H$3/+'Age Factors'!H33,0)</f>
        <v>1586</v>
      </c>
      <c r="I32" s="81">
        <f>ROUND(+I$3/+'Age Factors'!I33,0)</f>
        <v>1925</v>
      </c>
      <c r="J32" s="81">
        <f>ROUND(+J$3/+'Age Factors'!J33,0)</f>
        <v>2437</v>
      </c>
      <c r="K32" s="81">
        <f>ROUND(+K$3/+'Age Factors'!K33,0)</f>
        <v>2626</v>
      </c>
      <c r="L32" s="81">
        <f>ROUND(+L$3/+'Age Factors'!L33,0)</f>
        <v>3299</v>
      </c>
      <c r="M32" s="81">
        <f>ROUND(+M$3/+'Age Factors'!M33,0)</f>
        <v>3482</v>
      </c>
      <c r="N32" s="81">
        <f>ROUND(+N$3/+'Age Factors'!N33,0)</f>
        <v>4171</v>
      </c>
      <c r="O32" s="81">
        <f>ROUND(+O$3/+'Age Factors'!O33,0)</f>
        <v>5071</v>
      </c>
      <c r="P32" s="81">
        <f>ROUND(+P$3/+'Age Factors'!P33,0)</f>
        <v>7300</v>
      </c>
      <c r="Q32" s="81">
        <f>ROUND(+Q$3/+'Age Factors'!Q33,0)</f>
        <v>8972</v>
      </c>
      <c r="R32" s="81">
        <f>ROUND(+R$3/+'Age Factors'!R33,0)</f>
        <v>16083</v>
      </c>
      <c r="S32" s="81">
        <f>ROUND(+S$3/+'Age Factors'!S33,0)</f>
        <v>21364</v>
      </c>
      <c r="T32" s="81">
        <f>ROUND(+T$3/+'Age Factors'!T33,0)</f>
        <v>36307</v>
      </c>
      <c r="U32" s="81">
        <f>ROUND(+U$3/+'Age Factors'!U33,0)</f>
        <v>39858</v>
      </c>
      <c r="V32" s="81">
        <f>ROUND(+V$3/+'Age Factors'!V33,0)</f>
        <v>52811</v>
      </c>
      <c r="W32" s="79"/>
    </row>
    <row r="33" spans="1:23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938</v>
      </c>
      <c r="E33" s="81">
        <f>ROUND(+E$3/+'Age Factors'!E34,0)</f>
        <v>1008</v>
      </c>
      <c r="F33" s="81">
        <f>ROUND(+F$3/+'Age Factors'!F34,0)</f>
        <v>1262</v>
      </c>
      <c r="G33" s="81">
        <f>ROUND(+G$3/+'Age Factors'!G34,0)</f>
        <v>1269</v>
      </c>
      <c r="H33" s="81">
        <f>ROUND(+H$3/+'Age Factors'!H34,0)</f>
        <v>1589</v>
      </c>
      <c r="I33" s="81">
        <f>ROUND(+I$3/+'Age Factors'!I34,0)</f>
        <v>1928</v>
      </c>
      <c r="J33" s="81">
        <f>ROUND(+J$3/+'Age Factors'!J34,0)</f>
        <v>2441</v>
      </c>
      <c r="K33" s="81">
        <f>ROUND(+K$3/+'Age Factors'!K34,0)</f>
        <v>2630</v>
      </c>
      <c r="L33" s="81">
        <f>ROUND(+L$3/+'Age Factors'!L34,0)</f>
        <v>3302</v>
      </c>
      <c r="M33" s="81">
        <f>ROUND(+M$3/+'Age Factors'!M34,0)</f>
        <v>3485</v>
      </c>
      <c r="N33" s="81">
        <f>ROUND(+N$3/+'Age Factors'!N34,0)</f>
        <v>4175</v>
      </c>
      <c r="O33" s="81">
        <f>ROUND(+O$3/+'Age Factors'!O34,0)</f>
        <v>5076</v>
      </c>
      <c r="P33" s="81">
        <f>ROUND(+P$3/+'Age Factors'!P34,0)</f>
        <v>7308</v>
      </c>
      <c r="Q33" s="81">
        <f>ROUND(+Q$3/+'Age Factors'!Q34,0)</f>
        <v>8981</v>
      </c>
      <c r="R33" s="81">
        <f>ROUND(+R$3/+'Age Factors'!R34,0)</f>
        <v>16099</v>
      </c>
      <c r="S33" s="81">
        <f>ROUND(+S$3/+'Age Factors'!S34,0)</f>
        <v>21386</v>
      </c>
      <c r="T33" s="81">
        <f>ROUND(+T$3/+'Age Factors'!T34,0)</f>
        <v>36344</v>
      </c>
      <c r="U33" s="81">
        <f>ROUND(+U$3/+'Age Factors'!U34,0)</f>
        <v>39898</v>
      </c>
      <c r="V33" s="81">
        <f>ROUND(+V$3/+'Age Factors'!V34,0)</f>
        <v>52863</v>
      </c>
      <c r="W33" s="79"/>
    </row>
    <row r="34" spans="1:23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941</v>
      </c>
      <c r="E34" s="81">
        <f>ROUND(+E$3/+'Age Factors'!E35,0)</f>
        <v>1011</v>
      </c>
      <c r="F34" s="81">
        <f>ROUND(+F$3/+'Age Factors'!F35,0)</f>
        <v>1266</v>
      </c>
      <c r="G34" s="81">
        <f>ROUND(+G$3/+'Age Factors'!G35,0)</f>
        <v>1273</v>
      </c>
      <c r="H34" s="81">
        <f>ROUND(+H$3/+'Age Factors'!H35,0)</f>
        <v>1593</v>
      </c>
      <c r="I34" s="81">
        <f>ROUND(+I$3/+'Age Factors'!I35,0)</f>
        <v>1933</v>
      </c>
      <c r="J34" s="81">
        <f>ROUND(+J$3/+'Age Factors'!J35,0)</f>
        <v>2446</v>
      </c>
      <c r="K34" s="81">
        <f>ROUND(+K$3/+'Age Factors'!K35,0)</f>
        <v>2635</v>
      </c>
      <c r="L34" s="81">
        <f>ROUND(+L$3/+'Age Factors'!L35,0)</f>
        <v>3308</v>
      </c>
      <c r="M34" s="81">
        <f>ROUND(+M$3/+'Age Factors'!M35,0)</f>
        <v>3491</v>
      </c>
      <c r="N34" s="81">
        <f>ROUND(+N$3/+'Age Factors'!N35,0)</f>
        <v>4182</v>
      </c>
      <c r="O34" s="81">
        <f>ROUND(+O$3/+'Age Factors'!O35,0)</f>
        <v>5085</v>
      </c>
      <c r="P34" s="81">
        <f>ROUND(+P$3/+'Age Factors'!P35,0)</f>
        <v>7320</v>
      </c>
      <c r="Q34" s="81">
        <f>ROUND(+Q$3/+'Age Factors'!Q35,0)</f>
        <v>8996</v>
      </c>
      <c r="R34" s="81">
        <f>ROUND(+R$3/+'Age Factors'!R35,0)</f>
        <v>16127</v>
      </c>
      <c r="S34" s="81">
        <f>ROUND(+S$3/+'Age Factors'!S35,0)</f>
        <v>21422</v>
      </c>
      <c r="T34" s="81">
        <f>ROUND(+T$3/+'Age Factors'!T35,0)</f>
        <v>36406</v>
      </c>
      <c r="U34" s="81">
        <f>ROUND(+U$3/+'Age Factors'!U35,0)</f>
        <v>39966</v>
      </c>
      <c r="V34" s="81">
        <f>ROUND(+V$3/+'Age Factors'!V35,0)</f>
        <v>52954</v>
      </c>
      <c r="W34" s="79"/>
    </row>
    <row r="35" spans="1:23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946</v>
      </c>
      <c r="E35" s="82">
        <f>ROUND(+E$3/+'Age Factors'!E36,0)</f>
        <v>1016</v>
      </c>
      <c r="F35" s="82">
        <f>ROUND(+F$3/+'Age Factors'!F36,0)</f>
        <v>1271</v>
      </c>
      <c r="G35" s="82">
        <f>ROUND(+G$3/+'Age Factors'!G36,0)</f>
        <v>1278</v>
      </c>
      <c r="H35" s="82">
        <f>ROUND(+H$3/+'Age Factors'!H36,0)</f>
        <v>1599</v>
      </c>
      <c r="I35" s="82">
        <f>ROUND(+I$3/+'Age Factors'!I36,0)</f>
        <v>1939</v>
      </c>
      <c r="J35" s="82">
        <f>ROUND(+J$3/+'Age Factors'!J36,0)</f>
        <v>2453</v>
      </c>
      <c r="K35" s="82">
        <f>ROUND(+K$3/+'Age Factors'!K36,0)</f>
        <v>2643</v>
      </c>
      <c r="L35" s="82">
        <f>ROUND(+L$3/+'Age Factors'!L36,0)</f>
        <v>3317</v>
      </c>
      <c r="M35" s="82">
        <f>ROUND(+M$3/+'Age Factors'!M36,0)</f>
        <v>3500</v>
      </c>
      <c r="N35" s="82">
        <f>ROUND(+N$3/+'Age Factors'!N36,0)</f>
        <v>4193</v>
      </c>
      <c r="O35" s="82">
        <f>ROUND(+O$3/+'Age Factors'!O36,0)</f>
        <v>5098</v>
      </c>
      <c r="P35" s="82">
        <f>ROUND(+P$3/+'Age Factors'!P36,0)</f>
        <v>7339</v>
      </c>
      <c r="Q35" s="82">
        <f>ROUND(+Q$3/+'Age Factors'!Q36,0)</f>
        <v>9020</v>
      </c>
      <c r="R35" s="82">
        <f>ROUND(+R$3/+'Age Factors'!R36,0)</f>
        <v>16169</v>
      </c>
      <c r="S35" s="82">
        <f>ROUND(+S$3/+'Age Factors'!S36,0)</f>
        <v>21478</v>
      </c>
      <c r="T35" s="82">
        <f>ROUND(+T$3/+'Age Factors'!T36,0)</f>
        <v>36501</v>
      </c>
      <c r="U35" s="82">
        <f>ROUND(+U$3/+'Age Factors'!U36,0)</f>
        <v>40070</v>
      </c>
      <c r="V35" s="82">
        <f>ROUND(+V$3/+'Age Factors'!V36,0)</f>
        <v>53092</v>
      </c>
      <c r="W35" s="79"/>
    </row>
    <row r="36" spans="1:23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951</v>
      </c>
      <c r="E36" s="81">
        <f>ROUND(+E$3/+'Age Factors'!E37,0)</f>
        <v>1021</v>
      </c>
      <c r="F36" s="81">
        <f>ROUND(+F$3/+'Age Factors'!F37,0)</f>
        <v>1276</v>
      </c>
      <c r="G36" s="81">
        <f>ROUND(+G$3/+'Age Factors'!G37,0)</f>
        <v>1284</v>
      </c>
      <c r="H36" s="81">
        <f>ROUND(+H$3/+'Age Factors'!H37,0)</f>
        <v>1605</v>
      </c>
      <c r="I36" s="81">
        <f>ROUND(+I$3/+'Age Factors'!I37,0)</f>
        <v>1946</v>
      </c>
      <c r="J36" s="81">
        <f>ROUND(+J$3/+'Age Factors'!J37,0)</f>
        <v>2463</v>
      </c>
      <c r="K36" s="81">
        <f>ROUND(+K$3/+'Age Factors'!K37,0)</f>
        <v>2653</v>
      </c>
      <c r="L36" s="81">
        <f>ROUND(+L$3/+'Age Factors'!L37,0)</f>
        <v>3328</v>
      </c>
      <c r="M36" s="81">
        <f>ROUND(+M$3/+'Age Factors'!M37,0)</f>
        <v>3512</v>
      </c>
      <c r="N36" s="81">
        <f>ROUND(+N$3/+'Age Factors'!N37,0)</f>
        <v>4207</v>
      </c>
      <c r="O36" s="81">
        <f>ROUND(+O$3/+'Age Factors'!O37,0)</f>
        <v>5116</v>
      </c>
      <c r="P36" s="81">
        <f>ROUND(+P$3/+'Age Factors'!P37,0)</f>
        <v>7365</v>
      </c>
      <c r="Q36" s="81">
        <f>ROUND(+Q$3/+'Age Factors'!Q37,0)</f>
        <v>9051</v>
      </c>
      <c r="R36" s="81">
        <f>ROUND(+R$3/+'Age Factors'!R37,0)</f>
        <v>16224</v>
      </c>
      <c r="S36" s="81">
        <f>ROUND(+S$3/+'Age Factors'!S37,0)</f>
        <v>21552</v>
      </c>
      <c r="T36" s="81">
        <f>ROUND(+T$3/+'Age Factors'!T37,0)</f>
        <v>36626</v>
      </c>
      <c r="U36" s="81">
        <f>ROUND(+U$3/+'Age Factors'!U37,0)</f>
        <v>40208</v>
      </c>
      <c r="V36" s="81">
        <f>ROUND(+V$3/+'Age Factors'!V37,0)</f>
        <v>53274</v>
      </c>
      <c r="W36" s="79"/>
    </row>
    <row r="37" spans="1:23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958</v>
      </c>
      <c r="E37" s="81">
        <f>ROUND(+E$3/+'Age Factors'!E38,0)</f>
        <v>1028</v>
      </c>
      <c r="F37" s="81">
        <f>ROUND(+F$3/+'Age Factors'!F38,0)</f>
        <v>1283</v>
      </c>
      <c r="G37" s="81">
        <f>ROUND(+G$3/+'Age Factors'!G38,0)</f>
        <v>1290</v>
      </c>
      <c r="H37" s="81">
        <f>ROUND(+H$3/+'Age Factors'!H38,0)</f>
        <v>1613</v>
      </c>
      <c r="I37" s="81">
        <f>ROUND(+I$3/+'Age Factors'!I38,0)</f>
        <v>1955</v>
      </c>
      <c r="J37" s="81">
        <f>ROUND(+J$3/+'Age Factors'!J38,0)</f>
        <v>2474</v>
      </c>
      <c r="K37" s="81">
        <f>ROUND(+K$3/+'Age Factors'!K38,0)</f>
        <v>2664</v>
      </c>
      <c r="L37" s="81">
        <f>ROUND(+L$3/+'Age Factors'!L38,0)</f>
        <v>3343</v>
      </c>
      <c r="M37" s="81">
        <f>ROUND(+M$3/+'Age Factors'!M38,0)</f>
        <v>3527</v>
      </c>
      <c r="N37" s="81">
        <f>ROUND(+N$3/+'Age Factors'!N38,0)</f>
        <v>4225</v>
      </c>
      <c r="O37" s="81">
        <f>ROUND(+O$3/+'Age Factors'!O38,0)</f>
        <v>5137</v>
      </c>
      <c r="P37" s="81">
        <f>ROUND(+P$3/+'Age Factors'!P38,0)</f>
        <v>7395</v>
      </c>
      <c r="Q37" s="81">
        <f>ROUND(+Q$3/+'Age Factors'!Q38,0)</f>
        <v>9088</v>
      </c>
      <c r="R37" s="81">
        <f>ROUND(+R$3/+'Age Factors'!R38,0)</f>
        <v>16292</v>
      </c>
      <c r="S37" s="81">
        <f>ROUND(+S$3/+'Age Factors'!S38,0)</f>
        <v>21641</v>
      </c>
      <c r="T37" s="81">
        <f>ROUND(+T$3/+'Age Factors'!T38,0)</f>
        <v>36778</v>
      </c>
      <c r="U37" s="81">
        <f>ROUND(+U$3/+'Age Factors'!U38,0)</f>
        <v>40375</v>
      </c>
      <c r="V37" s="81">
        <f>ROUND(+V$3/+'Age Factors'!V38,0)</f>
        <v>53495</v>
      </c>
      <c r="W37" s="79"/>
    </row>
    <row r="38" spans="1:23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965</v>
      </c>
      <c r="E38" s="81">
        <f>ROUND(+E$3/+'Age Factors'!E39,0)</f>
        <v>1035</v>
      </c>
      <c r="F38" s="81">
        <f>ROUND(+F$3/+'Age Factors'!F39,0)</f>
        <v>1292</v>
      </c>
      <c r="G38" s="81">
        <f>ROUND(+G$3/+'Age Factors'!G39,0)</f>
        <v>1299</v>
      </c>
      <c r="H38" s="81">
        <f>ROUND(+H$3/+'Age Factors'!H39,0)</f>
        <v>1622</v>
      </c>
      <c r="I38" s="81">
        <f>ROUND(+I$3/+'Age Factors'!I39,0)</f>
        <v>1966</v>
      </c>
      <c r="J38" s="81">
        <f>ROUND(+J$3/+'Age Factors'!J39,0)</f>
        <v>2487</v>
      </c>
      <c r="K38" s="81">
        <f>ROUND(+K$3/+'Age Factors'!K39,0)</f>
        <v>2678</v>
      </c>
      <c r="L38" s="81">
        <f>ROUND(+L$3/+'Age Factors'!L39,0)</f>
        <v>3360</v>
      </c>
      <c r="M38" s="81">
        <f>ROUND(+M$3/+'Age Factors'!M39,0)</f>
        <v>3545</v>
      </c>
      <c r="N38" s="81">
        <f>ROUND(+N$3/+'Age Factors'!N39,0)</f>
        <v>4246</v>
      </c>
      <c r="O38" s="81">
        <f>ROUND(+O$3/+'Age Factors'!O39,0)</f>
        <v>5163</v>
      </c>
      <c r="P38" s="81">
        <f>ROUND(+P$3/+'Age Factors'!P39,0)</f>
        <v>7433</v>
      </c>
      <c r="Q38" s="81">
        <f>ROUND(+Q$3/+'Age Factors'!Q39,0)</f>
        <v>9134</v>
      </c>
      <c r="R38" s="81">
        <f>ROUND(+R$3/+'Age Factors'!R39,0)</f>
        <v>16375</v>
      </c>
      <c r="S38" s="81">
        <f>ROUND(+S$3/+'Age Factors'!S39,0)</f>
        <v>21752</v>
      </c>
      <c r="T38" s="81">
        <f>ROUND(+T$3/+'Age Factors'!T39,0)</f>
        <v>36965</v>
      </c>
      <c r="U38" s="81">
        <f>ROUND(+U$3/+'Age Factors'!U39,0)</f>
        <v>40580</v>
      </c>
      <c r="V38" s="81">
        <f>ROUND(+V$3/+'Age Factors'!V39,0)</f>
        <v>53768</v>
      </c>
      <c r="W38" s="79"/>
    </row>
    <row r="39" spans="1:23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972</v>
      </c>
      <c r="E39" s="81">
        <f>ROUND(+E$3/+'Age Factors'!E40,0)</f>
        <v>1043</v>
      </c>
      <c r="F39" s="81">
        <f>ROUND(+F$3/+'Age Factors'!F40,0)</f>
        <v>1301</v>
      </c>
      <c r="G39" s="81">
        <f>ROUND(+G$3/+'Age Factors'!G40,0)</f>
        <v>1308</v>
      </c>
      <c r="H39" s="81">
        <f>ROUND(+H$3/+'Age Factors'!H40,0)</f>
        <v>1632</v>
      </c>
      <c r="I39" s="81">
        <f>ROUND(+I$3/+'Age Factors'!I40,0)</f>
        <v>1979</v>
      </c>
      <c r="J39" s="81">
        <f>ROUND(+J$3/+'Age Factors'!J40,0)</f>
        <v>2502</v>
      </c>
      <c r="K39" s="81">
        <f>ROUND(+K$3/+'Age Factors'!K40,0)</f>
        <v>2695</v>
      </c>
      <c r="L39" s="81">
        <f>ROUND(+L$3/+'Age Factors'!L40,0)</f>
        <v>3380</v>
      </c>
      <c r="M39" s="81">
        <f>ROUND(+M$3/+'Age Factors'!M40,0)</f>
        <v>3566</v>
      </c>
      <c r="N39" s="81">
        <f>ROUND(+N$3/+'Age Factors'!N40,0)</f>
        <v>4272</v>
      </c>
      <c r="O39" s="81">
        <f>ROUND(+O$3/+'Age Factors'!O40,0)</f>
        <v>5194</v>
      </c>
      <c r="P39" s="81">
        <f>ROUND(+P$3/+'Age Factors'!P40,0)</f>
        <v>7477</v>
      </c>
      <c r="Q39" s="81">
        <f>ROUND(+Q$3/+'Age Factors'!Q40,0)</f>
        <v>9189</v>
      </c>
      <c r="R39" s="81">
        <f>ROUND(+R$3/+'Age Factors'!R40,0)</f>
        <v>16472</v>
      </c>
      <c r="S39" s="81">
        <f>ROUND(+S$3/+'Age Factors'!S40,0)</f>
        <v>21881</v>
      </c>
      <c r="T39" s="81">
        <f>ROUND(+T$3/+'Age Factors'!T40,0)</f>
        <v>37185</v>
      </c>
      <c r="U39" s="81">
        <f>ROUND(+U$3/+'Age Factors'!U40,0)</f>
        <v>40822</v>
      </c>
      <c r="V39" s="81">
        <f>ROUND(+V$3/+'Age Factors'!V40,0)</f>
        <v>54087</v>
      </c>
      <c r="W39" s="79"/>
    </row>
    <row r="40" spans="1:23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979</v>
      </c>
      <c r="E40" s="82">
        <f>ROUND(+E$3/+'Age Factors'!E41,0)</f>
        <v>1051</v>
      </c>
      <c r="F40" s="82">
        <f>ROUND(+F$3/+'Age Factors'!F41,0)</f>
        <v>1311</v>
      </c>
      <c r="G40" s="82">
        <f>ROUND(+G$3/+'Age Factors'!G41,0)</f>
        <v>1318</v>
      </c>
      <c r="H40" s="82">
        <f>ROUND(+H$3/+'Age Factors'!H41,0)</f>
        <v>1644</v>
      </c>
      <c r="I40" s="82">
        <f>ROUND(+I$3/+'Age Factors'!I41,0)</f>
        <v>1993</v>
      </c>
      <c r="J40" s="82">
        <f>ROUND(+J$3/+'Age Factors'!J41,0)</f>
        <v>2519</v>
      </c>
      <c r="K40" s="82">
        <f>ROUND(+K$3/+'Age Factors'!K41,0)</f>
        <v>2713</v>
      </c>
      <c r="L40" s="82">
        <f>ROUND(+L$3/+'Age Factors'!L41,0)</f>
        <v>3403</v>
      </c>
      <c r="M40" s="82">
        <f>ROUND(+M$3/+'Age Factors'!M41,0)</f>
        <v>3590</v>
      </c>
      <c r="N40" s="82">
        <f>ROUND(+N$3/+'Age Factors'!N41,0)</f>
        <v>4301</v>
      </c>
      <c r="O40" s="82">
        <f>ROUND(+O$3/+'Age Factors'!O41,0)</f>
        <v>5229</v>
      </c>
      <c r="P40" s="82">
        <f>ROUND(+P$3/+'Age Factors'!P41,0)</f>
        <v>7528</v>
      </c>
      <c r="Q40" s="82">
        <f>ROUND(+Q$3/+'Age Factors'!Q41,0)</f>
        <v>9251</v>
      </c>
      <c r="R40" s="82">
        <f>ROUND(+R$3/+'Age Factors'!R41,0)</f>
        <v>16584</v>
      </c>
      <c r="S40" s="82">
        <f>ROUND(+S$3/+'Age Factors'!S41,0)</f>
        <v>22030</v>
      </c>
      <c r="T40" s="82">
        <f>ROUND(+T$3/+'Age Factors'!T41,0)</f>
        <v>37438</v>
      </c>
      <c r="U40" s="82">
        <f>ROUND(+U$3/+'Age Factors'!U41,0)</f>
        <v>41099</v>
      </c>
      <c r="V40" s="82">
        <f>ROUND(+V$3/+'Age Factors'!V41,0)</f>
        <v>54455</v>
      </c>
      <c r="W40" s="79"/>
    </row>
    <row r="41" spans="1:23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986</v>
      </c>
      <c r="E41" s="81">
        <f>ROUND(+E$3/+'Age Factors'!E42,0)</f>
        <v>1059</v>
      </c>
      <c r="F41" s="81">
        <f>ROUND(+F$3/+'Age Factors'!F42,0)</f>
        <v>1321</v>
      </c>
      <c r="G41" s="81">
        <f>ROUND(+G$3/+'Age Factors'!G42,0)</f>
        <v>1328</v>
      </c>
      <c r="H41" s="81">
        <f>ROUND(+H$3/+'Age Factors'!H42,0)</f>
        <v>1657</v>
      </c>
      <c r="I41" s="81">
        <f>ROUND(+I$3/+'Age Factors'!I42,0)</f>
        <v>2008</v>
      </c>
      <c r="J41" s="81">
        <f>ROUND(+J$3/+'Age Factors'!J42,0)</f>
        <v>2539</v>
      </c>
      <c r="K41" s="81">
        <f>ROUND(+K$3/+'Age Factors'!K42,0)</f>
        <v>2734</v>
      </c>
      <c r="L41" s="81">
        <f>ROUND(+L$3/+'Age Factors'!L42,0)</f>
        <v>3429</v>
      </c>
      <c r="M41" s="81">
        <f>ROUND(+M$3/+'Age Factors'!M42,0)</f>
        <v>3617</v>
      </c>
      <c r="N41" s="81">
        <f>ROUND(+N$3/+'Age Factors'!N42,0)</f>
        <v>4333</v>
      </c>
      <c r="O41" s="81">
        <f>ROUND(+O$3/+'Age Factors'!O42,0)</f>
        <v>5269</v>
      </c>
      <c r="P41" s="81">
        <f>ROUND(+P$3/+'Age Factors'!P42,0)</f>
        <v>7585</v>
      </c>
      <c r="Q41" s="81">
        <f>ROUND(+Q$3/+'Age Factors'!Q42,0)</f>
        <v>9321</v>
      </c>
      <c r="R41" s="81">
        <f>ROUND(+R$3/+'Age Factors'!R42,0)</f>
        <v>16710</v>
      </c>
      <c r="S41" s="81">
        <f>ROUND(+S$3/+'Age Factors'!S42,0)</f>
        <v>22197</v>
      </c>
      <c r="T41" s="81">
        <f>ROUND(+T$3/+'Age Factors'!T42,0)</f>
        <v>37722</v>
      </c>
      <c r="U41" s="81">
        <f>ROUND(+U$3/+'Age Factors'!U42,0)</f>
        <v>41411</v>
      </c>
      <c r="V41" s="81">
        <f>ROUND(+V$3/+'Age Factors'!V42,0)</f>
        <v>54869</v>
      </c>
      <c r="W41" s="79"/>
    </row>
    <row r="42" spans="1:23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994</v>
      </c>
      <c r="E42" s="81">
        <f>ROUND(+E$3/+'Age Factors'!E43,0)</f>
        <v>1067</v>
      </c>
      <c r="F42" s="81">
        <f>ROUND(+F$3/+'Age Factors'!F43,0)</f>
        <v>1331</v>
      </c>
      <c r="G42" s="81">
        <f>ROUND(+G$3/+'Age Factors'!G43,0)</f>
        <v>1339</v>
      </c>
      <c r="H42" s="81">
        <f>ROUND(+H$3/+'Age Factors'!H43,0)</f>
        <v>1670</v>
      </c>
      <c r="I42" s="81">
        <f>ROUND(+I$3/+'Age Factors'!I43,0)</f>
        <v>2024</v>
      </c>
      <c r="J42" s="81">
        <f>ROUND(+J$3/+'Age Factors'!J43,0)</f>
        <v>2560</v>
      </c>
      <c r="K42" s="81">
        <f>ROUND(+K$3/+'Age Factors'!K43,0)</f>
        <v>2756</v>
      </c>
      <c r="L42" s="81">
        <f>ROUND(+L$3/+'Age Factors'!L43,0)</f>
        <v>3457</v>
      </c>
      <c r="M42" s="81">
        <f>ROUND(+M$3/+'Age Factors'!M43,0)</f>
        <v>3647</v>
      </c>
      <c r="N42" s="81">
        <f>ROUND(+N$3/+'Age Factors'!N43,0)</f>
        <v>4369</v>
      </c>
      <c r="O42" s="81">
        <f>ROUND(+O$3/+'Age Factors'!O43,0)</f>
        <v>5312</v>
      </c>
      <c r="P42" s="81">
        <f>ROUND(+P$3/+'Age Factors'!P43,0)</f>
        <v>7647</v>
      </c>
      <c r="Q42" s="81">
        <f>ROUND(+Q$3/+'Age Factors'!Q43,0)</f>
        <v>9398</v>
      </c>
      <c r="R42" s="81">
        <f>ROUND(+R$3/+'Age Factors'!R43,0)</f>
        <v>16847</v>
      </c>
      <c r="S42" s="81">
        <f>ROUND(+S$3/+'Age Factors'!S43,0)</f>
        <v>22378</v>
      </c>
      <c r="T42" s="81">
        <f>ROUND(+T$3/+'Age Factors'!T43,0)</f>
        <v>38030</v>
      </c>
      <c r="U42" s="81">
        <f>ROUND(+U$3/+'Age Factors'!U43,0)</f>
        <v>41750</v>
      </c>
      <c r="V42" s="81">
        <f>ROUND(+V$3/+'Age Factors'!V43,0)</f>
        <v>55317</v>
      </c>
      <c r="W42" s="79"/>
    </row>
    <row r="43" spans="1:23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1001</v>
      </c>
      <c r="E43" s="81">
        <f>ROUND(+E$3/+'Age Factors'!E44,0)</f>
        <v>1075</v>
      </c>
      <c r="F43" s="81">
        <f>ROUND(+F$3/+'Age Factors'!F44,0)</f>
        <v>1342</v>
      </c>
      <c r="G43" s="81">
        <f>ROUND(+G$3/+'Age Factors'!G44,0)</f>
        <v>1349</v>
      </c>
      <c r="H43" s="81">
        <f>ROUND(+H$3/+'Age Factors'!H44,0)</f>
        <v>1683</v>
      </c>
      <c r="I43" s="81">
        <f>ROUND(+I$3/+'Age Factors'!I44,0)</f>
        <v>2041</v>
      </c>
      <c r="J43" s="81">
        <f>ROUND(+J$3/+'Age Factors'!J44,0)</f>
        <v>2580</v>
      </c>
      <c r="K43" s="81">
        <f>ROUND(+K$3/+'Age Factors'!K44,0)</f>
        <v>2779</v>
      </c>
      <c r="L43" s="81">
        <f>ROUND(+L$3/+'Age Factors'!L44,0)</f>
        <v>3485</v>
      </c>
      <c r="M43" s="81">
        <f>ROUND(+M$3/+'Age Factors'!M44,0)</f>
        <v>3677</v>
      </c>
      <c r="N43" s="81">
        <f>ROUND(+N$3/+'Age Factors'!N44,0)</f>
        <v>4405</v>
      </c>
      <c r="O43" s="81">
        <f>ROUND(+O$3/+'Age Factors'!O44,0)</f>
        <v>5355</v>
      </c>
      <c r="P43" s="81">
        <f>ROUND(+P$3/+'Age Factors'!P44,0)</f>
        <v>7710</v>
      </c>
      <c r="Q43" s="81">
        <f>ROUND(+Q$3/+'Age Factors'!Q44,0)</f>
        <v>9475</v>
      </c>
      <c r="R43" s="81">
        <f>ROUND(+R$3/+'Age Factors'!R44,0)</f>
        <v>16985</v>
      </c>
      <c r="S43" s="81">
        <f>ROUND(+S$3/+'Age Factors'!S44,0)</f>
        <v>22563</v>
      </c>
      <c r="T43" s="81">
        <f>ROUND(+T$3/+'Age Factors'!T44,0)</f>
        <v>38344</v>
      </c>
      <c r="U43" s="81">
        <f>ROUND(+U$3/+'Age Factors'!U44,0)</f>
        <v>42094</v>
      </c>
      <c r="V43" s="81">
        <f>ROUND(+V$3/+'Age Factors'!V44,0)</f>
        <v>55773</v>
      </c>
      <c r="W43" s="79"/>
    </row>
    <row r="44" spans="1:23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1009</v>
      </c>
      <c r="E44" s="81">
        <f>ROUND(+E$3/+'Age Factors'!E45,0)</f>
        <v>1084</v>
      </c>
      <c r="F44" s="81">
        <f>ROUND(+F$3/+'Age Factors'!F45,0)</f>
        <v>1352</v>
      </c>
      <c r="G44" s="81">
        <f>ROUND(+G$3/+'Age Factors'!G45,0)</f>
        <v>1360</v>
      </c>
      <c r="H44" s="81">
        <f>ROUND(+H$3/+'Age Factors'!H45,0)</f>
        <v>1697</v>
      </c>
      <c r="I44" s="81">
        <f>ROUND(+I$3/+'Age Factors'!I45,0)</f>
        <v>2057</v>
      </c>
      <c r="J44" s="81">
        <f>ROUND(+J$3/+'Age Factors'!J45,0)</f>
        <v>2601</v>
      </c>
      <c r="K44" s="81">
        <f>ROUND(+K$3/+'Age Factors'!K45,0)</f>
        <v>2802</v>
      </c>
      <c r="L44" s="81">
        <f>ROUND(+L$3/+'Age Factors'!L45,0)</f>
        <v>3514</v>
      </c>
      <c r="M44" s="81">
        <f>ROUND(+M$3/+'Age Factors'!M45,0)</f>
        <v>3708</v>
      </c>
      <c r="N44" s="81">
        <f>ROUND(+N$3/+'Age Factors'!N45,0)</f>
        <v>4441</v>
      </c>
      <c r="O44" s="81">
        <f>ROUND(+O$3/+'Age Factors'!O45,0)</f>
        <v>5400</v>
      </c>
      <c r="P44" s="81">
        <f>ROUND(+P$3/+'Age Factors'!P45,0)</f>
        <v>7774</v>
      </c>
      <c r="Q44" s="81">
        <f>ROUND(+Q$3/+'Age Factors'!Q45,0)</f>
        <v>9554</v>
      </c>
      <c r="R44" s="81">
        <f>ROUND(+R$3/+'Age Factors'!R45,0)</f>
        <v>17126</v>
      </c>
      <c r="S44" s="81">
        <f>ROUND(+S$3/+'Age Factors'!S45,0)</f>
        <v>22750</v>
      </c>
      <c r="T44" s="81">
        <f>ROUND(+T$3/+'Age Factors'!T45,0)</f>
        <v>38662</v>
      </c>
      <c r="U44" s="81">
        <f>ROUND(+U$3/+'Age Factors'!U45,0)</f>
        <v>42443</v>
      </c>
      <c r="V44" s="81">
        <f>ROUND(+V$3/+'Age Factors'!V45,0)</f>
        <v>56236</v>
      </c>
      <c r="W44" s="79"/>
    </row>
    <row r="45" spans="1:23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1017</v>
      </c>
      <c r="E45" s="82">
        <f>ROUND(+E$3/+'Age Factors'!E46,0)</f>
        <v>1092</v>
      </c>
      <c r="F45" s="82">
        <f>ROUND(+F$3/+'Age Factors'!F46,0)</f>
        <v>1363</v>
      </c>
      <c r="G45" s="82">
        <f>ROUND(+G$3/+'Age Factors'!G46,0)</f>
        <v>1370</v>
      </c>
      <c r="H45" s="82">
        <f>ROUND(+H$3/+'Age Factors'!H46,0)</f>
        <v>1710</v>
      </c>
      <c r="I45" s="82">
        <f>ROUND(+I$3/+'Age Factors'!I46,0)</f>
        <v>2074</v>
      </c>
      <c r="J45" s="82">
        <f>ROUND(+J$3/+'Age Factors'!J46,0)</f>
        <v>2623</v>
      </c>
      <c r="K45" s="82">
        <f>ROUND(+K$3/+'Age Factors'!K46,0)</f>
        <v>2825</v>
      </c>
      <c r="L45" s="82">
        <f>ROUND(+L$3/+'Age Factors'!L46,0)</f>
        <v>3543</v>
      </c>
      <c r="M45" s="82">
        <f>ROUND(+M$3/+'Age Factors'!M46,0)</f>
        <v>3739</v>
      </c>
      <c r="N45" s="82">
        <f>ROUND(+N$3/+'Age Factors'!N46,0)</f>
        <v>4479</v>
      </c>
      <c r="O45" s="82">
        <f>ROUND(+O$3/+'Age Factors'!O46,0)</f>
        <v>5445</v>
      </c>
      <c r="P45" s="82">
        <f>ROUND(+P$3/+'Age Factors'!P46,0)</f>
        <v>7839</v>
      </c>
      <c r="Q45" s="82">
        <f>ROUND(+Q$3/+'Age Factors'!Q46,0)</f>
        <v>9634</v>
      </c>
      <c r="R45" s="82">
        <f>ROUND(+R$3/+'Age Factors'!R46,0)</f>
        <v>17270</v>
      </c>
      <c r="S45" s="82">
        <f>ROUND(+S$3/+'Age Factors'!S46,0)</f>
        <v>22941</v>
      </c>
      <c r="T45" s="82">
        <f>ROUND(+T$3/+'Age Factors'!T46,0)</f>
        <v>38986</v>
      </c>
      <c r="U45" s="82">
        <f>ROUND(+U$3/+'Age Factors'!U46,0)</f>
        <v>42799</v>
      </c>
      <c r="V45" s="82">
        <f>ROUND(+V$3/+'Age Factors'!V46,0)</f>
        <v>56707</v>
      </c>
      <c r="W45" s="79"/>
    </row>
    <row r="46" spans="1:23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1025</v>
      </c>
      <c r="E46" s="81">
        <f>ROUND(+E$3/+'Age Factors'!E47,0)</f>
        <v>1101</v>
      </c>
      <c r="F46" s="81">
        <f>ROUND(+F$3/+'Age Factors'!F47,0)</f>
        <v>1374</v>
      </c>
      <c r="G46" s="81">
        <f>ROUND(+G$3/+'Age Factors'!G47,0)</f>
        <v>1382</v>
      </c>
      <c r="H46" s="81">
        <f>ROUND(+H$3/+'Age Factors'!H47,0)</f>
        <v>1724</v>
      </c>
      <c r="I46" s="81">
        <f>ROUND(+I$3/+'Age Factors'!I47,0)</f>
        <v>2091</v>
      </c>
      <c r="J46" s="81">
        <f>ROUND(+J$3/+'Age Factors'!J47,0)</f>
        <v>2645</v>
      </c>
      <c r="K46" s="81">
        <f>ROUND(+K$3/+'Age Factors'!K47,0)</f>
        <v>2848</v>
      </c>
      <c r="L46" s="81">
        <f>ROUND(+L$3/+'Age Factors'!L47,0)</f>
        <v>3573</v>
      </c>
      <c r="M46" s="81">
        <f>ROUND(+M$3/+'Age Factors'!M47,0)</f>
        <v>3770</v>
      </c>
      <c r="N46" s="81">
        <f>ROUND(+N$3/+'Age Factors'!N47,0)</f>
        <v>4516</v>
      </c>
      <c r="O46" s="81">
        <f>ROUND(+O$3/+'Age Factors'!O47,0)</f>
        <v>5491</v>
      </c>
      <c r="P46" s="81">
        <f>ROUND(+P$3/+'Age Factors'!P47,0)</f>
        <v>7904</v>
      </c>
      <c r="Q46" s="81">
        <f>ROUND(+Q$3/+'Age Factors'!Q47,0)</f>
        <v>9714</v>
      </c>
      <c r="R46" s="81">
        <f>ROUND(+R$3/+'Age Factors'!R47,0)</f>
        <v>17414</v>
      </c>
      <c r="S46" s="81">
        <f>ROUND(+S$3/+'Age Factors'!S47,0)</f>
        <v>23132</v>
      </c>
      <c r="T46" s="81">
        <f>ROUND(+T$3/+'Age Factors'!T47,0)</f>
        <v>39311</v>
      </c>
      <c r="U46" s="81">
        <f>ROUND(+U$3/+'Age Factors'!U47,0)</f>
        <v>43156</v>
      </c>
      <c r="V46" s="81">
        <f>ROUND(+V$3/+'Age Factors'!V47,0)</f>
        <v>57180</v>
      </c>
      <c r="W46" s="79"/>
    </row>
    <row r="47" spans="1:23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1033</v>
      </c>
      <c r="E47" s="81">
        <f>ROUND(+E$3/+'Age Factors'!E48,0)</f>
        <v>1109</v>
      </c>
      <c r="F47" s="81">
        <f>ROUND(+F$3/+'Age Factors'!F48,0)</f>
        <v>1385</v>
      </c>
      <c r="G47" s="81">
        <f>ROUND(+G$3/+'Age Factors'!G48,0)</f>
        <v>1393</v>
      </c>
      <c r="H47" s="81">
        <f>ROUND(+H$3/+'Age Factors'!H48,0)</f>
        <v>1739</v>
      </c>
      <c r="I47" s="81">
        <f>ROUND(+I$3/+'Age Factors'!I48,0)</f>
        <v>2108</v>
      </c>
      <c r="J47" s="81">
        <f>ROUND(+J$3/+'Age Factors'!J48,0)</f>
        <v>2667</v>
      </c>
      <c r="K47" s="81">
        <f>ROUND(+K$3/+'Age Factors'!K48,0)</f>
        <v>2872</v>
      </c>
      <c r="L47" s="81">
        <f>ROUND(+L$3/+'Age Factors'!L48,0)</f>
        <v>3604</v>
      </c>
      <c r="M47" s="81">
        <f>ROUND(+M$3/+'Age Factors'!M48,0)</f>
        <v>3802</v>
      </c>
      <c r="N47" s="81">
        <f>ROUND(+N$3/+'Age Factors'!N48,0)</f>
        <v>4554</v>
      </c>
      <c r="O47" s="81">
        <f>ROUND(+O$3/+'Age Factors'!O48,0)</f>
        <v>5537</v>
      </c>
      <c r="P47" s="81">
        <f>ROUND(+P$3/+'Age Factors'!P48,0)</f>
        <v>7972</v>
      </c>
      <c r="Q47" s="81">
        <f>ROUND(+Q$3/+'Age Factors'!Q48,0)</f>
        <v>9797</v>
      </c>
      <c r="R47" s="81">
        <f>ROUND(+R$3/+'Age Factors'!R48,0)</f>
        <v>17562</v>
      </c>
      <c r="S47" s="81">
        <f>ROUND(+S$3/+'Age Factors'!S48,0)</f>
        <v>23329</v>
      </c>
      <c r="T47" s="81">
        <f>ROUND(+T$3/+'Age Factors'!T48,0)</f>
        <v>39646</v>
      </c>
      <c r="U47" s="81">
        <f>ROUND(+U$3/+'Age Factors'!U48,0)</f>
        <v>43523</v>
      </c>
      <c r="V47" s="81">
        <f>ROUND(+V$3/+'Age Factors'!V48,0)</f>
        <v>57667</v>
      </c>
      <c r="W47" s="79"/>
    </row>
    <row r="48" spans="1:23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1041</v>
      </c>
      <c r="E48" s="81">
        <f>ROUND(+E$3/+'Age Factors'!E49,0)</f>
        <v>1118</v>
      </c>
      <c r="F48" s="81">
        <f>ROUND(+F$3/+'Age Factors'!F49,0)</f>
        <v>1397</v>
      </c>
      <c r="G48" s="81">
        <f>ROUND(+G$3/+'Age Factors'!G49,0)</f>
        <v>1404</v>
      </c>
      <c r="H48" s="81">
        <f>ROUND(+H$3/+'Age Factors'!H49,0)</f>
        <v>1753</v>
      </c>
      <c r="I48" s="81">
        <f>ROUND(+I$3/+'Age Factors'!I49,0)</f>
        <v>2126</v>
      </c>
      <c r="J48" s="81">
        <f>ROUND(+J$3/+'Age Factors'!J49,0)</f>
        <v>2689</v>
      </c>
      <c r="K48" s="81">
        <f>ROUND(+K$3/+'Age Factors'!K49,0)</f>
        <v>2897</v>
      </c>
      <c r="L48" s="81">
        <f>ROUND(+L$3/+'Age Factors'!L49,0)</f>
        <v>3634</v>
      </c>
      <c r="M48" s="81">
        <f>ROUND(+M$3/+'Age Factors'!M49,0)</f>
        <v>3835</v>
      </c>
      <c r="N48" s="81">
        <f>ROUND(+N$3/+'Age Factors'!N49,0)</f>
        <v>4594</v>
      </c>
      <c r="O48" s="81">
        <f>ROUND(+O$3/+'Age Factors'!O49,0)</f>
        <v>5585</v>
      </c>
      <c r="P48" s="81">
        <f>ROUND(+P$3/+'Age Factors'!P49,0)</f>
        <v>8040</v>
      </c>
      <c r="Q48" s="81">
        <f>ROUND(+Q$3/+'Age Factors'!Q49,0)</f>
        <v>9881</v>
      </c>
      <c r="R48" s="81">
        <f>ROUND(+R$3/+'Age Factors'!R49,0)</f>
        <v>17713</v>
      </c>
      <c r="S48" s="81">
        <f>ROUND(+S$3/+'Age Factors'!S49,0)</f>
        <v>23529</v>
      </c>
      <c r="T48" s="81">
        <f>ROUND(+T$3/+'Age Factors'!T49,0)</f>
        <v>39987</v>
      </c>
      <c r="U48" s="81">
        <f>ROUND(+U$3/+'Age Factors'!U49,0)</f>
        <v>43897</v>
      </c>
      <c r="V48" s="81">
        <f>ROUND(+V$3/+'Age Factors'!V49,0)</f>
        <v>58163</v>
      </c>
      <c r="W48" s="79"/>
    </row>
    <row r="49" spans="1:23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1050</v>
      </c>
      <c r="E49" s="81">
        <f>ROUND(+E$3/+'Age Factors'!E50,0)</f>
        <v>1127</v>
      </c>
      <c r="F49" s="81">
        <f>ROUND(+F$3/+'Age Factors'!F50,0)</f>
        <v>1408</v>
      </c>
      <c r="G49" s="81">
        <f>ROUND(+G$3/+'Age Factors'!G50,0)</f>
        <v>1416</v>
      </c>
      <c r="H49" s="81">
        <f>ROUND(+H$3/+'Age Factors'!H50,0)</f>
        <v>1768</v>
      </c>
      <c r="I49" s="81">
        <f>ROUND(+I$3/+'Age Factors'!I50,0)</f>
        <v>2144</v>
      </c>
      <c r="J49" s="81">
        <f>ROUND(+J$3/+'Age Factors'!J50,0)</f>
        <v>2712</v>
      </c>
      <c r="K49" s="81">
        <f>ROUND(+K$3/+'Age Factors'!K50,0)</f>
        <v>2922</v>
      </c>
      <c r="L49" s="81">
        <f>ROUND(+L$3/+'Age Factors'!L50,0)</f>
        <v>3666</v>
      </c>
      <c r="M49" s="81">
        <f>ROUND(+M$3/+'Age Factors'!M50,0)</f>
        <v>3868</v>
      </c>
      <c r="N49" s="81">
        <f>ROUND(+N$3/+'Age Factors'!N50,0)</f>
        <v>4633</v>
      </c>
      <c r="O49" s="81">
        <f>ROUND(+O$3/+'Age Factors'!O50,0)</f>
        <v>5633</v>
      </c>
      <c r="P49" s="81">
        <f>ROUND(+P$3/+'Age Factors'!P50,0)</f>
        <v>8110</v>
      </c>
      <c r="Q49" s="81">
        <f>ROUND(+Q$3/+'Age Factors'!Q50,0)</f>
        <v>9967</v>
      </c>
      <c r="R49" s="81">
        <f>ROUND(+R$3/+'Age Factors'!R50,0)</f>
        <v>17867</v>
      </c>
      <c r="S49" s="81">
        <f>ROUND(+S$3/+'Age Factors'!S50,0)</f>
        <v>23733</v>
      </c>
      <c r="T49" s="81">
        <f>ROUND(+T$3/+'Age Factors'!T50,0)</f>
        <v>40333</v>
      </c>
      <c r="U49" s="81">
        <f>ROUND(+U$3/+'Age Factors'!U50,0)</f>
        <v>44278</v>
      </c>
      <c r="V49" s="81">
        <f>ROUND(+V$3/+'Age Factors'!V50,0)</f>
        <v>58667</v>
      </c>
      <c r="W49" s="79"/>
    </row>
    <row r="50" spans="1:23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1058</v>
      </c>
      <c r="E50" s="82">
        <f>ROUND(+E$3/+'Age Factors'!E51,0)</f>
        <v>1136</v>
      </c>
      <c r="F50" s="82">
        <f>ROUND(+F$3/+'Age Factors'!F51,0)</f>
        <v>1420</v>
      </c>
      <c r="G50" s="82">
        <f>ROUND(+G$3/+'Age Factors'!G51,0)</f>
        <v>1427</v>
      </c>
      <c r="H50" s="82">
        <f>ROUND(+H$3/+'Age Factors'!H51,0)</f>
        <v>1783</v>
      </c>
      <c r="I50" s="82">
        <f>ROUND(+I$3/+'Age Factors'!I51,0)</f>
        <v>2162</v>
      </c>
      <c r="J50" s="82">
        <f>ROUND(+J$3/+'Age Factors'!J51,0)</f>
        <v>2736</v>
      </c>
      <c r="K50" s="82">
        <f>ROUND(+K$3/+'Age Factors'!K51,0)</f>
        <v>2946</v>
      </c>
      <c r="L50" s="82">
        <f>ROUND(+L$3/+'Age Factors'!L51,0)</f>
        <v>3697</v>
      </c>
      <c r="M50" s="82">
        <f>ROUND(+M$3/+'Age Factors'!M51,0)</f>
        <v>3902</v>
      </c>
      <c r="N50" s="82">
        <f>ROUND(+N$3/+'Age Factors'!N51,0)</f>
        <v>4674</v>
      </c>
      <c r="O50" s="82">
        <f>ROUND(+O$3/+'Age Factors'!O51,0)</f>
        <v>5683</v>
      </c>
      <c r="P50" s="82">
        <f>ROUND(+P$3/+'Age Factors'!P51,0)</f>
        <v>8181</v>
      </c>
      <c r="Q50" s="82">
        <f>ROUND(+Q$3/+'Age Factors'!Q51,0)</f>
        <v>10054</v>
      </c>
      <c r="R50" s="82">
        <f>ROUND(+R$3/+'Age Factors'!R51,0)</f>
        <v>18023</v>
      </c>
      <c r="S50" s="82">
        <f>ROUND(+S$3/+'Age Factors'!S51,0)</f>
        <v>23941</v>
      </c>
      <c r="T50" s="82">
        <f>ROUND(+T$3/+'Age Factors'!T51,0)</f>
        <v>40686</v>
      </c>
      <c r="U50" s="82">
        <f>ROUND(+U$3/+'Age Factors'!U51,0)</f>
        <v>44665</v>
      </c>
      <c r="V50" s="82">
        <f>ROUND(+V$3/+'Age Factors'!V51,0)</f>
        <v>59180</v>
      </c>
      <c r="W50" s="79"/>
    </row>
    <row r="51" spans="1:23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1067</v>
      </c>
      <c r="E51" s="81">
        <f>ROUND(+E$3/+'Age Factors'!E52,0)</f>
        <v>1146</v>
      </c>
      <c r="F51" s="81">
        <f>ROUND(+F$3/+'Age Factors'!F52,0)</f>
        <v>1431</v>
      </c>
      <c r="G51" s="81">
        <f>ROUND(+G$3/+'Age Factors'!G52,0)</f>
        <v>1439</v>
      </c>
      <c r="H51" s="81">
        <f>ROUND(+H$3/+'Age Factors'!H52,0)</f>
        <v>1798</v>
      </c>
      <c r="I51" s="81">
        <f>ROUND(+I$3/+'Age Factors'!I52,0)</f>
        <v>2181</v>
      </c>
      <c r="J51" s="81">
        <f>ROUND(+J$3/+'Age Factors'!J52,0)</f>
        <v>2759</v>
      </c>
      <c r="K51" s="81">
        <f>ROUND(+K$3/+'Age Factors'!K52,0)</f>
        <v>2972</v>
      </c>
      <c r="L51" s="81">
        <f>ROUND(+L$3/+'Age Factors'!L52,0)</f>
        <v>3730</v>
      </c>
      <c r="M51" s="81">
        <f>ROUND(+M$3/+'Age Factors'!M52,0)</f>
        <v>3936</v>
      </c>
      <c r="N51" s="81">
        <f>ROUND(+N$3/+'Age Factors'!N52,0)</f>
        <v>4715</v>
      </c>
      <c r="O51" s="81">
        <f>ROUND(+O$3/+'Age Factors'!O52,0)</f>
        <v>5732</v>
      </c>
      <c r="P51" s="81">
        <f>ROUND(+P$3/+'Age Factors'!P52,0)</f>
        <v>8252</v>
      </c>
      <c r="Q51" s="81">
        <f>ROUND(+Q$3/+'Age Factors'!Q52,0)</f>
        <v>10141</v>
      </c>
      <c r="R51" s="81">
        <f>ROUND(+R$3/+'Age Factors'!R52,0)</f>
        <v>18180</v>
      </c>
      <c r="S51" s="81">
        <f>ROUND(+S$3/+'Age Factors'!S52,0)</f>
        <v>24149</v>
      </c>
      <c r="T51" s="81">
        <f>ROUND(+T$3/+'Age Factors'!T52,0)</f>
        <v>41040</v>
      </c>
      <c r="U51" s="81">
        <f>ROUND(+U$3/+'Age Factors'!U52,0)</f>
        <v>45054</v>
      </c>
      <c r="V51" s="81">
        <f>ROUND(+V$3/+'Age Factors'!V52,0)</f>
        <v>59695</v>
      </c>
      <c r="W51" s="79"/>
    </row>
    <row r="52" spans="1:23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1076</v>
      </c>
      <c r="E52" s="81">
        <f>ROUND(+E$3/+'Age Factors'!E53,0)</f>
        <v>1155</v>
      </c>
      <c r="F52" s="81">
        <f>ROUND(+F$3/+'Age Factors'!F53,0)</f>
        <v>1444</v>
      </c>
      <c r="G52" s="81">
        <f>ROUND(+G$3/+'Age Factors'!G53,0)</f>
        <v>1451</v>
      </c>
      <c r="H52" s="81">
        <f>ROUND(+H$3/+'Age Factors'!H53,0)</f>
        <v>1813</v>
      </c>
      <c r="I52" s="81">
        <f>ROUND(+I$3/+'Age Factors'!I53,0)</f>
        <v>2199</v>
      </c>
      <c r="J52" s="81">
        <f>ROUND(+J$3/+'Age Factors'!J53,0)</f>
        <v>2783</v>
      </c>
      <c r="K52" s="81">
        <f>ROUND(+K$3/+'Age Factors'!K53,0)</f>
        <v>2998</v>
      </c>
      <c r="L52" s="81">
        <f>ROUND(+L$3/+'Age Factors'!L53,0)</f>
        <v>3763</v>
      </c>
      <c r="M52" s="81">
        <f>ROUND(+M$3/+'Age Factors'!M53,0)</f>
        <v>3971</v>
      </c>
      <c r="N52" s="81">
        <f>ROUND(+N$3/+'Age Factors'!N53,0)</f>
        <v>4756</v>
      </c>
      <c r="O52" s="81">
        <f>ROUND(+O$3/+'Age Factors'!O53,0)</f>
        <v>5783</v>
      </c>
      <c r="P52" s="81">
        <f>ROUND(+P$3/+'Age Factors'!P53,0)</f>
        <v>8326</v>
      </c>
      <c r="Q52" s="81">
        <f>ROUND(+Q$3/+'Age Factors'!Q53,0)</f>
        <v>10232</v>
      </c>
      <c r="R52" s="81">
        <f>ROUND(+R$3/+'Age Factors'!R53,0)</f>
        <v>18342</v>
      </c>
      <c r="S52" s="81">
        <f>ROUND(+S$3/+'Age Factors'!S53,0)</f>
        <v>24364</v>
      </c>
      <c r="T52" s="81">
        <f>ROUND(+T$3/+'Age Factors'!T53,0)</f>
        <v>41405</v>
      </c>
      <c r="U52" s="81">
        <f>ROUND(+U$3/+'Age Factors'!U53,0)</f>
        <v>45455</v>
      </c>
      <c r="V52" s="81">
        <f>ROUND(+V$3/+'Age Factors'!V53,0)</f>
        <v>60226</v>
      </c>
      <c r="W52" s="79"/>
    </row>
    <row r="53" spans="1:23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1084</v>
      </c>
      <c r="E53" s="81">
        <f>ROUND(+E$3/+'Age Factors'!E54,0)</f>
        <v>1165</v>
      </c>
      <c r="F53" s="81">
        <f>ROUND(+F$3/+'Age Factors'!F54,0)</f>
        <v>1456</v>
      </c>
      <c r="G53" s="81">
        <f>ROUND(+G$3/+'Age Factors'!G54,0)</f>
        <v>1464</v>
      </c>
      <c r="H53" s="81">
        <f>ROUND(+H$3/+'Age Factors'!H54,0)</f>
        <v>1829</v>
      </c>
      <c r="I53" s="81">
        <f>ROUND(+I$3/+'Age Factors'!I54,0)</f>
        <v>2219</v>
      </c>
      <c r="J53" s="81">
        <f>ROUND(+J$3/+'Age Factors'!J54,0)</f>
        <v>2808</v>
      </c>
      <c r="K53" s="81">
        <f>ROUND(+K$3/+'Age Factors'!K54,0)</f>
        <v>3025</v>
      </c>
      <c r="L53" s="81">
        <f>ROUND(+L$3/+'Age Factors'!L54,0)</f>
        <v>3796</v>
      </c>
      <c r="M53" s="81">
        <f>ROUND(+M$3/+'Age Factors'!M54,0)</f>
        <v>4006</v>
      </c>
      <c r="N53" s="81">
        <f>ROUND(+N$3/+'Age Factors'!N54,0)</f>
        <v>4799</v>
      </c>
      <c r="O53" s="81">
        <f>ROUND(+O$3/+'Age Factors'!O54,0)</f>
        <v>5835</v>
      </c>
      <c r="P53" s="81">
        <f>ROUND(+P$3/+'Age Factors'!P54,0)</f>
        <v>8400</v>
      </c>
      <c r="Q53" s="81">
        <f>ROUND(+Q$3/+'Age Factors'!Q54,0)</f>
        <v>10323</v>
      </c>
      <c r="R53" s="81">
        <f>ROUND(+R$3/+'Age Factors'!R54,0)</f>
        <v>18506</v>
      </c>
      <c r="S53" s="81">
        <f>ROUND(+S$3/+'Age Factors'!S54,0)</f>
        <v>24583</v>
      </c>
      <c r="T53" s="81">
        <f>ROUND(+T$3/+'Age Factors'!T54,0)</f>
        <v>41777</v>
      </c>
      <c r="U53" s="81">
        <f>ROUND(+U$3/+'Age Factors'!U54,0)</f>
        <v>45863</v>
      </c>
      <c r="V53" s="81">
        <f>ROUND(+V$3/+'Age Factors'!V54,0)</f>
        <v>60766</v>
      </c>
      <c r="W53" s="79"/>
    </row>
    <row r="54" spans="1:23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1094</v>
      </c>
      <c r="E54" s="81">
        <f>ROUND(+E$3/+'Age Factors'!E55,0)</f>
        <v>1175</v>
      </c>
      <c r="F54" s="81">
        <f>ROUND(+F$3/+'Age Factors'!F55,0)</f>
        <v>1468</v>
      </c>
      <c r="G54" s="81">
        <f>ROUND(+G$3/+'Age Factors'!G55,0)</f>
        <v>1476</v>
      </c>
      <c r="H54" s="81">
        <f>ROUND(+H$3/+'Age Factors'!H55,0)</f>
        <v>1845</v>
      </c>
      <c r="I54" s="81">
        <f>ROUND(+I$3/+'Age Factors'!I55,0)</f>
        <v>2238</v>
      </c>
      <c r="J54" s="81">
        <f>ROUND(+J$3/+'Age Factors'!J55,0)</f>
        <v>2833</v>
      </c>
      <c r="K54" s="81">
        <f>ROUND(+K$3/+'Age Factors'!K55,0)</f>
        <v>3052</v>
      </c>
      <c r="L54" s="81">
        <f>ROUND(+L$3/+'Age Factors'!L55,0)</f>
        <v>3831</v>
      </c>
      <c r="M54" s="81">
        <f>ROUND(+M$3/+'Age Factors'!M55,0)</f>
        <v>4043</v>
      </c>
      <c r="N54" s="81">
        <f>ROUND(+N$3/+'Age Factors'!N55,0)</f>
        <v>4843</v>
      </c>
      <c r="O54" s="81">
        <f>ROUND(+O$3/+'Age Factors'!O55,0)</f>
        <v>5888</v>
      </c>
      <c r="P54" s="81">
        <f>ROUND(+P$3/+'Age Factors'!P55,0)</f>
        <v>8476</v>
      </c>
      <c r="Q54" s="81">
        <f>ROUND(+Q$3/+'Age Factors'!Q55,0)</f>
        <v>10417</v>
      </c>
      <c r="R54" s="81">
        <f>ROUND(+R$3/+'Age Factors'!R55,0)</f>
        <v>18674</v>
      </c>
      <c r="S54" s="81">
        <f>ROUND(+S$3/+'Age Factors'!S55,0)</f>
        <v>24805</v>
      </c>
      <c r="T54" s="81">
        <f>ROUND(+T$3/+'Age Factors'!T55,0)</f>
        <v>42155</v>
      </c>
      <c r="U54" s="81">
        <f>ROUND(+U$3/+'Age Factors'!U55,0)</f>
        <v>46278</v>
      </c>
      <c r="V54" s="81">
        <f>ROUND(+V$3/+'Age Factors'!V55,0)</f>
        <v>61317</v>
      </c>
      <c r="W54" s="79"/>
    </row>
    <row r="55" spans="1:23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1103</v>
      </c>
      <c r="E55" s="82">
        <f>ROUND(+E$3/+'Age Factors'!E56,0)</f>
        <v>1185</v>
      </c>
      <c r="F55" s="82">
        <f>ROUND(+F$3/+'Age Factors'!F56,0)</f>
        <v>1481</v>
      </c>
      <c r="G55" s="82">
        <f>ROUND(+G$3/+'Age Factors'!G56,0)</f>
        <v>1489</v>
      </c>
      <c r="H55" s="82">
        <f>ROUND(+H$3/+'Age Factors'!H56,0)</f>
        <v>1861</v>
      </c>
      <c r="I55" s="82">
        <f>ROUND(+I$3/+'Age Factors'!I56,0)</f>
        <v>2258</v>
      </c>
      <c r="J55" s="82">
        <f>ROUND(+J$3/+'Age Factors'!J56,0)</f>
        <v>2858</v>
      </c>
      <c r="K55" s="82">
        <f>ROUND(+K$3/+'Age Factors'!K56,0)</f>
        <v>3079</v>
      </c>
      <c r="L55" s="82">
        <f>ROUND(+L$3/+'Age Factors'!L56,0)</f>
        <v>3865</v>
      </c>
      <c r="M55" s="82">
        <f>ROUND(+M$3/+'Age Factors'!M56,0)</f>
        <v>4079</v>
      </c>
      <c r="N55" s="82">
        <f>ROUND(+N$3/+'Age Factors'!N56,0)</f>
        <v>4887</v>
      </c>
      <c r="O55" s="82">
        <f>ROUND(+O$3/+'Age Factors'!O56,0)</f>
        <v>5942</v>
      </c>
      <c r="P55" s="82">
        <f>ROUND(+P$3/+'Age Factors'!P56,0)</f>
        <v>8554</v>
      </c>
      <c r="Q55" s="82">
        <f>ROUND(+Q$3/+'Age Factors'!Q56,0)</f>
        <v>10512</v>
      </c>
      <c r="R55" s="82">
        <f>ROUND(+R$3/+'Age Factors'!R56,0)</f>
        <v>18844</v>
      </c>
      <c r="S55" s="82">
        <f>ROUND(+S$3/+'Age Factors'!S56,0)</f>
        <v>25032</v>
      </c>
      <c r="T55" s="82">
        <f>ROUND(+T$3/+'Age Factors'!T56,0)</f>
        <v>42541</v>
      </c>
      <c r="U55" s="82">
        <f>ROUND(+U$3/+'Age Factors'!U56,0)</f>
        <v>46701</v>
      </c>
      <c r="V55" s="82">
        <f>ROUND(+V$3/+'Age Factors'!V56,0)</f>
        <v>61877</v>
      </c>
      <c r="W55" s="79"/>
    </row>
    <row r="56" spans="1:23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1112</v>
      </c>
      <c r="E56" s="81">
        <f>ROUND(+E$3/+'Age Factors'!E57,0)</f>
        <v>1195</v>
      </c>
      <c r="F56" s="81">
        <f>ROUND(+F$3/+'Age Factors'!F57,0)</f>
        <v>1494</v>
      </c>
      <c r="G56" s="81">
        <f>ROUND(+G$3/+'Age Factors'!G57,0)</f>
        <v>1502</v>
      </c>
      <c r="H56" s="81">
        <f>ROUND(+H$3/+'Age Factors'!H57,0)</f>
        <v>1878</v>
      </c>
      <c r="I56" s="81">
        <f>ROUND(+I$3/+'Age Factors'!I57,0)</f>
        <v>2278</v>
      </c>
      <c r="J56" s="81">
        <f>ROUND(+J$3/+'Age Factors'!J57,0)</f>
        <v>2884</v>
      </c>
      <c r="K56" s="81">
        <f>ROUND(+K$3/+'Age Factors'!K57,0)</f>
        <v>3107</v>
      </c>
      <c r="L56" s="81">
        <f>ROUND(+L$3/+'Age Factors'!L57,0)</f>
        <v>3901</v>
      </c>
      <c r="M56" s="81">
        <f>ROUND(+M$3/+'Age Factors'!M57,0)</f>
        <v>4117</v>
      </c>
      <c r="N56" s="81">
        <f>ROUND(+N$3/+'Age Factors'!N57,0)</f>
        <v>4931</v>
      </c>
      <c r="O56" s="81">
        <f>ROUND(+O$3/+'Age Factors'!O57,0)</f>
        <v>5996</v>
      </c>
      <c r="P56" s="81">
        <f>ROUND(+P$3/+'Age Factors'!P57,0)</f>
        <v>8632</v>
      </c>
      <c r="Q56" s="81">
        <f>ROUND(+Q$3/+'Age Factors'!Q57,0)</f>
        <v>10608</v>
      </c>
      <c r="R56" s="81">
        <f>ROUND(+R$3/+'Age Factors'!R57,0)</f>
        <v>19016</v>
      </c>
      <c r="S56" s="81">
        <f>ROUND(+S$3/+'Age Factors'!S57,0)</f>
        <v>25260</v>
      </c>
      <c r="T56" s="81">
        <f>ROUND(+T$3/+'Age Factors'!T57,0)</f>
        <v>42928</v>
      </c>
      <c r="U56" s="81">
        <f>ROUND(+U$3/+'Age Factors'!U57,0)</f>
        <v>47126</v>
      </c>
      <c r="V56" s="81">
        <f>ROUND(+V$3/+'Age Factors'!V57,0)</f>
        <v>62441</v>
      </c>
      <c r="W56" s="79"/>
    </row>
    <row r="57" spans="1:23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1122</v>
      </c>
      <c r="E57" s="81">
        <f>ROUND(+E$3/+'Age Factors'!E58,0)</f>
        <v>1205</v>
      </c>
      <c r="F57" s="81">
        <f>ROUND(+F$3/+'Age Factors'!F58,0)</f>
        <v>1507</v>
      </c>
      <c r="G57" s="81">
        <f>ROUND(+G$3/+'Age Factors'!G58,0)</f>
        <v>1515</v>
      </c>
      <c r="H57" s="81">
        <f>ROUND(+H$3/+'Age Factors'!H58,0)</f>
        <v>1895</v>
      </c>
      <c r="I57" s="81">
        <f>ROUND(+I$3/+'Age Factors'!I58,0)</f>
        <v>2299</v>
      </c>
      <c r="J57" s="81">
        <f>ROUND(+J$3/+'Age Factors'!J58,0)</f>
        <v>2910</v>
      </c>
      <c r="K57" s="81">
        <f>ROUND(+K$3/+'Age Factors'!K58,0)</f>
        <v>3136</v>
      </c>
      <c r="L57" s="81">
        <f>ROUND(+L$3/+'Age Factors'!L58,0)</f>
        <v>3937</v>
      </c>
      <c r="M57" s="81">
        <f>ROUND(+M$3/+'Age Factors'!M58,0)</f>
        <v>4155</v>
      </c>
      <c r="N57" s="81">
        <f>ROUND(+N$3/+'Age Factors'!N58,0)</f>
        <v>4977</v>
      </c>
      <c r="O57" s="81">
        <f>ROUND(+O$3/+'Age Factors'!O58,0)</f>
        <v>6052</v>
      </c>
      <c r="P57" s="81">
        <f>ROUND(+P$3/+'Age Factors'!P58,0)</f>
        <v>8712</v>
      </c>
      <c r="Q57" s="81">
        <f>ROUND(+Q$3/+'Age Factors'!Q58,0)</f>
        <v>10707</v>
      </c>
      <c r="R57" s="81">
        <f>ROUND(+R$3/+'Age Factors'!R58,0)</f>
        <v>19193</v>
      </c>
      <c r="S57" s="81">
        <f>ROUND(+S$3/+'Age Factors'!S58,0)</f>
        <v>25495</v>
      </c>
      <c r="T57" s="81">
        <f>ROUND(+T$3/+'Age Factors'!T58,0)</f>
        <v>43328</v>
      </c>
      <c r="U57" s="81">
        <f>ROUND(+U$3/+'Age Factors'!U58,0)</f>
        <v>47565</v>
      </c>
      <c r="V57" s="81">
        <f>ROUND(+V$3/+'Age Factors'!V58,0)</f>
        <v>63022</v>
      </c>
      <c r="W57" s="79"/>
    </row>
    <row r="58" spans="1:23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1131</v>
      </c>
      <c r="E58" s="81">
        <f>ROUND(+E$3/+'Age Factors'!E59,0)</f>
        <v>1215</v>
      </c>
      <c r="F58" s="81">
        <f>ROUND(+F$3/+'Age Factors'!F59,0)</f>
        <v>1520</v>
      </c>
      <c r="G58" s="81">
        <f>ROUND(+G$3/+'Age Factors'!G59,0)</f>
        <v>1529</v>
      </c>
      <c r="H58" s="81">
        <f>ROUND(+H$3/+'Age Factors'!H59,0)</f>
        <v>1912</v>
      </c>
      <c r="I58" s="81">
        <f>ROUND(+I$3/+'Age Factors'!I59,0)</f>
        <v>2320</v>
      </c>
      <c r="J58" s="81">
        <f>ROUND(+J$3/+'Age Factors'!J59,0)</f>
        <v>2937</v>
      </c>
      <c r="K58" s="81">
        <f>ROUND(+K$3/+'Age Factors'!K59,0)</f>
        <v>3165</v>
      </c>
      <c r="L58" s="81">
        <f>ROUND(+L$3/+'Age Factors'!L59,0)</f>
        <v>3974</v>
      </c>
      <c r="M58" s="81">
        <f>ROUND(+M$3/+'Age Factors'!M59,0)</f>
        <v>4194</v>
      </c>
      <c r="N58" s="81">
        <f>ROUND(+N$3/+'Age Factors'!N59,0)</f>
        <v>5024</v>
      </c>
      <c r="O58" s="81">
        <f>ROUND(+O$3/+'Age Factors'!O59,0)</f>
        <v>6108</v>
      </c>
      <c r="P58" s="81">
        <f>ROUND(+P$3/+'Age Factors'!P59,0)</f>
        <v>8794</v>
      </c>
      <c r="Q58" s="81">
        <f>ROUND(+Q$3/+'Age Factors'!Q59,0)</f>
        <v>10807</v>
      </c>
      <c r="R58" s="81">
        <f>ROUND(+R$3/+'Age Factors'!R59,0)</f>
        <v>19373</v>
      </c>
      <c r="S58" s="81">
        <f>ROUND(+S$3/+'Age Factors'!S59,0)</f>
        <v>25735</v>
      </c>
      <c r="T58" s="81">
        <f>ROUND(+T$3/+'Age Factors'!T59,0)</f>
        <v>43735</v>
      </c>
      <c r="U58" s="81">
        <f>ROUND(+U$3/+'Age Factors'!U59,0)</f>
        <v>48012</v>
      </c>
      <c r="V58" s="81">
        <f>ROUND(+V$3/+'Age Factors'!V59,0)</f>
        <v>63614</v>
      </c>
      <c r="W58" s="79"/>
    </row>
    <row r="59" spans="1:23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1141</v>
      </c>
      <c r="E59" s="81">
        <f>ROUND(+E$3/+'Age Factors'!E60,0)</f>
        <v>1226</v>
      </c>
      <c r="F59" s="81">
        <f>ROUND(+F$3/+'Age Factors'!F60,0)</f>
        <v>1534</v>
      </c>
      <c r="G59" s="81">
        <f>ROUND(+G$3/+'Age Factors'!G60,0)</f>
        <v>1542</v>
      </c>
      <c r="H59" s="81">
        <f>ROUND(+H$3/+'Age Factors'!H60,0)</f>
        <v>1929</v>
      </c>
      <c r="I59" s="81">
        <f>ROUND(+I$3/+'Age Factors'!I60,0)</f>
        <v>2341</v>
      </c>
      <c r="J59" s="81">
        <f>ROUND(+J$3/+'Age Factors'!J60,0)</f>
        <v>2965</v>
      </c>
      <c r="K59" s="81">
        <f>ROUND(+K$3/+'Age Factors'!K60,0)</f>
        <v>3194</v>
      </c>
      <c r="L59" s="81">
        <f>ROUND(+L$3/+'Age Factors'!L60,0)</f>
        <v>4012</v>
      </c>
      <c r="M59" s="81">
        <f>ROUND(+M$3/+'Age Factors'!M60,0)</f>
        <v>4234</v>
      </c>
      <c r="N59" s="81">
        <f>ROUND(+N$3/+'Age Factors'!N60,0)</f>
        <v>5072</v>
      </c>
      <c r="O59" s="81">
        <f>ROUND(+O$3/+'Age Factors'!O60,0)</f>
        <v>6166</v>
      </c>
      <c r="P59" s="81">
        <f>ROUND(+P$3/+'Age Factors'!P60,0)</f>
        <v>8877</v>
      </c>
      <c r="Q59" s="81">
        <f>ROUND(+Q$3/+'Age Factors'!Q60,0)</f>
        <v>10910</v>
      </c>
      <c r="R59" s="81">
        <f>ROUND(+R$3/+'Age Factors'!R60,0)</f>
        <v>19557</v>
      </c>
      <c r="S59" s="81">
        <f>ROUND(+S$3/+'Age Factors'!S60,0)</f>
        <v>25979</v>
      </c>
      <c r="T59" s="81">
        <f>ROUND(+T$3/+'Age Factors'!T60,0)</f>
        <v>44150</v>
      </c>
      <c r="U59" s="81">
        <f>ROUND(+U$3/+'Age Factors'!U60,0)</f>
        <v>48468</v>
      </c>
      <c r="V59" s="81">
        <f>ROUND(+V$3/+'Age Factors'!V60,0)</f>
        <v>64218</v>
      </c>
      <c r="W59" s="79"/>
    </row>
    <row r="60" spans="1:23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1151</v>
      </c>
      <c r="E60" s="82">
        <f>ROUND(+E$3/+'Age Factors'!E61,0)</f>
        <v>1237</v>
      </c>
      <c r="F60" s="82">
        <f>ROUND(+F$3/+'Age Factors'!F61,0)</f>
        <v>1548</v>
      </c>
      <c r="G60" s="82">
        <f>ROUND(+G$3/+'Age Factors'!G61,0)</f>
        <v>1556</v>
      </c>
      <c r="H60" s="82">
        <f>ROUND(+H$3/+'Age Factors'!H61,0)</f>
        <v>1947</v>
      </c>
      <c r="I60" s="82">
        <f>ROUND(+I$3/+'Age Factors'!I61,0)</f>
        <v>2363</v>
      </c>
      <c r="J60" s="82">
        <f>ROUND(+J$3/+'Age Factors'!J61,0)</f>
        <v>2993</v>
      </c>
      <c r="K60" s="82">
        <f>ROUND(+K$3/+'Age Factors'!K61,0)</f>
        <v>3224</v>
      </c>
      <c r="L60" s="82">
        <f>ROUND(+L$3/+'Age Factors'!L61,0)</f>
        <v>4050</v>
      </c>
      <c r="M60" s="82">
        <f>ROUND(+M$3/+'Age Factors'!M61,0)</f>
        <v>4274</v>
      </c>
      <c r="N60" s="82">
        <f>ROUND(+N$3/+'Age Factors'!N61,0)</f>
        <v>5120</v>
      </c>
      <c r="O60" s="82">
        <f>ROUND(+O$3/+'Age Factors'!O61,0)</f>
        <v>6225</v>
      </c>
      <c r="P60" s="82">
        <f>ROUND(+P$3/+'Age Factors'!P61,0)</f>
        <v>8962</v>
      </c>
      <c r="Q60" s="82">
        <f>ROUND(+Q$3/+'Age Factors'!Q61,0)</f>
        <v>11014</v>
      </c>
      <c r="R60" s="82">
        <f>ROUND(+R$3/+'Age Factors'!R61,0)</f>
        <v>19745</v>
      </c>
      <c r="S60" s="82">
        <f>ROUND(+S$3/+'Age Factors'!S61,0)</f>
        <v>26228</v>
      </c>
      <c r="T60" s="82">
        <f>ROUND(+T$3/+'Age Factors'!T61,0)</f>
        <v>44573</v>
      </c>
      <c r="U60" s="82">
        <f>ROUND(+U$3/+'Age Factors'!U61,0)</f>
        <v>48932</v>
      </c>
      <c r="V60" s="82">
        <f>ROUND(+V$3/+'Age Factors'!V61,0)</f>
        <v>64833</v>
      </c>
      <c r="W60" s="79"/>
    </row>
    <row r="61" spans="1:23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1161</v>
      </c>
      <c r="E61" s="81">
        <f>ROUND(+E$3/+'Age Factors'!E62,0)</f>
        <v>1248</v>
      </c>
      <c r="F61" s="81">
        <f>ROUND(+F$3/+'Age Factors'!F62,0)</f>
        <v>1562</v>
      </c>
      <c r="G61" s="81">
        <f>ROUND(+G$3/+'Age Factors'!G62,0)</f>
        <v>1571</v>
      </c>
      <c r="H61" s="81">
        <f>ROUND(+H$3/+'Age Factors'!H62,0)</f>
        <v>1965</v>
      </c>
      <c r="I61" s="81">
        <f>ROUND(+I$3/+'Age Factors'!I62,0)</f>
        <v>2385</v>
      </c>
      <c r="J61" s="81">
        <f>ROUND(+J$3/+'Age Factors'!J62,0)</f>
        <v>3021</v>
      </c>
      <c r="K61" s="81">
        <f>ROUND(+K$3/+'Age Factors'!K62,0)</f>
        <v>3255</v>
      </c>
      <c r="L61" s="81">
        <f>ROUND(+L$3/+'Age Factors'!L62,0)</f>
        <v>4089</v>
      </c>
      <c r="M61" s="81">
        <f>ROUND(+M$3/+'Age Factors'!M62,0)</f>
        <v>4315</v>
      </c>
      <c r="N61" s="81">
        <f>ROUND(+N$3/+'Age Factors'!N62,0)</f>
        <v>5169</v>
      </c>
      <c r="O61" s="81">
        <f>ROUND(+O$3/+'Age Factors'!O62,0)</f>
        <v>6285</v>
      </c>
      <c r="P61" s="81">
        <f>ROUND(+P$3/+'Age Factors'!P62,0)</f>
        <v>9048</v>
      </c>
      <c r="Q61" s="81">
        <f>ROUND(+Q$3/+'Age Factors'!Q62,0)</f>
        <v>11119</v>
      </c>
      <c r="R61" s="81">
        <f>ROUND(+R$3/+'Age Factors'!R62,0)</f>
        <v>19933</v>
      </c>
      <c r="S61" s="81">
        <f>ROUND(+S$3/+'Age Factors'!S62,0)</f>
        <v>26478</v>
      </c>
      <c r="T61" s="81">
        <f>ROUND(+T$3/+'Age Factors'!T62,0)</f>
        <v>44998</v>
      </c>
      <c r="U61" s="81">
        <f>ROUND(+U$3/+'Age Factors'!U62,0)</f>
        <v>49399</v>
      </c>
      <c r="V61" s="81">
        <f>ROUND(+V$3/+'Age Factors'!V62,0)</f>
        <v>65452</v>
      </c>
      <c r="W61" s="79"/>
    </row>
    <row r="62" spans="1:23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1172</v>
      </c>
      <c r="E62" s="81">
        <f>ROUND(+E$3/+'Age Factors'!E63,0)</f>
        <v>1259</v>
      </c>
      <c r="F62" s="81">
        <f>ROUND(+F$3/+'Age Factors'!F63,0)</f>
        <v>1576</v>
      </c>
      <c r="G62" s="81">
        <f>ROUND(+G$3/+'Age Factors'!G63,0)</f>
        <v>1585</v>
      </c>
      <c r="H62" s="81">
        <f>ROUND(+H$3/+'Age Factors'!H63,0)</f>
        <v>1983</v>
      </c>
      <c r="I62" s="81">
        <f>ROUND(+I$3/+'Age Factors'!I63,0)</f>
        <v>2408</v>
      </c>
      <c r="J62" s="81">
        <f>ROUND(+J$3/+'Age Factors'!J63,0)</f>
        <v>3050</v>
      </c>
      <c r="K62" s="81">
        <f>ROUND(+K$3/+'Age Factors'!K63,0)</f>
        <v>3287</v>
      </c>
      <c r="L62" s="81">
        <f>ROUND(+L$3/+'Age Factors'!L63,0)</f>
        <v>4129</v>
      </c>
      <c r="M62" s="81">
        <f>ROUND(+M$3/+'Age Factors'!M63,0)</f>
        <v>4357</v>
      </c>
      <c r="N62" s="81">
        <f>ROUND(+N$3/+'Age Factors'!N63,0)</f>
        <v>5220</v>
      </c>
      <c r="O62" s="81">
        <f>ROUND(+O$3/+'Age Factors'!O63,0)</f>
        <v>6346</v>
      </c>
      <c r="P62" s="81">
        <f>ROUND(+P$3/+'Age Factors'!P63,0)</f>
        <v>9136</v>
      </c>
      <c r="Q62" s="81">
        <f>ROUND(+Q$3/+'Age Factors'!Q63,0)</f>
        <v>11228</v>
      </c>
      <c r="R62" s="81">
        <f>ROUND(+R$3/+'Age Factors'!R63,0)</f>
        <v>20128</v>
      </c>
      <c r="S62" s="81">
        <f>ROUND(+S$3/+'Age Factors'!S63,0)</f>
        <v>26737</v>
      </c>
      <c r="T62" s="81">
        <f>ROUND(+T$3/+'Age Factors'!T63,0)</f>
        <v>45437</v>
      </c>
      <c r="U62" s="81">
        <f>ROUND(+U$3/+'Age Factors'!U63,0)</f>
        <v>49881</v>
      </c>
      <c r="V62" s="81">
        <f>ROUND(+V$3/+'Age Factors'!V63,0)</f>
        <v>66091</v>
      </c>
      <c r="W62" s="79"/>
    </row>
    <row r="63" spans="1:23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1183</v>
      </c>
      <c r="E63" s="81">
        <f>ROUND(+E$3/+'Age Factors'!E64,0)</f>
        <v>1271</v>
      </c>
      <c r="F63" s="81">
        <f>ROUND(+F$3/+'Age Factors'!F64,0)</f>
        <v>1591</v>
      </c>
      <c r="G63" s="81">
        <f>ROUND(+G$3/+'Age Factors'!G64,0)</f>
        <v>1600</v>
      </c>
      <c r="H63" s="81">
        <f>ROUND(+H$3/+'Age Factors'!H64,0)</f>
        <v>2002</v>
      </c>
      <c r="I63" s="81">
        <f>ROUND(+I$3/+'Age Factors'!I64,0)</f>
        <v>2431</v>
      </c>
      <c r="J63" s="81">
        <f>ROUND(+J$3/+'Age Factors'!J64,0)</f>
        <v>3080</v>
      </c>
      <c r="K63" s="81">
        <f>ROUND(+K$3/+'Age Factors'!K64,0)</f>
        <v>3319</v>
      </c>
      <c r="L63" s="81">
        <f>ROUND(+L$3/+'Age Factors'!L64,0)</f>
        <v>4169</v>
      </c>
      <c r="M63" s="81">
        <f>ROUND(+M$3/+'Age Factors'!M64,0)</f>
        <v>4400</v>
      </c>
      <c r="N63" s="81">
        <f>ROUND(+N$3/+'Age Factors'!N64,0)</f>
        <v>5271</v>
      </c>
      <c r="O63" s="81">
        <f>ROUND(+O$3/+'Age Factors'!O64,0)</f>
        <v>6409</v>
      </c>
      <c r="P63" s="81">
        <f>ROUND(+P$3/+'Age Factors'!P64,0)</f>
        <v>9226</v>
      </c>
      <c r="Q63" s="81">
        <f>ROUND(+Q$3/+'Age Factors'!Q64,0)</f>
        <v>11339</v>
      </c>
      <c r="R63" s="81">
        <f>ROUND(+R$3/+'Age Factors'!R64,0)</f>
        <v>20326</v>
      </c>
      <c r="S63" s="81">
        <f>ROUND(+S$3/+'Age Factors'!S64,0)</f>
        <v>27000</v>
      </c>
      <c r="T63" s="81">
        <f>ROUND(+T$3/+'Age Factors'!T64,0)</f>
        <v>45885</v>
      </c>
      <c r="U63" s="81">
        <f>ROUND(+U$3/+'Age Factors'!U64,0)</f>
        <v>50373</v>
      </c>
      <c r="V63" s="81">
        <f>ROUND(+V$3/+'Age Factors'!V64,0)</f>
        <v>66743</v>
      </c>
      <c r="W63" s="79"/>
    </row>
    <row r="64" spans="1:23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1193</v>
      </c>
      <c r="E64" s="81">
        <f>ROUND(+E$3/+'Age Factors'!E65,0)</f>
        <v>1282</v>
      </c>
      <c r="F64" s="81">
        <f>ROUND(+F$3/+'Age Factors'!F65,0)</f>
        <v>1606</v>
      </c>
      <c r="G64" s="81">
        <f>ROUND(+G$3/+'Age Factors'!G65,0)</f>
        <v>1615</v>
      </c>
      <c r="H64" s="81">
        <f>ROUND(+H$3/+'Age Factors'!H65,0)</f>
        <v>2021</v>
      </c>
      <c r="I64" s="81">
        <f>ROUND(+I$3/+'Age Factors'!I65,0)</f>
        <v>2454</v>
      </c>
      <c r="J64" s="81">
        <f>ROUND(+J$3/+'Age Factors'!J65,0)</f>
        <v>3110</v>
      </c>
      <c r="K64" s="81">
        <f>ROUND(+K$3/+'Age Factors'!K65,0)</f>
        <v>3351</v>
      </c>
      <c r="L64" s="81">
        <f>ROUND(+L$3/+'Age Factors'!L65,0)</f>
        <v>4210</v>
      </c>
      <c r="M64" s="81">
        <f>ROUND(+M$3/+'Age Factors'!M65,0)</f>
        <v>4444</v>
      </c>
      <c r="N64" s="81">
        <f>ROUND(+N$3/+'Age Factors'!N65,0)</f>
        <v>5324</v>
      </c>
      <c r="O64" s="81">
        <f>ROUND(+O$3/+'Age Factors'!O65,0)</f>
        <v>6473</v>
      </c>
      <c r="P64" s="81">
        <f>ROUND(+P$3/+'Age Factors'!P65,0)</f>
        <v>9318</v>
      </c>
      <c r="Q64" s="81">
        <f>ROUND(+Q$3/+'Age Factors'!Q65,0)</f>
        <v>11452</v>
      </c>
      <c r="R64" s="81">
        <f>ROUND(+R$3/+'Age Factors'!R65,0)</f>
        <v>20529</v>
      </c>
      <c r="S64" s="81">
        <f>ROUND(+S$3/+'Age Factors'!S65,0)</f>
        <v>27269</v>
      </c>
      <c r="T64" s="81">
        <f>ROUND(+T$3/+'Age Factors'!T65,0)</f>
        <v>46342</v>
      </c>
      <c r="U64" s="81">
        <f>ROUND(+U$3/+'Age Factors'!U65,0)</f>
        <v>50875</v>
      </c>
      <c r="V64" s="81">
        <f>ROUND(+V$3/+'Age Factors'!V65,0)</f>
        <v>67407</v>
      </c>
      <c r="W64" s="79"/>
    </row>
    <row r="65" spans="1:23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1204</v>
      </c>
      <c r="E65" s="82">
        <f>ROUND(+E$3/+'Age Factors'!E66,0)</f>
        <v>1294</v>
      </c>
      <c r="F65" s="82">
        <f>ROUND(+F$3/+'Age Factors'!F66,0)</f>
        <v>1621</v>
      </c>
      <c r="G65" s="82">
        <f>ROUND(+G$3/+'Age Factors'!G66,0)</f>
        <v>1630</v>
      </c>
      <c r="H65" s="82">
        <f>ROUND(+H$3/+'Age Factors'!H66,0)</f>
        <v>2041</v>
      </c>
      <c r="I65" s="82">
        <f>ROUND(+I$3/+'Age Factors'!I66,0)</f>
        <v>2478</v>
      </c>
      <c r="J65" s="82">
        <f>ROUND(+J$3/+'Age Factors'!J66,0)</f>
        <v>3140</v>
      </c>
      <c r="K65" s="82">
        <f>ROUND(+K$3/+'Age Factors'!K66,0)</f>
        <v>3384</v>
      </c>
      <c r="L65" s="82">
        <f>ROUND(+L$3/+'Age Factors'!L66,0)</f>
        <v>4252</v>
      </c>
      <c r="M65" s="82">
        <f>ROUND(+M$3/+'Age Factors'!M66,0)</f>
        <v>4489</v>
      </c>
      <c r="N65" s="82">
        <f>ROUND(+N$3/+'Age Factors'!N66,0)</f>
        <v>5377</v>
      </c>
      <c r="O65" s="82">
        <f>ROUND(+O$3/+'Age Factors'!O66,0)</f>
        <v>6538</v>
      </c>
      <c r="P65" s="82">
        <f>ROUND(+P$3/+'Age Factors'!P66,0)</f>
        <v>9412</v>
      </c>
      <c r="Q65" s="82">
        <f>ROUND(+Q$3/+'Age Factors'!Q66,0)</f>
        <v>11567</v>
      </c>
      <c r="R65" s="82">
        <f>ROUND(+R$3/+'Age Factors'!R66,0)</f>
        <v>20735</v>
      </c>
      <c r="S65" s="82">
        <f>ROUND(+S$3/+'Age Factors'!S66,0)</f>
        <v>27544</v>
      </c>
      <c r="T65" s="82">
        <f>ROUND(+T$3/+'Age Factors'!T66,0)</f>
        <v>46809</v>
      </c>
      <c r="U65" s="82">
        <f>ROUND(+U$3/+'Age Factors'!U66,0)</f>
        <v>51386</v>
      </c>
      <c r="V65" s="82">
        <f>ROUND(+V$3/+'Age Factors'!V66,0)</f>
        <v>68085</v>
      </c>
      <c r="W65" s="79"/>
    </row>
    <row r="66" spans="1:23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1215</v>
      </c>
      <c r="E66" s="81">
        <f>ROUND(+E$3/+'Age Factors'!E67,0)</f>
        <v>1306</v>
      </c>
      <c r="F66" s="81">
        <f>ROUND(+F$3/+'Age Factors'!F67,0)</f>
        <v>1637</v>
      </c>
      <c r="G66" s="81">
        <f>ROUND(+G$3/+'Age Factors'!G67,0)</f>
        <v>1646</v>
      </c>
      <c r="H66" s="81">
        <f>ROUND(+H$3/+'Age Factors'!H67,0)</f>
        <v>2061</v>
      </c>
      <c r="I66" s="81">
        <f>ROUND(+I$3/+'Age Factors'!I67,0)</f>
        <v>2503</v>
      </c>
      <c r="J66" s="81">
        <f>ROUND(+J$3/+'Age Factors'!J67,0)</f>
        <v>3171</v>
      </c>
      <c r="K66" s="81">
        <f>ROUND(+K$3/+'Age Factors'!K67,0)</f>
        <v>3418</v>
      </c>
      <c r="L66" s="81">
        <f>ROUND(+L$3/+'Age Factors'!L67,0)</f>
        <v>4295</v>
      </c>
      <c r="M66" s="81">
        <f>ROUND(+M$3/+'Age Factors'!M67,0)</f>
        <v>4534</v>
      </c>
      <c r="N66" s="81">
        <f>ROUND(+N$3/+'Age Factors'!N67,0)</f>
        <v>5431</v>
      </c>
      <c r="O66" s="81">
        <f>ROUND(+O$3/+'Age Factors'!O67,0)</f>
        <v>6603</v>
      </c>
      <c r="P66" s="81">
        <f>ROUND(+P$3/+'Age Factors'!P67,0)</f>
        <v>9506</v>
      </c>
      <c r="Q66" s="81">
        <f>ROUND(+Q$3/+'Age Factors'!Q67,0)</f>
        <v>11683</v>
      </c>
      <c r="R66" s="81">
        <f>ROUND(+R$3/+'Age Factors'!R67,0)</f>
        <v>20943</v>
      </c>
      <c r="S66" s="81">
        <f>ROUND(+S$3/+'Age Factors'!S67,0)</f>
        <v>27820</v>
      </c>
      <c r="T66" s="81">
        <f>ROUND(+T$3/+'Age Factors'!T67,0)</f>
        <v>47278</v>
      </c>
      <c r="U66" s="81">
        <f>ROUND(+U$3/+'Age Factors'!U67,0)</f>
        <v>51902</v>
      </c>
      <c r="V66" s="81">
        <f>ROUND(+V$3/+'Age Factors'!V67,0)</f>
        <v>68768</v>
      </c>
      <c r="W66" s="79"/>
    </row>
    <row r="67" spans="1:23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1227</v>
      </c>
      <c r="E67" s="81">
        <f>ROUND(+E$3/+'Age Factors'!E68,0)</f>
        <v>1319</v>
      </c>
      <c r="F67" s="81">
        <f>ROUND(+F$3/+'Age Factors'!F68,0)</f>
        <v>1652</v>
      </c>
      <c r="G67" s="81">
        <f>ROUND(+G$3/+'Age Factors'!G68,0)</f>
        <v>1662</v>
      </c>
      <c r="H67" s="81">
        <f>ROUND(+H$3/+'Age Factors'!H68,0)</f>
        <v>2081</v>
      </c>
      <c r="I67" s="81">
        <f>ROUND(+I$3/+'Age Factors'!I68,0)</f>
        <v>2528</v>
      </c>
      <c r="J67" s="81">
        <f>ROUND(+J$3/+'Age Factors'!J68,0)</f>
        <v>3204</v>
      </c>
      <c r="K67" s="81">
        <f>ROUND(+K$3/+'Age Factors'!K68,0)</f>
        <v>3453</v>
      </c>
      <c r="L67" s="81">
        <f>ROUND(+L$3/+'Age Factors'!L68,0)</f>
        <v>4339</v>
      </c>
      <c r="M67" s="81">
        <f>ROUND(+M$3/+'Age Factors'!M68,0)</f>
        <v>4580</v>
      </c>
      <c r="N67" s="81">
        <f>ROUND(+N$3/+'Age Factors'!N68,0)</f>
        <v>5487</v>
      </c>
      <c r="O67" s="81">
        <f>ROUND(+O$3/+'Age Factors'!O68,0)</f>
        <v>6671</v>
      </c>
      <c r="P67" s="81">
        <f>ROUND(+P$3/+'Age Factors'!P68,0)</f>
        <v>9604</v>
      </c>
      <c r="Q67" s="81">
        <f>ROUND(+Q$3/+'Age Factors'!Q68,0)</f>
        <v>11803</v>
      </c>
      <c r="R67" s="81">
        <f>ROUND(+R$3/+'Age Factors'!R68,0)</f>
        <v>21158</v>
      </c>
      <c r="S67" s="81">
        <f>ROUND(+S$3/+'Age Factors'!S68,0)</f>
        <v>28105</v>
      </c>
      <c r="T67" s="81">
        <f>ROUND(+T$3/+'Age Factors'!T68,0)</f>
        <v>47763</v>
      </c>
      <c r="U67" s="81">
        <f>ROUND(+U$3/+'Age Factors'!U68,0)</f>
        <v>52434</v>
      </c>
      <c r="V67" s="81">
        <f>ROUND(+V$3/+'Age Factors'!V68,0)</f>
        <v>69474</v>
      </c>
      <c r="W67" s="79"/>
    </row>
    <row r="68" spans="1:23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1238</v>
      </c>
      <c r="E68" s="81">
        <f>ROUND(+E$3/+'Age Factors'!E69,0)</f>
        <v>1331</v>
      </c>
      <c r="F68" s="81">
        <f>ROUND(+F$3/+'Age Factors'!F69,0)</f>
        <v>1668</v>
      </c>
      <c r="G68" s="81">
        <f>ROUND(+G$3/+'Age Factors'!G69,0)</f>
        <v>1678</v>
      </c>
      <c r="H68" s="81">
        <f>ROUND(+H$3/+'Age Factors'!H69,0)</f>
        <v>2102</v>
      </c>
      <c r="I68" s="81">
        <f>ROUND(+I$3/+'Age Factors'!I69,0)</f>
        <v>2553</v>
      </c>
      <c r="J68" s="81">
        <f>ROUND(+J$3/+'Age Factors'!J69,0)</f>
        <v>3236</v>
      </c>
      <c r="K68" s="81">
        <f>ROUND(+K$3/+'Age Factors'!K69,0)</f>
        <v>3487</v>
      </c>
      <c r="L68" s="81">
        <f>ROUND(+L$3/+'Age Factors'!L69,0)</f>
        <v>4384</v>
      </c>
      <c r="M68" s="81">
        <f>ROUND(+M$3/+'Age Factors'!M69,0)</f>
        <v>4628</v>
      </c>
      <c r="N68" s="81">
        <f>ROUND(+N$3/+'Age Factors'!N69,0)</f>
        <v>5544</v>
      </c>
      <c r="O68" s="81">
        <f>ROUND(+O$3/+'Age Factors'!O69,0)</f>
        <v>6740</v>
      </c>
      <c r="P68" s="81">
        <f>ROUND(+P$3/+'Age Factors'!P69,0)</f>
        <v>9704</v>
      </c>
      <c r="Q68" s="81">
        <f>ROUND(+Q$3/+'Age Factors'!Q69,0)</f>
        <v>11925</v>
      </c>
      <c r="R68" s="81">
        <f>ROUND(+R$3/+'Age Factors'!R69,0)</f>
        <v>21377</v>
      </c>
      <c r="S68" s="81">
        <f>ROUND(+S$3/+'Age Factors'!S69,0)</f>
        <v>28397</v>
      </c>
      <c r="T68" s="81">
        <f>ROUND(+T$3/+'Age Factors'!T69,0)</f>
        <v>48258</v>
      </c>
      <c r="U68" s="81">
        <f>ROUND(+U$3/+'Age Factors'!U69,0)</f>
        <v>52978</v>
      </c>
      <c r="V68" s="81">
        <f>ROUND(+V$3/+'Age Factors'!V69,0)</f>
        <v>70194</v>
      </c>
      <c r="W68" s="79"/>
    </row>
    <row r="69" spans="1:23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1251</v>
      </c>
      <c r="E69" s="81">
        <f>ROUND(+E$3/+'Age Factors'!E70,0)</f>
        <v>1345</v>
      </c>
      <c r="F69" s="81">
        <f>ROUND(+F$3/+'Age Factors'!F70,0)</f>
        <v>1685</v>
      </c>
      <c r="G69" s="81">
        <f>ROUND(+G$3/+'Age Factors'!G70,0)</f>
        <v>1694</v>
      </c>
      <c r="H69" s="81">
        <f>ROUND(+H$3/+'Age Factors'!H70,0)</f>
        <v>2123</v>
      </c>
      <c r="I69" s="81">
        <f>ROUND(+I$3/+'Age Factors'!I70,0)</f>
        <v>2579</v>
      </c>
      <c r="J69" s="81">
        <f>ROUND(+J$3/+'Age Factors'!J70,0)</f>
        <v>3269</v>
      </c>
      <c r="K69" s="81">
        <f>ROUND(+K$3/+'Age Factors'!K70,0)</f>
        <v>3523</v>
      </c>
      <c r="L69" s="81">
        <f>ROUND(+L$3/+'Age Factors'!L70,0)</f>
        <v>4430</v>
      </c>
      <c r="M69" s="81">
        <f>ROUND(+M$3/+'Age Factors'!M70,0)</f>
        <v>4676</v>
      </c>
      <c r="N69" s="81">
        <f>ROUND(+N$3/+'Age Factors'!N70,0)</f>
        <v>5602</v>
      </c>
      <c r="O69" s="81">
        <f>ROUND(+O$3/+'Age Factors'!O70,0)</f>
        <v>6811</v>
      </c>
      <c r="P69" s="81">
        <f>ROUND(+P$3/+'Age Factors'!P70,0)</f>
        <v>9805</v>
      </c>
      <c r="Q69" s="81">
        <f>ROUND(+Q$3/+'Age Factors'!Q70,0)</f>
        <v>12050</v>
      </c>
      <c r="R69" s="81">
        <f>ROUND(+R$3/+'Age Factors'!R70,0)</f>
        <v>21601</v>
      </c>
      <c r="S69" s="81">
        <f>ROUND(+S$3/+'Age Factors'!S70,0)</f>
        <v>28694</v>
      </c>
      <c r="T69" s="81">
        <f>ROUND(+T$3/+'Age Factors'!T70,0)</f>
        <v>48764</v>
      </c>
      <c r="U69" s="81">
        <f>ROUND(+U$3/+'Age Factors'!U70,0)</f>
        <v>53533</v>
      </c>
      <c r="V69" s="81">
        <f>ROUND(+V$3/+'Age Factors'!V70,0)</f>
        <v>70930</v>
      </c>
      <c r="W69" s="79"/>
    </row>
    <row r="70" spans="1:23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1265</v>
      </c>
      <c r="E70" s="82">
        <f>ROUND(+E$3/+'Age Factors'!E71,0)</f>
        <v>1359</v>
      </c>
      <c r="F70" s="82">
        <f>ROUND(+F$3/+'Age Factors'!F71,0)</f>
        <v>1702</v>
      </c>
      <c r="G70" s="82">
        <f>ROUND(+G$3/+'Age Factors'!G71,0)</f>
        <v>1712</v>
      </c>
      <c r="H70" s="82">
        <f>ROUND(+H$3/+'Age Factors'!H71,0)</f>
        <v>2145</v>
      </c>
      <c r="I70" s="82">
        <f>ROUND(+I$3/+'Age Factors'!I71,0)</f>
        <v>2605</v>
      </c>
      <c r="J70" s="82">
        <f>ROUND(+J$3/+'Age Factors'!J71,0)</f>
        <v>3303</v>
      </c>
      <c r="K70" s="82">
        <f>ROUND(+K$3/+'Age Factors'!K71,0)</f>
        <v>3560</v>
      </c>
      <c r="L70" s="82">
        <f>ROUND(+L$3/+'Age Factors'!L71,0)</f>
        <v>4476</v>
      </c>
      <c r="M70" s="82">
        <f>ROUND(+M$3/+'Age Factors'!M71,0)</f>
        <v>4726</v>
      </c>
      <c r="N70" s="82">
        <f>ROUND(+N$3/+'Age Factors'!N71,0)</f>
        <v>5661</v>
      </c>
      <c r="O70" s="82">
        <f>ROUND(+O$3/+'Age Factors'!O71,0)</f>
        <v>6883</v>
      </c>
      <c r="P70" s="82">
        <f>ROUND(+P$3/+'Age Factors'!P71,0)</f>
        <v>9909</v>
      </c>
      <c r="Q70" s="82">
        <f>ROUND(+Q$3/+'Age Factors'!Q71,0)</f>
        <v>12178</v>
      </c>
      <c r="R70" s="82">
        <f>ROUND(+R$3/+'Age Factors'!R71,0)</f>
        <v>21830</v>
      </c>
      <c r="S70" s="82">
        <f>ROUND(+S$3/+'Age Factors'!S71,0)</f>
        <v>28998</v>
      </c>
      <c r="T70" s="82">
        <f>ROUND(+T$3/+'Age Factors'!T71,0)</f>
        <v>49280</v>
      </c>
      <c r="U70" s="82">
        <f>ROUND(+U$3/+'Age Factors'!U71,0)</f>
        <v>54100</v>
      </c>
      <c r="V70" s="82">
        <f>ROUND(+V$3/+'Age Factors'!V71,0)</f>
        <v>71681</v>
      </c>
      <c r="W70" s="79"/>
    </row>
    <row r="71" spans="1:23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1280</v>
      </c>
      <c r="E71" s="81">
        <f>ROUND(+E$3/+'Age Factors'!E72,0)</f>
        <v>1375</v>
      </c>
      <c r="F71" s="81">
        <f>ROUND(+F$3/+'Age Factors'!F72,0)</f>
        <v>1722</v>
      </c>
      <c r="G71" s="81">
        <f>ROUND(+G$3/+'Age Factors'!G72,0)</f>
        <v>1731</v>
      </c>
      <c r="H71" s="81">
        <f>ROUND(+H$3/+'Age Factors'!H72,0)</f>
        <v>2167</v>
      </c>
      <c r="I71" s="81">
        <f>ROUND(+I$3/+'Age Factors'!I72,0)</f>
        <v>2634</v>
      </c>
      <c r="J71" s="81">
        <f>ROUND(+J$3/+'Age Factors'!J72,0)</f>
        <v>3339</v>
      </c>
      <c r="K71" s="81">
        <f>ROUND(+K$3/+'Age Factors'!K72,0)</f>
        <v>3599</v>
      </c>
      <c r="L71" s="81">
        <f>ROUND(+L$3/+'Age Factors'!L72,0)</f>
        <v>4526</v>
      </c>
      <c r="M71" s="81">
        <f>ROUND(+M$3/+'Age Factors'!M72,0)</f>
        <v>4778</v>
      </c>
      <c r="N71" s="81">
        <f>ROUND(+N$3/+'Age Factors'!N72,0)</f>
        <v>5724</v>
      </c>
      <c r="O71" s="81">
        <f>ROUND(+O$3/+'Age Factors'!O72,0)</f>
        <v>6960</v>
      </c>
      <c r="P71" s="81">
        <f>ROUND(+P$3/+'Age Factors'!P72,0)</f>
        <v>10018</v>
      </c>
      <c r="Q71" s="81">
        <f>ROUND(+Q$3/+'Age Factors'!Q72,0)</f>
        <v>12311</v>
      </c>
      <c r="R71" s="81">
        <f>ROUND(+R$3/+'Age Factors'!R72,0)</f>
        <v>22070</v>
      </c>
      <c r="S71" s="81">
        <f>ROUND(+S$3/+'Age Factors'!S72,0)</f>
        <v>29316</v>
      </c>
      <c r="T71" s="81">
        <f>ROUND(+T$3/+'Age Factors'!T72,0)</f>
        <v>49822</v>
      </c>
      <c r="U71" s="81">
        <f>ROUND(+U$3/+'Age Factors'!U72,0)</f>
        <v>54694</v>
      </c>
      <c r="V71" s="81">
        <f>ROUND(+V$3/+'Age Factors'!V72,0)</f>
        <v>72468</v>
      </c>
      <c r="W71" s="79"/>
    </row>
    <row r="72" spans="1:23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1297</v>
      </c>
      <c r="E72" s="81">
        <f>ROUND(+E$3/+'Age Factors'!E73,0)</f>
        <v>1393</v>
      </c>
      <c r="F72" s="81">
        <f>ROUND(+F$3/+'Age Factors'!F73,0)</f>
        <v>1743</v>
      </c>
      <c r="G72" s="81">
        <f>ROUND(+G$3/+'Age Factors'!G73,0)</f>
        <v>1753</v>
      </c>
      <c r="H72" s="81">
        <f>ROUND(+H$3/+'Age Factors'!H73,0)</f>
        <v>2193</v>
      </c>
      <c r="I72" s="81">
        <f>ROUND(+I$3/+'Age Factors'!I73,0)</f>
        <v>2665</v>
      </c>
      <c r="J72" s="81">
        <f>ROUND(+J$3/+'Age Factors'!J73,0)</f>
        <v>3380</v>
      </c>
      <c r="K72" s="81">
        <f>ROUND(+K$3/+'Age Factors'!K73,0)</f>
        <v>3643</v>
      </c>
      <c r="L72" s="81">
        <f>ROUND(+L$3/+'Age Factors'!L73,0)</f>
        <v>4581</v>
      </c>
      <c r="M72" s="81">
        <f>ROUND(+M$3/+'Age Factors'!M73,0)</f>
        <v>4837</v>
      </c>
      <c r="N72" s="81">
        <f>ROUND(+N$3/+'Age Factors'!N73,0)</f>
        <v>5794</v>
      </c>
      <c r="O72" s="81">
        <f>ROUND(+O$3/+'Age Factors'!O73,0)</f>
        <v>7045</v>
      </c>
      <c r="P72" s="81">
        <f>ROUND(+P$3/+'Age Factors'!P73,0)</f>
        <v>10140</v>
      </c>
      <c r="Q72" s="81">
        <f>ROUND(+Q$3/+'Age Factors'!Q73,0)</f>
        <v>12462</v>
      </c>
      <c r="R72" s="81">
        <f>ROUND(+R$3/+'Age Factors'!R73,0)</f>
        <v>22340</v>
      </c>
      <c r="S72" s="81">
        <f>ROUND(+S$3/+'Age Factors'!S73,0)</f>
        <v>29675</v>
      </c>
      <c r="T72" s="81">
        <f>ROUND(+T$3/+'Age Factors'!T73,0)</f>
        <v>50431</v>
      </c>
      <c r="U72" s="81">
        <f>ROUND(+U$3/+'Age Factors'!U73,0)</f>
        <v>55363</v>
      </c>
      <c r="V72" s="81">
        <f>ROUND(+V$3/+'Age Factors'!V73,0)</f>
        <v>73354</v>
      </c>
      <c r="W72" s="79"/>
    </row>
    <row r="73" spans="1:23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1315</v>
      </c>
      <c r="E73" s="81">
        <f>ROUND(+E$3/+'Age Factors'!E74,0)</f>
        <v>1413</v>
      </c>
      <c r="F73" s="81">
        <f>ROUND(+F$3/+'Age Factors'!F74,0)</f>
        <v>1766</v>
      </c>
      <c r="G73" s="81">
        <f>ROUND(+G$3/+'Age Factors'!G74,0)</f>
        <v>1776</v>
      </c>
      <c r="H73" s="81">
        <f>ROUND(+H$3/+'Age Factors'!H74,0)</f>
        <v>2221</v>
      </c>
      <c r="I73" s="81">
        <f>ROUND(+I$3/+'Age Factors'!I74,0)</f>
        <v>2699</v>
      </c>
      <c r="J73" s="81">
        <f>ROUND(+J$3/+'Age Factors'!J74,0)</f>
        <v>3424</v>
      </c>
      <c r="K73" s="81">
        <f>ROUND(+K$3/+'Age Factors'!K74,0)</f>
        <v>3691</v>
      </c>
      <c r="L73" s="81">
        <f>ROUND(+L$3/+'Age Factors'!L74,0)</f>
        <v>4642</v>
      </c>
      <c r="M73" s="81">
        <f>ROUND(+M$3/+'Age Factors'!M74,0)</f>
        <v>4901</v>
      </c>
      <c r="N73" s="81">
        <f>ROUND(+N$3/+'Age Factors'!N74,0)</f>
        <v>5872</v>
      </c>
      <c r="O73" s="81">
        <f>ROUND(+O$3/+'Age Factors'!O74,0)</f>
        <v>7139</v>
      </c>
      <c r="P73" s="81">
        <f>ROUND(+P$3/+'Age Factors'!P74,0)</f>
        <v>10274</v>
      </c>
      <c r="Q73" s="81">
        <f>ROUND(+Q$3/+'Age Factors'!Q74,0)</f>
        <v>12627</v>
      </c>
      <c r="R73" s="81">
        <f>ROUND(+R$3/+'Age Factors'!R74,0)</f>
        <v>22635</v>
      </c>
      <c r="S73" s="81">
        <f>ROUND(+S$3/+'Age Factors'!S74,0)</f>
        <v>30068</v>
      </c>
      <c r="T73" s="81">
        <f>ROUND(+T$3/+'Age Factors'!T74,0)</f>
        <v>51098</v>
      </c>
      <c r="U73" s="81">
        <f>ROUND(+U$3/+'Age Factors'!U74,0)</f>
        <v>56095</v>
      </c>
      <c r="V73" s="81">
        <f>ROUND(+V$3/+'Age Factors'!V74,0)</f>
        <v>74324</v>
      </c>
      <c r="W73" s="79"/>
    </row>
    <row r="74" spans="1:23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1335</v>
      </c>
      <c r="E74" s="81">
        <f>ROUND(+E$3/+'Age Factors'!E75,0)</f>
        <v>1434</v>
      </c>
      <c r="F74" s="81">
        <f>ROUND(+F$3/+'Age Factors'!F75,0)</f>
        <v>1792</v>
      </c>
      <c r="G74" s="81">
        <f>ROUND(+G$3/+'Age Factors'!G75,0)</f>
        <v>1802</v>
      </c>
      <c r="H74" s="81">
        <f>ROUND(+H$3/+'Age Factors'!H75,0)</f>
        <v>2252</v>
      </c>
      <c r="I74" s="81">
        <f>ROUND(+I$3/+'Age Factors'!I75,0)</f>
        <v>2738</v>
      </c>
      <c r="J74" s="81">
        <f>ROUND(+J$3/+'Age Factors'!J75,0)</f>
        <v>3473</v>
      </c>
      <c r="K74" s="81">
        <f>ROUND(+K$3/+'Age Factors'!K75,0)</f>
        <v>3744</v>
      </c>
      <c r="L74" s="81">
        <f>ROUND(+L$3/+'Age Factors'!L75,0)</f>
        <v>4709</v>
      </c>
      <c r="M74" s="81">
        <f>ROUND(+M$3/+'Age Factors'!M75,0)</f>
        <v>4972</v>
      </c>
      <c r="N74" s="81">
        <f>ROUND(+N$3/+'Age Factors'!N75,0)</f>
        <v>5958</v>
      </c>
      <c r="O74" s="81">
        <f>ROUND(+O$3/+'Age Factors'!O75,0)</f>
        <v>7244</v>
      </c>
      <c r="P74" s="81">
        <f>ROUND(+P$3/+'Age Factors'!P75,0)</f>
        <v>10424</v>
      </c>
      <c r="Q74" s="81">
        <f>ROUND(+Q$3/+'Age Factors'!Q75,0)</f>
        <v>12811</v>
      </c>
      <c r="R74" s="81">
        <f>ROUND(+R$3/+'Age Factors'!R75,0)</f>
        <v>22965</v>
      </c>
      <c r="S74" s="81">
        <f>ROUND(+S$3/+'Age Factors'!S75,0)</f>
        <v>30506</v>
      </c>
      <c r="T74" s="81">
        <f>ROUND(+T$3/+'Age Factors'!T75,0)</f>
        <v>51842</v>
      </c>
      <c r="U74" s="81">
        <f>ROUND(+U$3/+'Age Factors'!U75,0)</f>
        <v>56912</v>
      </c>
      <c r="V74" s="81">
        <f>ROUND(+V$3/+'Age Factors'!V75,0)</f>
        <v>75407</v>
      </c>
      <c r="W74" s="79"/>
    </row>
    <row r="75" spans="1:23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1357</v>
      </c>
      <c r="E75" s="82">
        <f>ROUND(+E$3/+'Age Factors'!E76,0)</f>
        <v>1457</v>
      </c>
      <c r="F75" s="82">
        <f>ROUND(+F$3/+'Age Factors'!F76,0)</f>
        <v>1820</v>
      </c>
      <c r="G75" s="82">
        <f>ROUND(+G$3/+'Age Factors'!G76,0)</f>
        <v>1830</v>
      </c>
      <c r="H75" s="82">
        <f>ROUND(+H$3/+'Age Factors'!H76,0)</f>
        <v>2286</v>
      </c>
      <c r="I75" s="82">
        <f>ROUND(+I$3/+'Age Factors'!I76,0)</f>
        <v>2780</v>
      </c>
      <c r="J75" s="82">
        <f>ROUND(+J$3/+'Age Factors'!J76,0)</f>
        <v>3526</v>
      </c>
      <c r="K75" s="82">
        <f>ROUND(+K$3/+'Age Factors'!K76,0)</f>
        <v>3802</v>
      </c>
      <c r="L75" s="82">
        <f>ROUND(+L$3/+'Age Factors'!L76,0)</f>
        <v>4783</v>
      </c>
      <c r="M75" s="82">
        <f>ROUND(+M$3/+'Age Factors'!M76,0)</f>
        <v>5051</v>
      </c>
      <c r="N75" s="82">
        <f>ROUND(+N$3/+'Age Factors'!N76,0)</f>
        <v>6052</v>
      </c>
      <c r="O75" s="82">
        <f>ROUND(+O$3/+'Age Factors'!O76,0)</f>
        <v>7358</v>
      </c>
      <c r="P75" s="82">
        <f>ROUND(+P$3/+'Age Factors'!P76,0)</f>
        <v>10589</v>
      </c>
      <c r="Q75" s="82">
        <f>ROUND(+Q$3/+'Age Factors'!Q76,0)</f>
        <v>13013</v>
      </c>
      <c r="R75" s="82">
        <f>ROUND(+R$3/+'Age Factors'!R76,0)</f>
        <v>23328</v>
      </c>
      <c r="S75" s="82">
        <f>ROUND(+S$3/+'Age Factors'!S76,0)</f>
        <v>30988</v>
      </c>
      <c r="T75" s="82">
        <f>ROUND(+T$3/+'Age Factors'!T76,0)</f>
        <v>52662</v>
      </c>
      <c r="U75" s="82">
        <f>ROUND(+U$3/+'Age Factors'!U76,0)</f>
        <v>57812</v>
      </c>
      <c r="V75" s="82">
        <f>ROUND(+V$3/+'Age Factors'!V76,0)</f>
        <v>76599</v>
      </c>
      <c r="W75" s="79"/>
    </row>
    <row r="76" spans="1:23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1381</v>
      </c>
      <c r="E76" s="81">
        <f>ROUND(+E$3/+'Age Factors'!E77,0)</f>
        <v>1483</v>
      </c>
      <c r="F76" s="81">
        <f>ROUND(+F$3/+'Age Factors'!F77,0)</f>
        <v>1851</v>
      </c>
      <c r="G76" s="81">
        <f>ROUND(+G$3/+'Age Factors'!G77,0)</f>
        <v>1861</v>
      </c>
      <c r="H76" s="81">
        <f>ROUND(+H$3/+'Age Factors'!H77,0)</f>
        <v>2324</v>
      </c>
      <c r="I76" s="81">
        <f>ROUND(+I$3/+'Age Factors'!I77,0)</f>
        <v>2825</v>
      </c>
      <c r="J76" s="81">
        <f>ROUND(+J$3/+'Age Factors'!J77,0)</f>
        <v>3586</v>
      </c>
      <c r="K76" s="81">
        <f>ROUND(+K$3/+'Age Factors'!K77,0)</f>
        <v>3866</v>
      </c>
      <c r="L76" s="81">
        <f>ROUND(+L$3/+'Age Factors'!L77,0)</f>
        <v>4865</v>
      </c>
      <c r="M76" s="81">
        <f>ROUND(+M$3/+'Age Factors'!M77,0)</f>
        <v>5136</v>
      </c>
      <c r="N76" s="81">
        <f>ROUND(+N$3/+'Age Factors'!N77,0)</f>
        <v>6156</v>
      </c>
      <c r="O76" s="81">
        <f>ROUND(+O$3/+'Age Factors'!O77,0)</f>
        <v>7484</v>
      </c>
      <c r="P76" s="81">
        <f>ROUND(+P$3/+'Age Factors'!P77,0)</f>
        <v>10769</v>
      </c>
      <c r="Q76" s="81">
        <f>ROUND(+Q$3/+'Age Factors'!Q77,0)</f>
        <v>13234</v>
      </c>
      <c r="R76" s="81">
        <f>ROUND(+R$3/+'Age Factors'!R77,0)</f>
        <v>23724</v>
      </c>
      <c r="S76" s="81">
        <f>ROUND(+S$3/+'Age Factors'!S77,0)</f>
        <v>31514</v>
      </c>
      <c r="T76" s="81">
        <f>ROUND(+T$3/+'Age Factors'!T77,0)</f>
        <v>53556</v>
      </c>
      <c r="U76" s="81">
        <f>ROUND(+U$3/+'Age Factors'!U77,0)</f>
        <v>58793</v>
      </c>
      <c r="V76" s="81">
        <f>ROUND(+V$3/+'Age Factors'!V77,0)</f>
        <v>77899</v>
      </c>
      <c r="W76" s="79"/>
    </row>
    <row r="77" spans="1:23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1407</v>
      </c>
      <c r="E77" s="81">
        <f>ROUND(+E$3/+'Age Factors'!E78,0)</f>
        <v>1511</v>
      </c>
      <c r="F77" s="81">
        <f>ROUND(+F$3/+'Age Factors'!F78,0)</f>
        <v>1885</v>
      </c>
      <c r="G77" s="81">
        <f>ROUND(+G$3/+'Age Factors'!G78,0)</f>
        <v>1895</v>
      </c>
      <c r="H77" s="81">
        <f>ROUND(+H$3/+'Age Factors'!H78,0)</f>
        <v>2365</v>
      </c>
      <c r="I77" s="81">
        <f>ROUND(+I$3/+'Age Factors'!I78,0)</f>
        <v>2876</v>
      </c>
      <c r="J77" s="81">
        <f>ROUND(+J$3/+'Age Factors'!J78,0)</f>
        <v>3651</v>
      </c>
      <c r="K77" s="81">
        <f>ROUND(+K$3/+'Age Factors'!K78,0)</f>
        <v>3936</v>
      </c>
      <c r="L77" s="81">
        <f>ROUND(+L$3/+'Age Factors'!L78,0)</f>
        <v>4953</v>
      </c>
      <c r="M77" s="81">
        <f>ROUND(+M$3/+'Age Factors'!M78,0)</f>
        <v>5231</v>
      </c>
      <c r="N77" s="81">
        <f>ROUND(+N$3/+'Age Factors'!N78,0)</f>
        <v>6271</v>
      </c>
      <c r="O77" s="81">
        <f>ROUND(+O$3/+'Age Factors'!O78,0)</f>
        <v>7624</v>
      </c>
      <c r="P77" s="81">
        <f>ROUND(+P$3/+'Age Factors'!P78,0)</f>
        <v>10968</v>
      </c>
      <c r="Q77" s="81">
        <f>ROUND(+Q$3/+'Age Factors'!Q78,0)</f>
        <v>13479</v>
      </c>
      <c r="R77" s="81">
        <f>ROUND(+R$3/+'Age Factors'!R78,0)</f>
        <v>24162</v>
      </c>
      <c r="S77" s="81">
        <f>ROUND(+S$3/+'Age Factors'!S78,0)</f>
        <v>32096</v>
      </c>
      <c r="T77" s="81">
        <f>ROUND(+T$3/+'Age Factors'!T78,0)</f>
        <v>54545</v>
      </c>
      <c r="U77" s="81">
        <f>ROUND(+U$3/+'Age Factors'!U78,0)</f>
        <v>59880</v>
      </c>
      <c r="V77" s="81">
        <f>ROUND(+V$3/+'Age Factors'!V78,0)</f>
        <v>79339</v>
      </c>
      <c r="W77" s="79"/>
    </row>
    <row r="78" spans="1:23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1435</v>
      </c>
      <c r="E78" s="81">
        <f>ROUND(+E$3/+'Age Factors'!E79,0)</f>
        <v>1541</v>
      </c>
      <c r="F78" s="81">
        <f>ROUND(+F$3/+'Age Factors'!F79,0)</f>
        <v>1922</v>
      </c>
      <c r="G78" s="81">
        <f>ROUND(+G$3/+'Age Factors'!G79,0)</f>
        <v>1932</v>
      </c>
      <c r="H78" s="81">
        <f>ROUND(+H$3/+'Age Factors'!H79,0)</f>
        <v>2410</v>
      </c>
      <c r="I78" s="81">
        <f>ROUND(+I$3/+'Age Factors'!I79,0)</f>
        <v>2931</v>
      </c>
      <c r="J78" s="81">
        <f>ROUND(+J$3/+'Age Factors'!J79,0)</f>
        <v>3721</v>
      </c>
      <c r="K78" s="81">
        <f>ROUND(+K$3/+'Age Factors'!K79,0)</f>
        <v>4013</v>
      </c>
      <c r="L78" s="81">
        <f>ROUND(+L$3/+'Age Factors'!L79,0)</f>
        <v>5051</v>
      </c>
      <c r="M78" s="81">
        <f>ROUND(+M$3/+'Age Factors'!M79,0)</f>
        <v>5334</v>
      </c>
      <c r="N78" s="81">
        <f>ROUND(+N$3/+'Age Factors'!N79,0)</f>
        <v>6396</v>
      </c>
      <c r="O78" s="81">
        <f>ROUND(+O$3/+'Age Factors'!O79,0)</f>
        <v>7776</v>
      </c>
      <c r="P78" s="81">
        <f>ROUND(+P$3/+'Age Factors'!P79,0)</f>
        <v>11184</v>
      </c>
      <c r="Q78" s="81">
        <f>ROUND(+Q$3/+'Age Factors'!Q79,0)</f>
        <v>13745</v>
      </c>
      <c r="R78" s="81">
        <f>ROUND(+R$3/+'Age Factors'!R79,0)</f>
        <v>24640</v>
      </c>
      <c r="S78" s="81">
        <f>ROUND(+S$3/+'Age Factors'!S79,0)</f>
        <v>32731</v>
      </c>
      <c r="T78" s="81">
        <f>ROUND(+T$3/+'Age Factors'!T79,0)</f>
        <v>55624</v>
      </c>
      <c r="U78" s="81">
        <f>ROUND(+U$3/+'Age Factors'!U79,0)</f>
        <v>61063</v>
      </c>
      <c r="V78" s="81">
        <f>ROUND(+V$3/+'Age Factors'!V79,0)</f>
        <v>80907</v>
      </c>
      <c r="W78" s="79"/>
    </row>
    <row r="79" spans="1:23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1466</v>
      </c>
      <c r="E79" s="81">
        <f>ROUND(+E$3/+'Age Factors'!E80,0)</f>
        <v>1574</v>
      </c>
      <c r="F79" s="81">
        <f>ROUND(+F$3/+'Age Factors'!F80,0)</f>
        <v>1962</v>
      </c>
      <c r="G79" s="81">
        <f>ROUND(+G$3/+'Age Factors'!G80,0)</f>
        <v>1973</v>
      </c>
      <c r="H79" s="81">
        <f>ROUND(+H$3/+'Age Factors'!H80,0)</f>
        <v>2460</v>
      </c>
      <c r="I79" s="81">
        <f>ROUND(+I$3/+'Age Factors'!I80,0)</f>
        <v>2992</v>
      </c>
      <c r="J79" s="81">
        <f>ROUND(+J$3/+'Age Factors'!J80,0)</f>
        <v>3799</v>
      </c>
      <c r="K79" s="81">
        <f>ROUND(+K$3/+'Age Factors'!K80,0)</f>
        <v>4097</v>
      </c>
      <c r="L79" s="81">
        <f>ROUND(+L$3/+'Age Factors'!L80,0)</f>
        <v>5159</v>
      </c>
      <c r="M79" s="81">
        <f>ROUND(+M$3/+'Age Factors'!M80,0)</f>
        <v>5448</v>
      </c>
      <c r="N79" s="81">
        <f>ROUND(+N$3/+'Age Factors'!N80,0)</f>
        <v>6533</v>
      </c>
      <c r="O79" s="81">
        <f>ROUND(+O$3/+'Age Factors'!O80,0)</f>
        <v>7943</v>
      </c>
      <c r="P79" s="81">
        <f>ROUND(+P$3/+'Age Factors'!P80,0)</f>
        <v>11424</v>
      </c>
      <c r="Q79" s="81">
        <f>ROUND(+Q$3/+'Age Factors'!Q80,0)</f>
        <v>14040</v>
      </c>
      <c r="R79" s="81">
        <f>ROUND(+R$3/+'Age Factors'!R80,0)</f>
        <v>25168</v>
      </c>
      <c r="S79" s="81">
        <f>ROUND(+S$3/+'Age Factors'!S80,0)</f>
        <v>33432</v>
      </c>
      <c r="T79" s="81">
        <f>ROUND(+T$3/+'Age Factors'!T80,0)</f>
        <v>56816</v>
      </c>
      <c r="U79" s="81">
        <f>ROUND(+U$3/+'Age Factors'!U80,0)</f>
        <v>62373</v>
      </c>
      <c r="V79" s="81">
        <f>ROUND(+V$3/+'Age Factors'!V80,0)</f>
        <v>82642</v>
      </c>
      <c r="W79" s="79"/>
    </row>
    <row r="80" spans="1:23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1500</v>
      </c>
      <c r="E80" s="82">
        <f>ROUND(+E$3/+'Age Factors'!E81,0)</f>
        <v>1610</v>
      </c>
      <c r="F80" s="82">
        <f>ROUND(+F$3/+'Age Factors'!F81,0)</f>
        <v>2006</v>
      </c>
      <c r="G80" s="82">
        <f>ROUND(+G$3/+'Age Factors'!G81,0)</f>
        <v>2017</v>
      </c>
      <c r="H80" s="82">
        <f>ROUND(+H$3/+'Age Factors'!H81,0)</f>
        <v>2514</v>
      </c>
      <c r="I80" s="82">
        <f>ROUND(+I$3/+'Age Factors'!I81,0)</f>
        <v>3058</v>
      </c>
      <c r="J80" s="82">
        <f>ROUND(+J$3/+'Age Factors'!J81,0)</f>
        <v>3885</v>
      </c>
      <c r="K80" s="82">
        <f>ROUND(+K$3/+'Age Factors'!K81,0)</f>
        <v>4189</v>
      </c>
      <c r="L80" s="82">
        <f>ROUND(+L$3/+'Age Factors'!L81,0)</f>
        <v>5276</v>
      </c>
      <c r="M80" s="82">
        <f>ROUND(+M$3/+'Age Factors'!M81,0)</f>
        <v>5572</v>
      </c>
      <c r="N80" s="82">
        <f>ROUND(+N$3/+'Age Factors'!N81,0)</f>
        <v>6685</v>
      </c>
      <c r="O80" s="82">
        <f>ROUND(+O$3/+'Age Factors'!O81,0)</f>
        <v>8128</v>
      </c>
      <c r="P80" s="82">
        <f>ROUND(+P$3/+'Age Factors'!P81,0)</f>
        <v>11688</v>
      </c>
      <c r="Q80" s="82">
        <f>ROUND(+Q$3/+'Age Factors'!Q81,0)</f>
        <v>14363</v>
      </c>
      <c r="R80" s="82">
        <f>ROUND(+R$3/+'Age Factors'!R81,0)</f>
        <v>25749</v>
      </c>
      <c r="S80" s="82">
        <f>ROUND(+S$3/+'Age Factors'!S81,0)</f>
        <v>34203</v>
      </c>
      <c r="T80" s="82">
        <f>ROUND(+T$3/+'Age Factors'!T81,0)</f>
        <v>58127</v>
      </c>
      <c r="U80" s="82">
        <f>ROUND(+U$3/+'Age Factors'!U81,0)</f>
        <v>63811</v>
      </c>
      <c r="V80" s="82">
        <f>ROUND(+V$3/+'Age Factors'!V81,0)</f>
        <v>84548</v>
      </c>
      <c r="W80" s="79"/>
    </row>
    <row r="81" spans="1:23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1537</v>
      </c>
      <c r="E81" s="81">
        <f>ROUND(+E$3/+'Age Factors'!E82,0)</f>
        <v>1649</v>
      </c>
      <c r="F81" s="81">
        <f>ROUND(+F$3/+'Age Factors'!F82,0)</f>
        <v>2055</v>
      </c>
      <c r="G81" s="81">
        <f>ROUND(+G$3/+'Age Factors'!G82,0)</f>
        <v>2066</v>
      </c>
      <c r="H81" s="81">
        <f>ROUND(+H$3/+'Age Factors'!H82,0)</f>
        <v>2573</v>
      </c>
      <c r="I81" s="81">
        <f>ROUND(+I$3/+'Age Factors'!I82,0)</f>
        <v>3131</v>
      </c>
      <c r="J81" s="81">
        <f>ROUND(+J$3/+'Age Factors'!J82,0)</f>
        <v>3978</v>
      </c>
      <c r="K81" s="81">
        <f>ROUND(+K$3/+'Age Factors'!K82,0)</f>
        <v>4291</v>
      </c>
      <c r="L81" s="81">
        <f>ROUND(+L$3/+'Age Factors'!L82,0)</f>
        <v>5405</v>
      </c>
      <c r="M81" s="81">
        <f>ROUND(+M$3/+'Age Factors'!M82,0)</f>
        <v>5708</v>
      </c>
      <c r="N81" s="81">
        <f>ROUND(+N$3/+'Age Factors'!N82,0)</f>
        <v>6851</v>
      </c>
      <c r="O81" s="81">
        <f>ROUND(+O$3/+'Age Factors'!O82,0)</f>
        <v>8329</v>
      </c>
      <c r="P81" s="81">
        <f>ROUND(+P$3/+'Age Factors'!P82,0)</f>
        <v>11975</v>
      </c>
      <c r="Q81" s="81">
        <f>ROUND(+Q$3/+'Age Factors'!Q82,0)</f>
        <v>14717</v>
      </c>
      <c r="R81" s="81">
        <f>ROUND(+R$3/+'Age Factors'!R82,0)</f>
        <v>26382</v>
      </c>
      <c r="S81" s="81">
        <f>ROUND(+S$3/+'Age Factors'!S82,0)</f>
        <v>35045</v>
      </c>
      <c r="T81" s="81">
        <f>ROUND(+T$3/+'Age Factors'!T82,0)</f>
        <v>59557</v>
      </c>
      <c r="U81" s="81">
        <f>ROUND(+U$3/+'Age Factors'!U82,0)</f>
        <v>65381</v>
      </c>
      <c r="V81" s="81">
        <f>ROUND(+V$3/+'Age Factors'!V82,0)</f>
        <v>86628</v>
      </c>
      <c r="W81" s="79"/>
    </row>
    <row r="82" spans="1:23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1577</v>
      </c>
      <c r="E82" s="81">
        <f>ROUND(+E$3/+'Age Factors'!E83,0)</f>
        <v>1692</v>
      </c>
      <c r="F82" s="81">
        <f>ROUND(+F$3/+'Age Factors'!F83,0)</f>
        <v>2108</v>
      </c>
      <c r="G82" s="81">
        <f>ROUND(+G$3/+'Age Factors'!G83,0)</f>
        <v>2119</v>
      </c>
      <c r="H82" s="81">
        <f>ROUND(+H$3/+'Age Factors'!H83,0)</f>
        <v>2638</v>
      </c>
      <c r="I82" s="81">
        <f>ROUND(+I$3/+'Age Factors'!I83,0)</f>
        <v>3211</v>
      </c>
      <c r="J82" s="81">
        <f>ROUND(+J$3/+'Age Factors'!J83,0)</f>
        <v>4081</v>
      </c>
      <c r="K82" s="81">
        <f>ROUND(+K$3/+'Age Factors'!K83,0)</f>
        <v>4401</v>
      </c>
      <c r="L82" s="81">
        <f>ROUND(+L$3/+'Age Factors'!L83,0)</f>
        <v>5547</v>
      </c>
      <c r="M82" s="81">
        <f>ROUND(+M$3/+'Age Factors'!M83,0)</f>
        <v>5858</v>
      </c>
      <c r="N82" s="81">
        <f>ROUND(+N$3/+'Age Factors'!N83,0)</f>
        <v>7033</v>
      </c>
      <c r="O82" s="81">
        <f>ROUND(+O$3/+'Age Factors'!O83,0)</f>
        <v>8551</v>
      </c>
      <c r="P82" s="81">
        <f>ROUND(+P$3/+'Age Factors'!P83,0)</f>
        <v>12294</v>
      </c>
      <c r="Q82" s="81">
        <f>ROUND(+Q$3/+'Age Factors'!Q83,0)</f>
        <v>15109</v>
      </c>
      <c r="R82" s="81">
        <f>ROUND(+R$3/+'Age Factors'!R83,0)</f>
        <v>27084</v>
      </c>
      <c r="S82" s="81">
        <f>ROUND(+S$3/+'Age Factors'!S83,0)</f>
        <v>35978</v>
      </c>
      <c r="T82" s="81">
        <f>ROUND(+T$3/+'Age Factors'!T83,0)</f>
        <v>61142</v>
      </c>
      <c r="U82" s="81">
        <f>ROUND(+U$3/+'Age Factors'!U83,0)</f>
        <v>67121</v>
      </c>
      <c r="V82" s="81">
        <f>ROUND(+V$3/+'Age Factors'!V83,0)</f>
        <v>88934</v>
      </c>
      <c r="W82" s="79"/>
    </row>
    <row r="83" spans="1:23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1621</v>
      </c>
      <c r="E83" s="81">
        <f>ROUND(+E$3/+'Age Factors'!E84,0)</f>
        <v>1740</v>
      </c>
      <c r="F83" s="81">
        <f>ROUND(+F$3/+'Age Factors'!F84,0)</f>
        <v>2166</v>
      </c>
      <c r="G83" s="81">
        <f>ROUND(+G$3/+'Age Factors'!G84,0)</f>
        <v>2178</v>
      </c>
      <c r="H83" s="81">
        <f>ROUND(+H$3/+'Age Factors'!H84,0)</f>
        <v>2710</v>
      </c>
      <c r="I83" s="81">
        <f>ROUND(+I$3/+'Age Factors'!I84,0)</f>
        <v>3300</v>
      </c>
      <c r="J83" s="81">
        <f>ROUND(+J$3/+'Age Factors'!J84,0)</f>
        <v>4194</v>
      </c>
      <c r="K83" s="81">
        <f>ROUND(+K$3/+'Age Factors'!K84,0)</f>
        <v>4524</v>
      </c>
      <c r="L83" s="81">
        <f>ROUND(+L$3/+'Age Factors'!L84,0)</f>
        <v>5703</v>
      </c>
      <c r="M83" s="81">
        <f>ROUND(+M$3/+'Age Factors'!M84,0)</f>
        <v>6024</v>
      </c>
      <c r="N83" s="81">
        <f>ROUND(+N$3/+'Age Factors'!N84,0)</f>
        <v>7235</v>
      </c>
      <c r="O83" s="81">
        <f>ROUND(+O$3/+'Age Factors'!O84,0)</f>
        <v>8796</v>
      </c>
      <c r="P83" s="81">
        <f>ROUND(+P$3/+'Age Factors'!P84,0)</f>
        <v>12643</v>
      </c>
      <c r="Q83" s="81">
        <f>ROUND(+Q$3/+'Age Factors'!Q84,0)</f>
        <v>15538</v>
      </c>
      <c r="R83" s="81">
        <f>ROUND(+R$3/+'Age Factors'!R84,0)</f>
        <v>27854</v>
      </c>
      <c r="S83" s="81">
        <f>ROUND(+S$3/+'Age Factors'!S84,0)</f>
        <v>37000</v>
      </c>
      <c r="T83" s="81">
        <f>ROUND(+T$3/+'Age Factors'!T84,0)</f>
        <v>62879</v>
      </c>
      <c r="U83" s="81">
        <f>ROUND(+U$3/+'Age Factors'!U84,0)</f>
        <v>69028</v>
      </c>
      <c r="V83" s="81">
        <f>ROUND(+V$3/+'Age Factors'!V84,0)</f>
        <v>91460</v>
      </c>
      <c r="W83" s="79"/>
    </row>
    <row r="84" spans="1:23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1670</v>
      </c>
      <c r="E84" s="81">
        <f>ROUND(+E$3/+'Age Factors'!E85,0)</f>
        <v>1792</v>
      </c>
      <c r="F84" s="81">
        <f>ROUND(+F$3/+'Age Factors'!F85,0)</f>
        <v>2230</v>
      </c>
      <c r="G84" s="81">
        <f>ROUND(+G$3/+'Age Factors'!G85,0)</f>
        <v>2242</v>
      </c>
      <c r="H84" s="81">
        <f>ROUND(+H$3/+'Age Factors'!H85,0)</f>
        <v>2789</v>
      </c>
      <c r="I84" s="81">
        <f>ROUND(+I$3/+'Age Factors'!I85,0)</f>
        <v>3396</v>
      </c>
      <c r="J84" s="81">
        <f>ROUND(+J$3/+'Age Factors'!J85,0)</f>
        <v>4318</v>
      </c>
      <c r="K84" s="81">
        <f>ROUND(+K$3/+'Age Factors'!K85,0)</f>
        <v>4659</v>
      </c>
      <c r="L84" s="81">
        <f>ROUND(+L$3/+'Age Factors'!L85,0)</f>
        <v>5875</v>
      </c>
      <c r="M84" s="81">
        <f>ROUND(+M$3/+'Age Factors'!M85,0)</f>
        <v>6206</v>
      </c>
      <c r="N84" s="81">
        <f>ROUND(+N$3/+'Age Factors'!N85,0)</f>
        <v>7458</v>
      </c>
      <c r="O84" s="81">
        <f>ROUND(+O$3/+'Age Factors'!O85,0)</f>
        <v>9068</v>
      </c>
      <c r="P84" s="81">
        <f>ROUND(+P$3/+'Age Factors'!P85,0)</f>
        <v>13032</v>
      </c>
      <c r="Q84" s="81">
        <f>ROUND(+Q$3/+'Age Factors'!Q85,0)</f>
        <v>16015</v>
      </c>
      <c r="R84" s="81">
        <f>ROUND(+R$3/+'Age Factors'!R85,0)</f>
        <v>28709</v>
      </c>
      <c r="S84" s="81">
        <f>ROUND(+S$3/+'Age Factors'!S85,0)</f>
        <v>38136</v>
      </c>
      <c r="T84" s="81">
        <f>ROUND(+T$3/+'Age Factors'!T85,0)</f>
        <v>64810</v>
      </c>
      <c r="U84" s="81">
        <f>ROUND(+U$3/+'Age Factors'!U85,0)</f>
        <v>71148</v>
      </c>
      <c r="V84" s="81">
        <f>ROUND(+V$3/+'Age Factors'!V85,0)</f>
        <v>94269</v>
      </c>
      <c r="W84" s="79"/>
    </row>
    <row r="85" spans="1:23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1724</v>
      </c>
      <c r="E85" s="82">
        <f>ROUND(+E$3/+'Age Factors'!E86,0)</f>
        <v>1849</v>
      </c>
      <c r="F85" s="82">
        <f>ROUND(+F$3/+'Age Factors'!F86,0)</f>
        <v>2301</v>
      </c>
      <c r="G85" s="82">
        <f>ROUND(+G$3/+'Age Factors'!G86,0)</f>
        <v>2313</v>
      </c>
      <c r="H85" s="82">
        <f>ROUND(+H$3/+'Age Factors'!H86,0)</f>
        <v>2876</v>
      </c>
      <c r="I85" s="82">
        <f>ROUND(+I$3/+'Age Factors'!I86,0)</f>
        <v>3503</v>
      </c>
      <c r="J85" s="82">
        <f>ROUND(+J$3/+'Age Factors'!J86,0)</f>
        <v>4457</v>
      </c>
      <c r="K85" s="82">
        <f>ROUND(+K$3/+'Age Factors'!K86,0)</f>
        <v>4809</v>
      </c>
      <c r="L85" s="82">
        <f>ROUND(+L$3/+'Age Factors'!L86,0)</f>
        <v>6066</v>
      </c>
      <c r="M85" s="82">
        <f>ROUND(+M$3/+'Age Factors'!M86,0)</f>
        <v>6408</v>
      </c>
      <c r="N85" s="82">
        <f>ROUND(+N$3/+'Age Factors'!N86,0)</f>
        <v>7705</v>
      </c>
      <c r="O85" s="82">
        <f>ROUND(+O$3/+'Age Factors'!O86,0)</f>
        <v>9368</v>
      </c>
      <c r="P85" s="82">
        <f>ROUND(+P$3/+'Age Factors'!P86,0)</f>
        <v>13462</v>
      </c>
      <c r="Q85" s="82">
        <f>ROUND(+Q$3/+'Age Factors'!Q86,0)</f>
        <v>16544</v>
      </c>
      <c r="R85" s="82">
        <f>ROUND(+R$3/+'Age Factors'!R86,0)</f>
        <v>29657</v>
      </c>
      <c r="S85" s="82">
        <f>ROUND(+S$3/+'Age Factors'!S86,0)</f>
        <v>39395</v>
      </c>
      <c r="T85" s="82">
        <f>ROUND(+T$3/+'Age Factors'!T86,0)</f>
        <v>66949</v>
      </c>
      <c r="U85" s="82">
        <f>ROUND(+U$3/+'Age Factors'!U86,0)</f>
        <v>73497</v>
      </c>
      <c r="V85" s="82">
        <f>ROUND(+V$3/+'Age Factors'!V86,0)</f>
        <v>97381</v>
      </c>
      <c r="W85" s="79"/>
    </row>
    <row r="86" spans="1:23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1783</v>
      </c>
      <c r="E86" s="81">
        <f>ROUND(+E$3/+'Age Factors'!E87,0)</f>
        <v>1913</v>
      </c>
      <c r="F86" s="81">
        <f>ROUND(+F$3/+'Age Factors'!F87,0)</f>
        <v>2379</v>
      </c>
      <c r="G86" s="81">
        <f>ROUND(+G$3/+'Age Factors'!G87,0)</f>
        <v>2392</v>
      </c>
      <c r="H86" s="81">
        <f>ROUND(+H$3/+'Age Factors'!H87,0)</f>
        <v>2972</v>
      </c>
      <c r="I86" s="81">
        <f>ROUND(+I$3/+'Age Factors'!I87,0)</f>
        <v>3622</v>
      </c>
      <c r="J86" s="81">
        <f>ROUND(+J$3/+'Age Factors'!J87,0)</f>
        <v>4609</v>
      </c>
      <c r="K86" s="81">
        <f>ROUND(+K$3/+'Age Factors'!K87,0)</f>
        <v>4974</v>
      </c>
      <c r="L86" s="81">
        <f>ROUND(+L$3/+'Age Factors'!L87,0)</f>
        <v>6277</v>
      </c>
      <c r="M86" s="81">
        <f>ROUND(+M$3/+'Age Factors'!M87,0)</f>
        <v>6632</v>
      </c>
      <c r="N86" s="81">
        <f>ROUND(+N$3/+'Age Factors'!N87,0)</f>
        <v>7979</v>
      </c>
      <c r="O86" s="81">
        <f>ROUND(+O$3/+'Age Factors'!O87,0)</f>
        <v>9701</v>
      </c>
      <c r="P86" s="81">
        <f>ROUND(+P$3/+'Age Factors'!P87,0)</f>
        <v>13937</v>
      </c>
      <c r="Q86" s="81">
        <f>ROUND(+Q$3/+'Age Factors'!Q87,0)</f>
        <v>17128</v>
      </c>
      <c r="R86" s="81">
        <f>ROUND(+R$3/+'Age Factors'!R87,0)</f>
        <v>30705</v>
      </c>
      <c r="S86" s="81">
        <f>ROUND(+S$3/+'Age Factors'!S87,0)</f>
        <v>40787</v>
      </c>
      <c r="T86" s="81">
        <f>ROUND(+T$3/+'Age Factors'!T87,0)</f>
        <v>69314</v>
      </c>
      <c r="U86" s="81">
        <f>ROUND(+U$3/+'Age Factors'!U87,0)</f>
        <v>76093</v>
      </c>
      <c r="V86" s="81">
        <f>ROUND(+V$3/+'Age Factors'!V87,0)</f>
        <v>100821</v>
      </c>
      <c r="W86" s="79"/>
    </row>
    <row r="87" spans="1:23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1849</v>
      </c>
      <c r="E87" s="81">
        <f>ROUND(+E$3/+'Age Factors'!E88,0)</f>
        <v>1983</v>
      </c>
      <c r="F87" s="81">
        <f>ROUND(+F$3/+'Age Factors'!F88,0)</f>
        <v>2466</v>
      </c>
      <c r="G87" s="81">
        <f>ROUND(+G$3/+'Age Factors'!G88,0)</f>
        <v>2479</v>
      </c>
      <c r="H87" s="81">
        <f>ROUND(+H$3/+'Age Factors'!H88,0)</f>
        <v>3080</v>
      </c>
      <c r="I87" s="81">
        <f>ROUND(+I$3/+'Age Factors'!I88,0)</f>
        <v>3754</v>
      </c>
      <c r="J87" s="81">
        <f>ROUND(+J$3/+'Age Factors'!J88,0)</f>
        <v>4780</v>
      </c>
      <c r="K87" s="81">
        <f>ROUND(+K$3/+'Age Factors'!K88,0)</f>
        <v>5159</v>
      </c>
      <c r="L87" s="81">
        <f>ROUND(+L$3/+'Age Factors'!L88,0)</f>
        <v>6513</v>
      </c>
      <c r="M87" s="81">
        <f>ROUND(+M$3/+'Age Factors'!M88,0)</f>
        <v>6882</v>
      </c>
      <c r="N87" s="81">
        <f>ROUND(+N$3/+'Age Factors'!N88,0)</f>
        <v>8287</v>
      </c>
      <c r="O87" s="81">
        <f>ROUND(+O$3/+'Age Factors'!O88,0)</f>
        <v>10076</v>
      </c>
      <c r="P87" s="81">
        <f>ROUND(+P$3/+'Age Factors'!P88,0)</f>
        <v>14471</v>
      </c>
      <c r="Q87" s="81">
        <f>ROUND(+Q$3/+'Age Factors'!Q88,0)</f>
        <v>17784</v>
      </c>
      <c r="R87" s="81">
        <f>ROUND(+R$3/+'Age Factors'!R88,0)</f>
        <v>31879</v>
      </c>
      <c r="S87" s="81">
        <f>ROUND(+S$3/+'Age Factors'!S88,0)</f>
        <v>42347</v>
      </c>
      <c r="T87" s="81">
        <f>ROUND(+T$3/+'Age Factors'!T88,0)</f>
        <v>71967</v>
      </c>
      <c r="U87" s="81">
        <f>ROUND(+U$3/+'Age Factors'!U88,0)</f>
        <v>79005</v>
      </c>
      <c r="V87" s="81">
        <f>ROUND(+V$3/+'Age Factors'!V88,0)</f>
        <v>104679</v>
      </c>
      <c r="W87" s="79"/>
    </row>
    <row r="88" spans="1:23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1923</v>
      </c>
      <c r="E88" s="81">
        <f>ROUND(+E$3/+'Age Factors'!E89,0)</f>
        <v>2062</v>
      </c>
      <c r="F88" s="81">
        <f>ROUND(+F$3/+'Age Factors'!F89,0)</f>
        <v>2563</v>
      </c>
      <c r="G88" s="81">
        <f>ROUND(+G$3/+'Age Factors'!G89,0)</f>
        <v>2576</v>
      </c>
      <c r="H88" s="81">
        <f>ROUND(+H$3/+'Age Factors'!H89,0)</f>
        <v>3199</v>
      </c>
      <c r="I88" s="81">
        <f>ROUND(+I$3/+'Age Factors'!I89,0)</f>
        <v>3902</v>
      </c>
      <c r="J88" s="81">
        <f>ROUND(+J$3/+'Age Factors'!J89,0)</f>
        <v>4970</v>
      </c>
      <c r="K88" s="81">
        <f>ROUND(+K$3/+'Age Factors'!K89,0)</f>
        <v>5365</v>
      </c>
      <c r="L88" s="81">
        <f>ROUND(+L$3/+'Age Factors'!L89,0)</f>
        <v>6776</v>
      </c>
      <c r="M88" s="81">
        <f>ROUND(+M$3/+'Age Factors'!M89,0)</f>
        <v>7161</v>
      </c>
      <c r="N88" s="81">
        <f>ROUND(+N$3/+'Age Factors'!N89,0)</f>
        <v>8630</v>
      </c>
      <c r="O88" s="81">
        <f>ROUND(+O$3/+'Age Factors'!O89,0)</f>
        <v>10493</v>
      </c>
      <c r="P88" s="81">
        <f>ROUND(+P$3/+'Age Factors'!P89,0)</f>
        <v>15065</v>
      </c>
      <c r="Q88" s="81">
        <f>ROUND(+Q$3/+'Age Factors'!Q89,0)</f>
        <v>18514</v>
      </c>
      <c r="R88" s="81">
        <f>ROUND(+R$3/+'Age Factors'!R89,0)</f>
        <v>33189</v>
      </c>
      <c r="S88" s="81">
        <f>ROUND(+S$3/+'Age Factors'!S89,0)</f>
        <v>44087</v>
      </c>
      <c r="T88" s="81">
        <f>ROUND(+T$3/+'Age Factors'!T89,0)</f>
        <v>74923</v>
      </c>
      <c r="U88" s="81">
        <f>ROUND(+U$3/+'Age Factors'!U89,0)</f>
        <v>82250</v>
      </c>
      <c r="V88" s="81">
        <f>ROUND(+V$3/+'Age Factors'!V89,0)</f>
        <v>108978</v>
      </c>
      <c r="W88" s="79"/>
    </row>
    <row r="89" spans="1:23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2004</v>
      </c>
      <c r="E89" s="81">
        <f>ROUND(+E$3/+'Age Factors'!E90,0)</f>
        <v>2150</v>
      </c>
      <c r="F89" s="81">
        <f>ROUND(+F$3/+'Age Factors'!F90,0)</f>
        <v>2671</v>
      </c>
      <c r="G89" s="81">
        <f>ROUND(+G$3/+'Age Factors'!G90,0)</f>
        <v>2685</v>
      </c>
      <c r="H89" s="81">
        <f>ROUND(+H$3/+'Age Factors'!H90,0)</f>
        <v>3333</v>
      </c>
      <c r="I89" s="81">
        <f>ROUND(+I$3/+'Age Factors'!I90,0)</f>
        <v>4067</v>
      </c>
      <c r="J89" s="81">
        <f>ROUND(+J$3/+'Age Factors'!J90,0)</f>
        <v>5183</v>
      </c>
      <c r="K89" s="81">
        <f>ROUND(+K$3/+'Age Factors'!K90,0)</f>
        <v>5596</v>
      </c>
      <c r="L89" s="81">
        <f>ROUND(+L$3/+'Age Factors'!L90,0)</f>
        <v>7071</v>
      </c>
      <c r="M89" s="81">
        <f>ROUND(+M$3/+'Age Factors'!M90,0)</f>
        <v>7475</v>
      </c>
      <c r="N89" s="81">
        <f>ROUND(+N$3/+'Age Factors'!N90,0)</f>
        <v>9016</v>
      </c>
      <c r="O89" s="81">
        <f>ROUND(+O$3/+'Age Factors'!O90,0)</f>
        <v>10962</v>
      </c>
      <c r="P89" s="81">
        <f>ROUND(+P$3/+'Age Factors'!P90,0)</f>
        <v>15737</v>
      </c>
      <c r="Q89" s="81">
        <f>ROUND(+Q$3/+'Age Factors'!Q90,0)</f>
        <v>19340</v>
      </c>
      <c r="R89" s="81">
        <f>ROUND(+R$3/+'Age Factors'!R90,0)</f>
        <v>34670</v>
      </c>
      <c r="S89" s="81">
        <f>ROUND(+S$3/+'Age Factors'!S90,0)</f>
        <v>46054</v>
      </c>
      <c r="T89" s="81">
        <f>ROUND(+T$3/+'Age Factors'!T90,0)</f>
        <v>78266</v>
      </c>
      <c r="U89" s="81">
        <f>ROUND(+U$3/+'Age Factors'!U90,0)</f>
        <v>85921</v>
      </c>
      <c r="V89" s="81">
        <f>ROUND(+V$3/+'Age Factors'!V90,0)</f>
        <v>113842</v>
      </c>
      <c r="W89" s="79"/>
    </row>
    <row r="90" spans="1:23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2097</v>
      </c>
      <c r="E90" s="82">
        <f>ROUND(+E$3/+'Age Factors'!E91,0)</f>
        <v>2248</v>
      </c>
      <c r="F90" s="82">
        <f>ROUND(+F$3/+'Age Factors'!F91,0)</f>
        <v>2793</v>
      </c>
      <c r="G90" s="82">
        <f>ROUND(+G$3/+'Age Factors'!G91,0)</f>
        <v>2808</v>
      </c>
      <c r="H90" s="82">
        <f>ROUND(+H$3/+'Age Factors'!H91,0)</f>
        <v>3484</v>
      </c>
      <c r="I90" s="82">
        <f>ROUND(+I$3/+'Age Factors'!I91,0)</f>
        <v>4253</v>
      </c>
      <c r="J90" s="82">
        <f>ROUND(+J$3/+'Age Factors'!J91,0)</f>
        <v>5424</v>
      </c>
      <c r="K90" s="82">
        <f>ROUND(+K$3/+'Age Factors'!K91,0)</f>
        <v>5857</v>
      </c>
      <c r="L90" s="82">
        <f>ROUND(+L$3/+'Age Factors'!L91,0)</f>
        <v>7406</v>
      </c>
      <c r="M90" s="82">
        <f>ROUND(+M$3/+'Age Factors'!M91,0)</f>
        <v>7830</v>
      </c>
      <c r="N90" s="82">
        <f>ROUND(+N$3/+'Age Factors'!N91,0)</f>
        <v>9456</v>
      </c>
      <c r="O90" s="82">
        <f>ROUND(+O$3/+'Age Factors'!O91,0)</f>
        <v>11497</v>
      </c>
      <c r="P90" s="82">
        <f>ROUND(+P$3/+'Age Factors'!P91,0)</f>
        <v>16499</v>
      </c>
      <c r="Q90" s="82">
        <f>ROUND(+Q$3/+'Age Factors'!Q91,0)</f>
        <v>20276</v>
      </c>
      <c r="R90" s="82">
        <f>ROUND(+R$3/+'Age Factors'!R91,0)</f>
        <v>36347</v>
      </c>
      <c r="S90" s="82">
        <f>ROUND(+S$3/+'Age Factors'!S91,0)</f>
        <v>48282</v>
      </c>
      <c r="T90" s="82">
        <f>ROUND(+T$3/+'Age Factors'!T91,0)</f>
        <v>82052</v>
      </c>
      <c r="U90" s="82">
        <f>ROUND(+U$3/+'Age Factors'!U91,0)</f>
        <v>90077</v>
      </c>
      <c r="V90" s="82">
        <f>ROUND(+V$3/+'Age Factors'!V91,0)</f>
        <v>119349</v>
      </c>
      <c r="W90" s="79"/>
    </row>
    <row r="91" spans="1:23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2200</v>
      </c>
      <c r="E91" s="81">
        <f>ROUND(+E$3/+'Age Factors'!E92,0)</f>
        <v>2360</v>
      </c>
      <c r="F91" s="81">
        <f>ROUND(+F$3/+'Age Factors'!F92,0)</f>
        <v>2931</v>
      </c>
      <c r="G91" s="81">
        <f>ROUND(+G$3/+'Age Factors'!G92,0)</f>
        <v>2947</v>
      </c>
      <c r="H91" s="81">
        <f>ROUND(+H$3/+'Age Factors'!H92,0)</f>
        <v>3655</v>
      </c>
      <c r="I91" s="81">
        <f>ROUND(+I$3/+'Age Factors'!I92,0)</f>
        <v>4464</v>
      </c>
      <c r="J91" s="81">
        <f>ROUND(+J$3/+'Age Factors'!J92,0)</f>
        <v>5697</v>
      </c>
      <c r="K91" s="81">
        <f>ROUND(+K$3/+'Age Factors'!K92,0)</f>
        <v>6153</v>
      </c>
      <c r="L91" s="81">
        <f>ROUND(+L$3/+'Age Factors'!L92,0)</f>
        <v>7786</v>
      </c>
      <c r="M91" s="81">
        <f>ROUND(+M$3/+'Age Factors'!M92,0)</f>
        <v>8231</v>
      </c>
      <c r="N91" s="81">
        <f>ROUND(+N$3/+'Age Factors'!N92,0)</f>
        <v>9955</v>
      </c>
      <c r="O91" s="81">
        <f>ROUND(+O$3/+'Age Factors'!O92,0)</f>
        <v>12103</v>
      </c>
      <c r="P91" s="81">
        <f>ROUND(+P$3/+'Age Factors'!P92,0)</f>
        <v>17362</v>
      </c>
      <c r="Q91" s="81">
        <f>ROUND(+Q$3/+'Age Factors'!Q92,0)</f>
        <v>21337</v>
      </c>
      <c r="R91" s="81">
        <f>ROUND(+R$3/+'Age Factors'!R92,0)</f>
        <v>38249</v>
      </c>
      <c r="S91" s="81">
        <f>ROUND(+S$3/+'Age Factors'!S92,0)</f>
        <v>50809</v>
      </c>
      <c r="T91" s="81">
        <f>ROUND(+T$3/+'Age Factors'!T92,0)</f>
        <v>86346</v>
      </c>
      <c r="U91" s="81">
        <f>ROUND(+U$3/+'Age Factors'!U92,0)</f>
        <v>94791</v>
      </c>
      <c r="V91" s="81">
        <f>ROUND(+V$3/+'Age Factors'!V92,0)</f>
        <v>125595</v>
      </c>
      <c r="W91" s="79"/>
    </row>
    <row r="92" spans="1:23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2319</v>
      </c>
      <c r="E92" s="81">
        <f>ROUND(+E$3/+'Age Factors'!E93,0)</f>
        <v>2487</v>
      </c>
      <c r="F92" s="81">
        <f>ROUND(+F$3/+'Age Factors'!F93,0)</f>
        <v>3088</v>
      </c>
      <c r="G92" s="81">
        <f>ROUND(+G$3/+'Age Factors'!G93,0)</f>
        <v>3105</v>
      </c>
      <c r="H92" s="81">
        <f>ROUND(+H$3/+'Age Factors'!H93,0)</f>
        <v>3849</v>
      </c>
      <c r="I92" s="81">
        <f>ROUND(+I$3/+'Age Factors'!I93,0)</f>
        <v>4705</v>
      </c>
      <c r="J92" s="81">
        <f>ROUND(+J$3/+'Age Factors'!J93,0)</f>
        <v>6009</v>
      </c>
      <c r="K92" s="81">
        <f>ROUND(+K$3/+'Age Factors'!K93,0)</f>
        <v>6491</v>
      </c>
      <c r="L92" s="81">
        <f>ROUND(+L$3/+'Age Factors'!L93,0)</f>
        <v>8220</v>
      </c>
      <c r="M92" s="81">
        <f>ROUND(+M$3/+'Age Factors'!M93,0)</f>
        <v>8694</v>
      </c>
      <c r="N92" s="81">
        <f>ROUND(+N$3/+'Age Factors'!N93,0)</f>
        <v>10528</v>
      </c>
      <c r="O92" s="81">
        <f>ROUND(+O$3/+'Age Factors'!O93,0)</f>
        <v>12800</v>
      </c>
      <c r="P92" s="81">
        <f>ROUND(+P$3/+'Age Factors'!P93,0)</f>
        <v>18358</v>
      </c>
      <c r="Q92" s="81">
        <f>ROUND(+Q$3/+'Age Factors'!Q93,0)</f>
        <v>22560</v>
      </c>
      <c r="R92" s="81">
        <f>ROUND(+R$3/+'Age Factors'!R93,0)</f>
        <v>40443</v>
      </c>
      <c r="S92" s="81">
        <f>ROUND(+S$3/+'Age Factors'!S93,0)</f>
        <v>53722</v>
      </c>
      <c r="T92" s="81">
        <f>ROUND(+T$3/+'Age Factors'!T93,0)</f>
        <v>91298</v>
      </c>
      <c r="U92" s="81">
        <f>ROUND(+U$3/+'Age Factors'!U93,0)</f>
        <v>100226</v>
      </c>
      <c r="V92" s="81">
        <f>ROUND(+V$3/+'Age Factors'!V93,0)</f>
        <v>132797</v>
      </c>
      <c r="W92" s="79"/>
    </row>
    <row r="93" spans="1:23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2455</v>
      </c>
      <c r="E93" s="81">
        <f>ROUND(+E$3/+'Age Factors'!E94,0)</f>
        <v>2633</v>
      </c>
      <c r="F93" s="81">
        <f>ROUND(+F$3/+'Age Factors'!F94,0)</f>
        <v>3269</v>
      </c>
      <c r="G93" s="81">
        <f>ROUND(+G$3/+'Age Factors'!G94,0)</f>
        <v>3287</v>
      </c>
      <c r="H93" s="81">
        <f>ROUND(+H$3/+'Age Factors'!H94,0)</f>
        <v>4073</v>
      </c>
      <c r="I93" s="81">
        <f>ROUND(+I$3/+'Age Factors'!I94,0)</f>
        <v>4982</v>
      </c>
      <c r="J93" s="81">
        <f>ROUND(+J$3/+'Age Factors'!J94,0)</f>
        <v>6369</v>
      </c>
      <c r="K93" s="81">
        <f>ROUND(+K$3/+'Age Factors'!K94,0)</f>
        <v>6881</v>
      </c>
      <c r="L93" s="81">
        <f>ROUND(+L$3/+'Age Factors'!L94,0)</f>
        <v>8723</v>
      </c>
      <c r="M93" s="81">
        <f>ROUND(+M$3/+'Age Factors'!M94,0)</f>
        <v>9226</v>
      </c>
      <c r="N93" s="81">
        <f>ROUND(+N$3/+'Age Factors'!N94,0)</f>
        <v>11192</v>
      </c>
      <c r="O93" s="81">
        <f>ROUND(+O$3/+'Age Factors'!O94,0)</f>
        <v>13607</v>
      </c>
      <c r="P93" s="81">
        <f>ROUND(+P$3/+'Age Factors'!P94,0)</f>
        <v>19506</v>
      </c>
      <c r="Q93" s="81">
        <f>ROUND(+Q$3/+'Age Factors'!Q94,0)</f>
        <v>23971</v>
      </c>
      <c r="R93" s="81">
        <f>ROUND(+R$3/+'Age Factors'!R94,0)</f>
        <v>42972</v>
      </c>
      <c r="S93" s="81">
        <f>ROUND(+S$3/+'Age Factors'!S94,0)</f>
        <v>57082</v>
      </c>
      <c r="T93" s="81">
        <f>ROUND(+T$3/+'Age Factors'!T94,0)</f>
        <v>97007</v>
      </c>
      <c r="U93" s="81">
        <f>ROUND(+U$3/+'Age Factors'!U94,0)</f>
        <v>106494</v>
      </c>
      <c r="V93" s="81">
        <f>ROUND(+V$3/+'Age Factors'!V94,0)</f>
        <v>141101</v>
      </c>
      <c r="W93" s="79"/>
    </row>
    <row r="94" spans="1:23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2613</v>
      </c>
      <c r="E94" s="81">
        <f>ROUND(+E$3/+'Age Factors'!E95,0)</f>
        <v>2802</v>
      </c>
      <c r="F94" s="81">
        <f>ROUND(+F$3/+'Age Factors'!F95,0)</f>
        <v>3478</v>
      </c>
      <c r="G94" s="81">
        <f>ROUND(+G$3/+'Age Factors'!G95,0)</f>
        <v>3497</v>
      </c>
      <c r="H94" s="81">
        <f>ROUND(+H$3/+'Age Factors'!H95,0)</f>
        <v>4331</v>
      </c>
      <c r="I94" s="81">
        <f>ROUND(+I$3/+'Age Factors'!I95,0)</f>
        <v>5303</v>
      </c>
      <c r="J94" s="81">
        <f>ROUND(+J$3/+'Age Factors'!J95,0)</f>
        <v>6786</v>
      </c>
      <c r="K94" s="81">
        <f>ROUND(+K$3/+'Age Factors'!K95,0)</f>
        <v>7334</v>
      </c>
      <c r="L94" s="81">
        <f>ROUND(+L$3/+'Age Factors'!L95,0)</f>
        <v>9306</v>
      </c>
      <c r="M94" s="81">
        <f>ROUND(+M$3/+'Age Factors'!M95,0)</f>
        <v>9847</v>
      </c>
      <c r="N94" s="81">
        <f>ROUND(+N$3/+'Age Factors'!N95,0)</f>
        <v>11972</v>
      </c>
      <c r="O94" s="81">
        <f>ROUND(+O$3/+'Age Factors'!O95,0)</f>
        <v>14556</v>
      </c>
      <c r="P94" s="81">
        <f>ROUND(+P$3/+'Age Factors'!P95,0)</f>
        <v>20854</v>
      </c>
      <c r="Q94" s="81">
        <f>ROUND(+Q$3/+'Age Factors'!Q95,0)</f>
        <v>25629</v>
      </c>
      <c r="R94" s="81">
        <f>ROUND(+R$3/+'Age Factors'!R95,0)</f>
        <v>45943</v>
      </c>
      <c r="S94" s="81">
        <f>ROUND(+S$3/+'Age Factors'!S95,0)</f>
        <v>61029</v>
      </c>
      <c r="T94" s="81">
        <f>ROUND(+T$3/+'Age Factors'!T95,0)</f>
        <v>103714</v>
      </c>
      <c r="U94" s="81">
        <f>ROUND(+U$3/+'Age Factors'!U95,0)</f>
        <v>113857</v>
      </c>
      <c r="V94" s="81">
        <f>ROUND(+V$3/+'Age Factors'!V95,0)</f>
        <v>150857</v>
      </c>
      <c r="W94" s="79"/>
    </row>
    <row r="95" spans="1:23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2798</v>
      </c>
      <c r="E95" s="82">
        <f>ROUND(+E$3/+'Age Factors'!E96,0)</f>
        <v>2999</v>
      </c>
      <c r="F95" s="82">
        <f>ROUND(+F$3/+'Age Factors'!F96,0)</f>
        <v>3723</v>
      </c>
      <c r="G95" s="82">
        <f>ROUND(+G$3/+'Age Factors'!G96,0)</f>
        <v>3743</v>
      </c>
      <c r="H95" s="82">
        <f>ROUND(+H$3/+'Age Factors'!H96,0)</f>
        <v>4634</v>
      </c>
      <c r="I95" s="82">
        <f>ROUND(+I$3/+'Age Factors'!I96,0)</f>
        <v>5679</v>
      </c>
      <c r="J95" s="82">
        <f>ROUND(+J$3/+'Age Factors'!J96,0)</f>
        <v>7276</v>
      </c>
      <c r="K95" s="82">
        <f>ROUND(+K$3/+'Age Factors'!K96,0)</f>
        <v>7869</v>
      </c>
      <c r="L95" s="82">
        <f>ROUND(+L$3/+'Age Factors'!L96,0)</f>
        <v>9997</v>
      </c>
      <c r="M95" s="82">
        <f>ROUND(+M$3/+'Age Factors'!M96,0)</f>
        <v>10581</v>
      </c>
      <c r="N95" s="82">
        <f>ROUND(+N$3/+'Age Factors'!N96,0)</f>
        <v>12894</v>
      </c>
      <c r="O95" s="82">
        <f>ROUND(+O$3/+'Age Factors'!O96,0)</f>
        <v>15677</v>
      </c>
      <c r="P95" s="82">
        <f>ROUND(+P$3/+'Age Factors'!P96,0)</f>
        <v>22452</v>
      </c>
      <c r="Q95" s="82">
        <f>ROUND(+Q$3/+'Age Factors'!Q96,0)</f>
        <v>27592</v>
      </c>
      <c r="R95" s="82">
        <f>ROUND(+R$3/+'Age Factors'!R96,0)</f>
        <v>49462</v>
      </c>
      <c r="S95" s="82">
        <f>ROUND(+S$3/+'Age Factors'!S96,0)</f>
        <v>65703</v>
      </c>
      <c r="T95" s="82">
        <f>ROUND(+T$3/+'Age Factors'!T96,0)</f>
        <v>111658</v>
      </c>
      <c r="U95" s="82">
        <f>ROUND(+U$3/+'Age Factors'!U96,0)</f>
        <v>122578</v>
      </c>
      <c r="V95" s="82">
        <f>ROUND(+V$3/+'Age Factors'!V96,0)</f>
        <v>162412</v>
      </c>
      <c r="W95" s="79"/>
    </row>
    <row r="96" spans="1:23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3016</v>
      </c>
      <c r="E96" s="81">
        <f>ROUND(+E$3/+'Age Factors'!E97,0)</f>
        <v>3233</v>
      </c>
      <c r="F96" s="81">
        <f>ROUND(+F$3/+'Age Factors'!F97,0)</f>
        <v>4013</v>
      </c>
      <c r="G96" s="81">
        <f>ROUND(+G$3/+'Age Factors'!G97,0)</f>
        <v>4034</v>
      </c>
      <c r="H96" s="81">
        <f>ROUND(+H$3/+'Age Factors'!H97,0)</f>
        <v>4994</v>
      </c>
      <c r="I96" s="81">
        <f>ROUND(+I$3/+'Age Factors'!I97,0)</f>
        <v>6126</v>
      </c>
      <c r="J96" s="81">
        <f>ROUND(+J$3/+'Age Factors'!J97,0)</f>
        <v>7861</v>
      </c>
      <c r="K96" s="81">
        <f>ROUND(+K$3/+'Age Factors'!K97,0)</f>
        <v>8506</v>
      </c>
      <c r="L96" s="81">
        <f>ROUND(+L$3/+'Age Factors'!L97,0)</f>
        <v>10820</v>
      </c>
      <c r="M96" s="81">
        <f>ROUND(+M$3/+'Age Factors'!M97,0)</f>
        <v>11454</v>
      </c>
      <c r="N96" s="81">
        <f>ROUND(+N$3/+'Age Factors'!N97,0)</f>
        <v>14003</v>
      </c>
      <c r="O96" s="81">
        <f>ROUND(+O$3/+'Age Factors'!O97,0)</f>
        <v>17025</v>
      </c>
      <c r="P96" s="81">
        <f>ROUND(+P$3/+'Age Factors'!P97,0)</f>
        <v>24362</v>
      </c>
      <c r="Q96" s="81">
        <f>ROUND(+Q$3/+'Age Factors'!Q97,0)</f>
        <v>29940</v>
      </c>
      <c r="R96" s="81">
        <f>ROUND(+R$3/+'Age Factors'!R97,0)</f>
        <v>53672</v>
      </c>
      <c r="S96" s="81">
        <f>ROUND(+S$3/+'Age Factors'!S97,0)</f>
        <v>71295</v>
      </c>
      <c r="T96" s="81">
        <f>ROUND(+T$3/+'Age Factors'!T97,0)</f>
        <v>121162</v>
      </c>
      <c r="U96" s="81">
        <f>ROUND(+U$3/+'Age Factors'!U97,0)</f>
        <v>133011</v>
      </c>
      <c r="V96" s="81">
        <f>ROUND(+V$3/+'Age Factors'!V97,0)</f>
        <v>176235</v>
      </c>
      <c r="W96" s="79"/>
    </row>
    <row r="97" spans="1:23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3278</v>
      </c>
      <c r="E97" s="81">
        <f>ROUND(+E$3/+'Age Factors'!E98,0)</f>
        <v>3516</v>
      </c>
      <c r="F97" s="81">
        <f>ROUND(+F$3/+'Age Factors'!F98,0)</f>
        <v>4363</v>
      </c>
      <c r="G97" s="81">
        <f>ROUND(+G$3/+'Age Factors'!G98,0)</f>
        <v>4386</v>
      </c>
      <c r="H97" s="81">
        <f>ROUND(+H$3/+'Age Factors'!H98,0)</f>
        <v>5427</v>
      </c>
      <c r="I97" s="81">
        <f>ROUND(+I$3/+'Age Factors'!I98,0)</f>
        <v>6666</v>
      </c>
      <c r="J97" s="81">
        <f>ROUND(+J$3/+'Age Factors'!J98,0)</f>
        <v>8568</v>
      </c>
      <c r="K97" s="81">
        <f>ROUND(+K$3/+'Age Factors'!K98,0)</f>
        <v>9276</v>
      </c>
      <c r="L97" s="81">
        <f>ROUND(+L$3/+'Age Factors'!L98,0)</f>
        <v>11821</v>
      </c>
      <c r="M97" s="81">
        <f>ROUND(+M$3/+'Age Factors'!M98,0)</f>
        <v>12522</v>
      </c>
      <c r="N97" s="81">
        <f>ROUND(+N$3/+'Age Factors'!N98,0)</f>
        <v>15365</v>
      </c>
      <c r="O97" s="81">
        <f>ROUND(+O$3/+'Age Factors'!O98,0)</f>
        <v>18681</v>
      </c>
      <c r="P97" s="81">
        <f>ROUND(+P$3/+'Age Factors'!P98,0)</f>
        <v>26707</v>
      </c>
      <c r="Q97" s="81">
        <f>ROUND(+Q$3/+'Age Factors'!Q98,0)</f>
        <v>32821</v>
      </c>
      <c r="R97" s="81">
        <f>ROUND(+R$3/+'Age Factors'!R98,0)</f>
        <v>58836</v>
      </c>
      <c r="S97" s="81">
        <f>ROUND(+S$3/+'Age Factors'!S98,0)</f>
        <v>78156</v>
      </c>
      <c r="T97" s="81">
        <f>ROUND(+T$3/+'Age Factors'!T98,0)</f>
        <v>132821</v>
      </c>
      <c r="U97" s="81">
        <f>ROUND(+U$3/+'Age Factors'!U98,0)</f>
        <v>145810</v>
      </c>
      <c r="V97" s="81">
        <f>ROUND(+V$3/+'Age Factors'!V98,0)</f>
        <v>193194</v>
      </c>
      <c r="W97" s="79"/>
    </row>
    <row r="98" spans="1:23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3600</v>
      </c>
      <c r="E98" s="81">
        <f>ROUND(+E$3/+'Age Factors'!E99,0)</f>
        <v>3861</v>
      </c>
      <c r="F98" s="81">
        <f>ROUND(+F$3/+'Age Factors'!F99,0)</f>
        <v>4790</v>
      </c>
      <c r="G98" s="81">
        <f>ROUND(+G$3/+'Age Factors'!G99,0)</f>
        <v>4815</v>
      </c>
      <c r="H98" s="81">
        <f>ROUND(+H$3/+'Age Factors'!H99,0)</f>
        <v>5955</v>
      </c>
      <c r="I98" s="81">
        <f>ROUND(+I$3/+'Age Factors'!I99,0)</f>
        <v>7329</v>
      </c>
      <c r="J98" s="81">
        <f>ROUND(+J$3/+'Age Factors'!J99,0)</f>
        <v>9442</v>
      </c>
      <c r="K98" s="81">
        <f>ROUND(+K$3/+'Age Factors'!K99,0)</f>
        <v>10226</v>
      </c>
      <c r="L98" s="81">
        <f>ROUND(+L$3/+'Age Factors'!L99,0)</f>
        <v>13061</v>
      </c>
      <c r="M98" s="81">
        <f>ROUND(+M$3/+'Age Factors'!M99,0)</f>
        <v>13841</v>
      </c>
      <c r="N98" s="81">
        <f>ROUND(+N$3/+'Age Factors'!N99,0)</f>
        <v>17062</v>
      </c>
      <c r="O98" s="81">
        <f>ROUND(+O$3/+'Age Factors'!O99,0)</f>
        <v>20745</v>
      </c>
      <c r="P98" s="81">
        <f>ROUND(+P$3/+'Age Factors'!P99,0)</f>
        <v>29623</v>
      </c>
      <c r="Q98" s="81">
        <f>ROUND(+Q$3/+'Age Factors'!Q99,0)</f>
        <v>36404</v>
      </c>
      <c r="R98" s="81">
        <f>ROUND(+R$3/+'Age Factors'!R99,0)</f>
        <v>65260</v>
      </c>
      <c r="S98" s="81">
        <f>ROUND(+S$3/+'Age Factors'!S99,0)</f>
        <v>86688</v>
      </c>
      <c r="T98" s="81">
        <f>ROUND(+T$3/+'Age Factors'!T99,0)</f>
        <v>147321</v>
      </c>
      <c r="U98" s="81">
        <f>ROUND(+U$3/+'Age Factors'!U99,0)</f>
        <v>161729</v>
      </c>
      <c r="V98" s="81">
        <f>ROUND(+V$3/+'Age Factors'!V99,0)</f>
        <v>214286</v>
      </c>
      <c r="W98" s="79"/>
    </row>
    <row r="99" spans="1:23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3999</v>
      </c>
      <c r="E99" s="81">
        <f>ROUND(+E$3/+'Age Factors'!E100,0)</f>
        <v>4290</v>
      </c>
      <c r="F99" s="81">
        <f>ROUND(+F$3/+'Age Factors'!F100,0)</f>
        <v>5326</v>
      </c>
      <c r="G99" s="81">
        <f>ROUND(+G$3/+'Age Factors'!G100,0)</f>
        <v>5354</v>
      </c>
      <c r="H99" s="81">
        <f>ROUND(+H$3/+'Age Factors'!H100,0)</f>
        <v>6617</v>
      </c>
      <c r="I99" s="81">
        <f>ROUND(+I$3/+'Age Factors'!I100,0)</f>
        <v>8162</v>
      </c>
      <c r="J99" s="81">
        <f>ROUND(+J$3/+'Age Factors'!J100,0)</f>
        <v>10541</v>
      </c>
      <c r="K99" s="81">
        <f>ROUND(+K$3/+'Age Factors'!K100,0)</f>
        <v>11428</v>
      </c>
      <c r="L99" s="81">
        <f>ROUND(+L$3/+'Age Factors'!L100,0)</f>
        <v>14638</v>
      </c>
      <c r="M99" s="81">
        <f>ROUND(+M$3/+'Age Factors'!M100,0)</f>
        <v>15526</v>
      </c>
      <c r="N99" s="81">
        <f>ROUND(+N$3/+'Age Factors'!N100,0)</f>
        <v>19243</v>
      </c>
      <c r="O99" s="81">
        <f>ROUND(+O$3/+'Age Factors'!O100,0)</f>
        <v>23396</v>
      </c>
      <c r="P99" s="81">
        <f>ROUND(+P$3/+'Age Factors'!P100,0)</f>
        <v>33374</v>
      </c>
      <c r="Q99" s="81">
        <f>ROUND(+Q$3/+'Age Factors'!Q100,0)</f>
        <v>41015</v>
      </c>
      <c r="R99" s="81">
        <f>ROUND(+R$3/+'Age Factors'!R100,0)</f>
        <v>73525</v>
      </c>
      <c r="S99" s="81">
        <f>ROUND(+S$3/+'Age Factors'!S100,0)</f>
        <v>97668</v>
      </c>
      <c r="T99" s="81">
        <f>ROUND(+T$3/+'Age Factors'!T100,0)</f>
        <v>165981</v>
      </c>
      <c r="U99" s="81">
        <f>ROUND(+U$3/+'Age Factors'!U100,0)</f>
        <v>182213</v>
      </c>
      <c r="V99" s="81">
        <f>ROUND(+V$3/+'Age Factors'!V100,0)</f>
        <v>241427</v>
      </c>
      <c r="W99" s="79"/>
    </row>
    <row r="100" spans="1:23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4516</v>
      </c>
      <c r="E100" s="82">
        <f>ROUND(+E$3/+'Age Factors'!E101,0)</f>
        <v>4843</v>
      </c>
      <c r="F100" s="82">
        <f>ROUND(+F$3/+'Age Factors'!F101,0)</f>
        <v>6014</v>
      </c>
      <c r="G100" s="82">
        <f>ROUND(+G$3/+'Age Factors'!G101,0)</f>
        <v>6045</v>
      </c>
      <c r="H100" s="82">
        <f>ROUND(+H$3/+'Age Factors'!H101,0)</f>
        <v>7468</v>
      </c>
      <c r="I100" s="82">
        <f>ROUND(+I$3/+'Age Factors'!I101,0)</f>
        <v>9236</v>
      </c>
      <c r="J100" s="82">
        <f>ROUND(+J$3/+'Age Factors'!J101,0)</f>
        <v>11971</v>
      </c>
      <c r="K100" s="82">
        <f>ROUND(+K$3/+'Age Factors'!K101,0)</f>
        <v>12995</v>
      </c>
      <c r="L100" s="82">
        <f>ROUND(+L$3/+'Age Factors'!L101,0)</f>
        <v>16699</v>
      </c>
      <c r="M100" s="82">
        <f>ROUND(+M$3/+'Age Factors'!M101,0)</f>
        <v>17733</v>
      </c>
      <c r="N100" s="82">
        <f>ROUND(+N$3/+'Age Factors'!N101,0)</f>
        <v>22157</v>
      </c>
      <c r="O100" s="82">
        <f>ROUND(+O$3/+'Age Factors'!O101,0)</f>
        <v>26939</v>
      </c>
      <c r="P100" s="82">
        <f>ROUND(+P$3/+'Age Factors'!P101,0)</f>
        <v>38355</v>
      </c>
      <c r="Q100" s="82">
        <f>ROUND(+Q$3/+'Age Factors'!Q101,0)</f>
        <v>47136</v>
      </c>
      <c r="R100" s="82">
        <f>ROUND(+R$3/+'Age Factors'!R101,0)</f>
        <v>84498</v>
      </c>
      <c r="S100" s="82">
        <f>ROUND(+S$3/+'Age Factors'!S101,0)</f>
        <v>112244</v>
      </c>
      <c r="T100" s="82">
        <f>ROUND(+T$3/+'Age Factors'!T101,0)</f>
        <v>190751</v>
      </c>
      <c r="U100" s="82">
        <f>ROUND(+U$3/+'Age Factors'!U101,0)</f>
        <v>209406</v>
      </c>
      <c r="V100" s="82">
        <f>ROUND(+V$3/+'Age Factors'!V101,0)</f>
        <v>277457</v>
      </c>
      <c r="W100" s="79"/>
    </row>
    <row r="101" spans="1:2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topLeftCell="A25" workbookViewId="0">
      <selection activeCell="G9" sqref="G9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4.1071428571428579E-4</v>
      </c>
      <c r="H3" s="284">
        <v>18.3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17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972</v>
      </c>
      <c r="C6" s="140" t="s">
        <v>971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7.7814342520224882</v>
      </c>
      <c r="E9" s="5">
        <f t="shared" ref="E9:E25" si="1">1-IF(A9&gt;=H$3,0,IF(A9&gt;=H$4,F$3*(A9-H$3)^2,F$2+F$4*(H$4-A9)+(A9&lt;H$5)*F$5*(H$5-A9)^2))</f>
        <v>0.48619999999999997</v>
      </c>
      <c r="F9" s="1">
        <v>3</v>
      </c>
    </row>
    <row r="10" spans="1:10">
      <c r="A10" s="1">
        <v>4</v>
      </c>
      <c r="D10" s="29">
        <f t="shared" si="0"/>
        <v>6.9013741943329689</v>
      </c>
      <c r="E10" s="5">
        <f t="shared" si="1"/>
        <v>0.54820000000000002</v>
      </c>
      <c r="F10" s="1">
        <v>4</v>
      </c>
    </row>
    <row r="11" spans="1:10">
      <c r="A11" s="1">
        <v>5</v>
      </c>
      <c r="D11" s="29">
        <f t="shared" si="0"/>
        <v>6.2410645551523158</v>
      </c>
      <c r="E11" s="5">
        <f t="shared" si="1"/>
        <v>0.60619999999999996</v>
      </c>
      <c r="F11" s="1">
        <v>5</v>
      </c>
    </row>
    <row r="12" spans="1:10">
      <c r="A12" s="1">
        <v>6</v>
      </c>
      <c r="D12" s="29">
        <f t="shared" si="0"/>
        <v>5.7305866909017471</v>
      </c>
      <c r="E12" s="5">
        <f t="shared" si="1"/>
        <v>0.66020000000000001</v>
      </c>
      <c r="F12" s="1">
        <v>6</v>
      </c>
    </row>
    <row r="13" spans="1:10">
      <c r="A13" s="1">
        <v>7</v>
      </c>
      <c r="D13" s="29">
        <f t="shared" si="0"/>
        <v>5.3271378954285185</v>
      </c>
      <c r="E13" s="5">
        <f t="shared" si="1"/>
        <v>0.71019999999999994</v>
      </c>
      <c r="F13" s="1">
        <v>7</v>
      </c>
    </row>
    <row r="14" spans="1:10">
      <c r="A14" s="1">
        <v>8</v>
      </c>
      <c r="D14" s="29">
        <f t="shared" si="0"/>
        <v>5.0030856034558768</v>
      </c>
      <c r="E14" s="5">
        <f t="shared" si="1"/>
        <v>0.75619999999999998</v>
      </c>
      <c r="F14" s="1">
        <v>8</v>
      </c>
    </row>
    <row r="15" spans="1:10">
      <c r="A15" s="1">
        <v>9</v>
      </c>
      <c r="D15" s="29">
        <f t="shared" si="0"/>
        <v>4.7398312870625574</v>
      </c>
      <c r="E15" s="5">
        <f t="shared" si="1"/>
        <v>0.79820000000000002</v>
      </c>
      <c r="F15" s="1">
        <v>9</v>
      </c>
    </row>
    <row r="16" spans="1:10">
      <c r="A16" s="1">
        <v>10</v>
      </c>
      <c r="D16" s="29">
        <f t="shared" si="0"/>
        <v>4.5244359403651444</v>
      </c>
      <c r="E16" s="5">
        <f t="shared" si="1"/>
        <v>0.83620000000000005</v>
      </c>
      <c r="F16" s="1">
        <v>10</v>
      </c>
    </row>
    <row r="17" spans="1:6">
      <c r="A17" s="1">
        <v>11</v>
      </c>
      <c r="D17" s="29">
        <f t="shared" si="0"/>
        <v>4.3476595418677704</v>
      </c>
      <c r="E17" s="5">
        <f t="shared" si="1"/>
        <v>0.87019999999999997</v>
      </c>
      <c r="F17" s="1">
        <v>11</v>
      </c>
    </row>
    <row r="18" spans="1:6">
      <c r="A18" s="1">
        <v>12</v>
      </c>
      <c r="D18" s="29">
        <f t="shared" si="0"/>
        <v>4.2027697548692888</v>
      </c>
      <c r="E18" s="5">
        <f t="shared" si="1"/>
        <v>0.9002</v>
      </c>
      <c r="F18" s="1">
        <v>12</v>
      </c>
    </row>
    <row r="19" spans="1:6">
      <c r="A19" s="1">
        <v>13</v>
      </c>
      <c r="D19" s="29">
        <f t="shared" si="0"/>
        <v>4.0847909018930402</v>
      </c>
      <c r="E19" s="5">
        <f t="shared" si="1"/>
        <v>0.92620000000000002</v>
      </c>
      <c r="F19" s="1">
        <v>13</v>
      </c>
    </row>
    <row r="20" spans="1:6">
      <c r="A20" s="1">
        <v>14</v>
      </c>
      <c r="D20" s="29">
        <f t="shared" si="0"/>
        <v>3.990016170990649</v>
      </c>
      <c r="E20" s="5">
        <f t="shared" si="1"/>
        <v>0.94820000000000004</v>
      </c>
      <c r="F20" s="1">
        <v>14</v>
      </c>
    </row>
    <row r="21" spans="1:6">
      <c r="A21" s="1">
        <v>15</v>
      </c>
      <c r="D21" s="29">
        <f t="shared" si="0"/>
        <v>3.9156834333816333</v>
      </c>
      <c r="E21" s="5">
        <f t="shared" si="1"/>
        <v>0.96619999999999995</v>
      </c>
      <c r="F21" s="1">
        <v>15</v>
      </c>
    </row>
    <row r="22" spans="1:6">
      <c r="A22" s="1">
        <v>16</v>
      </c>
      <c r="D22" s="29">
        <f t="shared" si="0"/>
        <v>3.8597565122764066</v>
      </c>
      <c r="E22" s="5">
        <f t="shared" si="1"/>
        <v>0.98019999999999996</v>
      </c>
      <c r="F22" s="1">
        <v>16</v>
      </c>
    </row>
    <row r="23" spans="1:6">
      <c r="A23" s="1">
        <v>17</v>
      </c>
      <c r="D23" s="29">
        <f t="shared" si="0"/>
        <v>3.8130753208358534</v>
      </c>
      <c r="E23" s="5">
        <f t="shared" si="1"/>
        <v>0.99219999999999997</v>
      </c>
      <c r="F23" s="1">
        <v>17</v>
      </c>
    </row>
    <row r="24" spans="1:6">
      <c r="A24" s="1">
        <v>18</v>
      </c>
      <c r="D24" s="29">
        <f t="shared" si="0"/>
        <v>3.7849055248590444</v>
      </c>
      <c r="E24" s="5">
        <f t="shared" si="1"/>
        <v>0.9995846153846154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1216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1217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1216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1218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1217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1219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1220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1221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1222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1223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1224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1225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1226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1225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1227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1228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1227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1226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1229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1230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1231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1232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1233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1234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1235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1236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1237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1238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1239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1240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1241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1242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1243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1244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1245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1246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1247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1248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1249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1250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1251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1252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1253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1254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1"/>
  <sheetViews>
    <sheetView zoomScale="87" zoomScaleNormal="87" workbookViewId="0">
      <selection activeCell="M26" sqref="M26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">
      <c r="A1" s="58" t="s">
        <v>1272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933</v>
      </c>
      <c r="E3" s="66">
        <f>'4MI'!E5</f>
        <v>1002.9999999999999</v>
      </c>
      <c r="F3" s="66">
        <f>'8K'!E5</f>
        <v>1257</v>
      </c>
      <c r="G3" s="66">
        <f>'5MI'!E5</f>
        <v>1264</v>
      </c>
      <c r="H3" s="66">
        <f>'10K'!E5</f>
        <v>1584</v>
      </c>
      <c r="I3" s="66">
        <f>'12K'!E5</f>
        <v>1922.9999999999998</v>
      </c>
      <c r="J3" s="66">
        <f>'15K'!E5</f>
        <v>2435.9999999999995</v>
      </c>
      <c r="K3" s="66">
        <f>'10MI'!E5</f>
        <v>2625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" si="0">B3/86400</f>
        <v>2.627314814814815E-3</v>
      </c>
      <c r="C4" s="67">
        <f t="shared" ref="C4:V4" si="1">C3/86400</f>
        <v>8.9236111111111113E-3</v>
      </c>
      <c r="D4" s="67">
        <f t="shared" si="1"/>
        <v>1.0798611111111111E-2</v>
      </c>
      <c r="E4" s="67">
        <f t="shared" si="1"/>
        <v>1.1608796296296294E-2</v>
      </c>
      <c r="F4" s="67">
        <f t="shared" si="1"/>
        <v>1.4548611111111111E-2</v>
      </c>
      <c r="G4" s="67">
        <f t="shared" si="1"/>
        <v>1.462962962962963E-2</v>
      </c>
      <c r="H4" s="67">
        <f t="shared" si="1"/>
        <v>1.8333333333333333E-2</v>
      </c>
      <c r="I4" s="67">
        <f t="shared" si="1"/>
        <v>2.225694444444444E-2</v>
      </c>
      <c r="J4" s="67">
        <f t="shared" si="1"/>
        <v>2.8194444444444439E-2</v>
      </c>
      <c r="K4" s="67">
        <f t="shared" si="1"/>
        <v>3.0381944444444444E-2</v>
      </c>
      <c r="L4" s="67">
        <f t="shared" si="1"/>
        <v>3.8171296296296293E-2</v>
      </c>
      <c r="M4" s="67">
        <f t="shared" si="1"/>
        <v>4.0289351851851847E-2</v>
      </c>
      <c r="N4" s="67">
        <f t="shared" si="1"/>
        <v>4.8263888888888891E-2</v>
      </c>
      <c r="O4" s="67">
        <f t="shared" si="1"/>
        <v>5.8680555555555548E-2</v>
      </c>
      <c r="P4" s="67">
        <f t="shared" si="1"/>
        <v>8.4479166666666661E-2</v>
      </c>
      <c r="Q4" s="67">
        <f t="shared" si="1"/>
        <v>0.10381944444444445</v>
      </c>
      <c r="R4" s="67">
        <f t="shared" si="1"/>
        <v>0.18611111111111112</v>
      </c>
      <c r="S4" s="67">
        <f t="shared" si="1"/>
        <v>0.24722222222222223</v>
      </c>
      <c r="T4" s="67">
        <f t="shared" si="1"/>
        <v>0.4201388888888889</v>
      </c>
      <c r="U4" s="67">
        <f t="shared" si="1"/>
        <v>0.46122685185185186</v>
      </c>
      <c r="V4" s="67">
        <f t="shared" si="1"/>
        <v>0.61111111111111116</v>
      </c>
      <c r="W4" s="79"/>
    </row>
    <row r="5" spans="1:23">
      <c r="A5" s="69">
        <v>5</v>
      </c>
      <c r="B5" s="84">
        <f>AgeStanSec!B5/86400</f>
        <v>4.3287037037037035E-3</v>
      </c>
      <c r="C5" s="84">
        <f>AgeStanSec!C5/86400</f>
        <v>1.4722222222222222E-2</v>
      </c>
      <c r="D5" s="84">
        <f>AgeStanSec!D5/86400</f>
        <v>1.7835648148148149E-2</v>
      </c>
      <c r="E5" s="84">
        <f>AgeStanSec!E5/86400</f>
        <v>1.9166666666666665E-2</v>
      </c>
      <c r="F5" s="84">
        <f>AgeStanSec!F5/86400</f>
        <v>2.4027777777777776E-2</v>
      </c>
      <c r="G5" s="84">
        <f>AgeStanSec!G5/86400</f>
        <v>2.4155092592592593E-2</v>
      </c>
      <c r="H5" s="84">
        <f>AgeStanSec!H5/86400</f>
        <v>3.0150462962962962E-2</v>
      </c>
      <c r="I5" s="84">
        <f>AgeStanSec!I5/86400</f>
        <v>3.6747685185185182E-2</v>
      </c>
      <c r="J5" s="84">
        <f>AgeStanSec!J5/86400</f>
        <v>4.6550925925925926E-2</v>
      </c>
      <c r="K5" s="84">
        <f>AgeStanSec!K5/86400</f>
        <v>5.0173611111111113E-2</v>
      </c>
      <c r="L5" s="84">
        <f>AgeStanSec!L5/86400</f>
        <v>6.3032407407407412E-2</v>
      </c>
      <c r="M5" s="84">
        <f>AgeStanSec!M5/86400</f>
        <v>6.6527777777777783E-2</v>
      </c>
      <c r="N5" s="84">
        <f>AgeStanSec!N5/86400</f>
        <v>7.9699074074074075E-2</v>
      </c>
      <c r="O5" s="84">
        <f>AgeStanSec!O5/86400</f>
        <v>9.689814814814815E-2</v>
      </c>
      <c r="P5" s="84">
        <f>AgeStanSec!P5/86400</f>
        <v>0.13950231481481482</v>
      </c>
      <c r="Q5" s="84">
        <f>AgeStanSec!Q5/86400</f>
        <v>0.17143518518518519</v>
      </c>
      <c r="R5" s="84">
        <f>AgeStanSec!R5/86400</f>
        <v>0.30731481481481482</v>
      </c>
      <c r="S5" s="84">
        <f>AgeStanSec!S5/86400</f>
        <v>0.40822916666666664</v>
      </c>
      <c r="T5" s="84">
        <f>AgeStanSec!T5/86400</f>
        <v>0.69376157407407413</v>
      </c>
      <c r="U5" s="84">
        <f>AgeStanSec!U5/86400</f>
        <v>0.7616087962962963</v>
      </c>
      <c r="V5" s="84">
        <f>AgeStanSec!V5/86400</f>
        <v>1.0090972222222223</v>
      </c>
      <c r="W5" s="79"/>
    </row>
    <row r="6" spans="1:23">
      <c r="A6" s="65">
        <v>6</v>
      </c>
      <c r="B6" s="85">
        <f>AgeStanSec!B6/86400</f>
        <v>3.9814814814814817E-3</v>
      </c>
      <c r="C6" s="85">
        <f>AgeStanSec!C6/86400</f>
        <v>1.3518518518518518E-2</v>
      </c>
      <c r="D6" s="85">
        <f>AgeStanSec!D6/86400</f>
        <v>1.636574074074074E-2</v>
      </c>
      <c r="E6" s="85">
        <f>AgeStanSec!E6/86400</f>
        <v>1.7604166666666667E-2</v>
      </c>
      <c r="F6" s="85">
        <f>AgeStanSec!F6/86400</f>
        <v>2.2060185185185186E-2</v>
      </c>
      <c r="G6" s="85">
        <f>AgeStanSec!G6/86400</f>
        <v>2.2175925925925925E-2</v>
      </c>
      <c r="H6" s="85">
        <f>AgeStanSec!H6/86400</f>
        <v>2.7696759259259258E-2</v>
      </c>
      <c r="I6" s="85">
        <f>AgeStanSec!I6/86400</f>
        <v>3.3738425925925929E-2</v>
      </c>
      <c r="J6" s="85">
        <f>AgeStanSec!J6/86400</f>
        <v>4.2743055555555555E-2</v>
      </c>
      <c r="K6" s="85">
        <f>AgeStanSec!K6/86400</f>
        <v>4.6064814814814815E-2</v>
      </c>
      <c r="L6" s="85">
        <f>AgeStanSec!L6/86400</f>
        <v>5.7870370370370371E-2</v>
      </c>
      <c r="M6" s="85">
        <f>AgeStanSec!M6/86400</f>
        <v>6.1076388888888888E-2</v>
      </c>
      <c r="N6" s="85">
        <f>AgeStanSec!N6/86400</f>
        <v>7.317129629629629E-2</v>
      </c>
      <c r="O6" s="85">
        <f>AgeStanSec!O6/86400</f>
        <v>8.8958333333333334E-2</v>
      </c>
      <c r="P6" s="85">
        <f>AgeStanSec!P6/86400</f>
        <v>0.12807870370370369</v>
      </c>
      <c r="Q6" s="85">
        <f>AgeStanSec!Q6/86400</f>
        <v>0.15739583333333335</v>
      </c>
      <c r="R6" s="85">
        <f>AgeStanSec!R6/86400</f>
        <v>0.28215277777777775</v>
      </c>
      <c r="S6" s="85">
        <f>AgeStanSec!S6/86400</f>
        <v>0.37480324074074073</v>
      </c>
      <c r="T6" s="85">
        <f>AgeStanSec!T6/86400</f>
        <v>0.63695601851851846</v>
      </c>
      <c r="U6" s="85">
        <f>AgeStanSec!U6/86400</f>
        <v>0.69924768518518521</v>
      </c>
      <c r="V6" s="85">
        <f>AgeStanSec!V6/86400</f>
        <v>0.9264930555555555</v>
      </c>
      <c r="W6" s="79"/>
    </row>
    <row r="7" spans="1:23">
      <c r="A7" s="65">
        <v>7</v>
      </c>
      <c r="B7" s="85">
        <f>AgeStanSec!B7/86400</f>
        <v>3.7037037037037038E-3</v>
      </c>
      <c r="C7" s="85">
        <f>AgeStanSec!C7/86400</f>
        <v>1.2569444444444444E-2</v>
      </c>
      <c r="D7" s="85">
        <f>AgeStanSec!D7/86400</f>
        <v>1.5219907407407408E-2</v>
      </c>
      <c r="E7" s="85">
        <f>AgeStanSec!E7/86400</f>
        <v>1.6354166666666666E-2</v>
      </c>
      <c r="F7" s="85">
        <f>AgeStanSec!F7/86400</f>
        <v>2.0497685185185185E-2</v>
      </c>
      <c r="G7" s="85">
        <f>AgeStanSec!G7/86400</f>
        <v>2.0613425925925927E-2</v>
      </c>
      <c r="H7" s="85">
        <f>AgeStanSec!H7/86400</f>
        <v>2.5752314814814815E-2</v>
      </c>
      <c r="I7" s="85">
        <f>AgeStanSec!I7/86400</f>
        <v>3.1365740740740743E-2</v>
      </c>
      <c r="J7" s="85">
        <f>AgeStanSec!J7/86400</f>
        <v>3.9733796296296295E-2</v>
      </c>
      <c r="K7" s="85">
        <f>AgeStanSec!K7/86400</f>
        <v>4.2812500000000003E-2</v>
      </c>
      <c r="L7" s="85">
        <f>AgeStanSec!L7/86400</f>
        <v>5.3796296296296293E-2</v>
      </c>
      <c r="M7" s="85">
        <f>AgeStanSec!M7/86400</f>
        <v>5.6782407407407406E-2</v>
      </c>
      <c r="N7" s="85">
        <f>AgeStanSec!N7/86400</f>
        <v>6.8020833333333336E-2</v>
      </c>
      <c r="O7" s="85">
        <f>AgeStanSec!O7/86400</f>
        <v>8.2696759259259262E-2</v>
      </c>
      <c r="P7" s="85">
        <f>AgeStanSec!P7/86400</f>
        <v>0.11905092592592592</v>
      </c>
      <c r="Q7" s="85">
        <f>AgeStanSec!Q7/86400</f>
        <v>0.14630787037037038</v>
      </c>
      <c r="R7" s="85">
        <f>AgeStanSec!R7/86400</f>
        <v>0.26228009259259261</v>
      </c>
      <c r="S7" s="85">
        <f>AgeStanSec!S7/86400</f>
        <v>0.34839120370370369</v>
      </c>
      <c r="T7" s="85">
        <f>AgeStanSec!T7/86400</f>
        <v>0.59208333333333329</v>
      </c>
      <c r="U7" s="85">
        <f>AgeStanSec!U7/86400</f>
        <v>0.64997685185185183</v>
      </c>
      <c r="V7" s="85">
        <f>AgeStanSec!V7/86400</f>
        <v>0.86120370370370369</v>
      </c>
      <c r="W7" s="79"/>
    </row>
    <row r="8" spans="1:23">
      <c r="A8" s="65">
        <v>8</v>
      </c>
      <c r="B8" s="85">
        <f>AgeStanSec!B8/86400</f>
        <v>3.472222222222222E-3</v>
      </c>
      <c r="C8" s="85">
        <f>AgeStanSec!C8/86400</f>
        <v>1.1805555555555555E-2</v>
      </c>
      <c r="D8" s="85">
        <f>AgeStanSec!D8/86400</f>
        <v>1.4293981481481482E-2</v>
      </c>
      <c r="E8" s="85">
        <f>AgeStanSec!E8/86400</f>
        <v>1.5358796296296296E-2</v>
      </c>
      <c r="F8" s="85">
        <f>AgeStanSec!F8/86400</f>
        <v>1.9259259259259261E-2</v>
      </c>
      <c r="G8" s="85">
        <f>AgeStanSec!G8/86400</f>
        <v>1.9363425925925926E-2</v>
      </c>
      <c r="H8" s="85">
        <f>AgeStanSec!H8/86400</f>
        <v>2.4189814814814813E-2</v>
      </c>
      <c r="I8" s="85">
        <f>AgeStanSec!I8/86400</f>
        <v>2.9456018518518517E-2</v>
      </c>
      <c r="J8" s="85">
        <f>AgeStanSec!J8/86400</f>
        <v>3.7314814814814815E-2</v>
      </c>
      <c r="K8" s="85">
        <f>AgeStanSec!K8/86400</f>
        <v>4.0208333333333332E-2</v>
      </c>
      <c r="L8" s="85">
        <f>AgeStanSec!L8/86400</f>
        <v>5.0520833333333334E-2</v>
      </c>
      <c r="M8" s="85">
        <f>AgeStanSec!M8/86400</f>
        <v>5.3321759259259256E-2</v>
      </c>
      <c r="N8" s="85">
        <f>AgeStanSec!N8/86400</f>
        <v>6.3877314814814817E-2</v>
      </c>
      <c r="O8" s="85">
        <f>AgeStanSec!O8/86400</f>
        <v>7.7662037037037043E-2</v>
      </c>
      <c r="P8" s="85">
        <f>AgeStanSec!P8/86400</f>
        <v>0.11180555555555556</v>
      </c>
      <c r="Q8" s="85">
        <f>AgeStanSec!Q8/86400</f>
        <v>0.13739583333333333</v>
      </c>
      <c r="R8" s="85">
        <f>AgeStanSec!R8/86400</f>
        <v>0.24630787037037036</v>
      </c>
      <c r="S8" s="85">
        <f>AgeStanSec!S8/86400</f>
        <v>0.32718750000000002</v>
      </c>
      <c r="T8" s="85">
        <f>AgeStanSec!T8/86400</f>
        <v>0.55603009259259262</v>
      </c>
      <c r="U8" s="85">
        <f>AgeStanSec!U8/86400</f>
        <v>0.61041666666666672</v>
      </c>
      <c r="V8" s="85">
        <f>AgeStanSec!V8/86400</f>
        <v>0.80877314814814816</v>
      </c>
      <c r="W8" s="79"/>
    </row>
    <row r="9" spans="1:23">
      <c r="A9" s="65">
        <v>9</v>
      </c>
      <c r="B9" s="85">
        <f>AgeStanSec!B9/86400</f>
        <v>3.2870370370370371E-3</v>
      </c>
      <c r="C9" s="85">
        <f>AgeStanSec!C9/86400</f>
        <v>1.1180555555555555E-2</v>
      </c>
      <c r="D9" s="85">
        <f>AgeStanSec!D9/86400</f>
        <v>1.3541666666666667E-2</v>
      </c>
      <c r="E9" s="85">
        <f>AgeStanSec!E9/86400</f>
        <v>1.4560185185185185E-2</v>
      </c>
      <c r="F9" s="85">
        <f>AgeStanSec!F9/86400</f>
        <v>1.8240740740740741E-2</v>
      </c>
      <c r="G9" s="85">
        <f>AgeStanSec!G9/86400</f>
        <v>1.8344907407407407E-2</v>
      </c>
      <c r="H9" s="85">
        <f>AgeStanSec!H9/86400</f>
        <v>2.2916666666666665E-2</v>
      </c>
      <c r="I9" s="85">
        <f>AgeStanSec!I9/86400</f>
        <v>2.7905092592592592E-2</v>
      </c>
      <c r="J9" s="85">
        <f>AgeStanSec!J9/86400</f>
        <v>3.5347222222222224E-2</v>
      </c>
      <c r="K9" s="85">
        <f>AgeStanSec!K9/86400</f>
        <v>3.8090277777777778E-2</v>
      </c>
      <c r="L9" s="85">
        <f>AgeStanSec!L9/86400</f>
        <v>4.7858796296296295E-2</v>
      </c>
      <c r="M9" s="85">
        <f>AgeStanSec!M9/86400</f>
        <v>5.0509259259259261E-2</v>
      </c>
      <c r="N9" s="85">
        <f>AgeStanSec!N9/86400</f>
        <v>6.0509259259259263E-2</v>
      </c>
      <c r="O9" s="85">
        <f>AgeStanSec!O9/86400</f>
        <v>7.3576388888888886E-2</v>
      </c>
      <c r="P9" s="85">
        <f>AgeStanSec!P9/86400</f>
        <v>0.10591435185185186</v>
      </c>
      <c r="Q9" s="85">
        <f>AgeStanSec!Q9/86400</f>
        <v>0.13016203703703705</v>
      </c>
      <c r="R9" s="85">
        <f>AgeStanSec!R9/86400</f>
        <v>0.23333333333333334</v>
      </c>
      <c r="S9" s="85">
        <f>AgeStanSec!S9/86400</f>
        <v>0.30995370370370373</v>
      </c>
      <c r="T9" s="85">
        <f>AgeStanSec!T9/86400</f>
        <v>0.52675925925925926</v>
      </c>
      <c r="U9" s="85">
        <f>AgeStanSec!U9/86400</f>
        <v>0.57826388888888891</v>
      </c>
      <c r="V9" s="85">
        <f>AgeStanSec!V9/86400</f>
        <v>0.76619212962962968</v>
      </c>
      <c r="W9" s="79"/>
    </row>
    <row r="10" spans="1:23">
      <c r="A10" s="74">
        <v>10</v>
      </c>
      <c r="B10" s="86">
        <f>AgeStanSec!B10/86400</f>
        <v>3.1365740740740742E-3</v>
      </c>
      <c r="C10" s="86">
        <f>AgeStanSec!C10/86400</f>
        <v>1.0671296296296297E-2</v>
      </c>
      <c r="D10" s="86">
        <f>AgeStanSec!D10/86400</f>
        <v>1.292824074074074E-2</v>
      </c>
      <c r="E10" s="86">
        <f>AgeStanSec!E10/86400</f>
        <v>1.3888888888888888E-2</v>
      </c>
      <c r="F10" s="86">
        <f>AgeStanSec!F10/86400</f>
        <v>1.7407407407407406E-2</v>
      </c>
      <c r="G10" s="86">
        <f>AgeStanSec!G10/86400</f>
        <v>1.7511574074074075E-2</v>
      </c>
      <c r="H10" s="86">
        <f>AgeStanSec!H10/86400</f>
        <v>2.1874999999999999E-2</v>
      </c>
      <c r="I10" s="86">
        <f>AgeStanSec!I10/86400</f>
        <v>2.6631944444444444E-2</v>
      </c>
      <c r="J10" s="86">
        <f>AgeStanSec!J10/86400</f>
        <v>3.3738425925925929E-2</v>
      </c>
      <c r="K10" s="86">
        <f>AgeStanSec!K10/86400</f>
        <v>3.6354166666666667E-2</v>
      </c>
      <c r="L10" s="86">
        <f>AgeStanSec!L10/86400</f>
        <v>4.5682870370370374E-2</v>
      </c>
      <c r="M10" s="86">
        <f>AgeStanSec!M10/86400</f>
        <v>4.821759259259259E-2</v>
      </c>
      <c r="N10" s="86">
        <f>AgeStanSec!N10/86400</f>
        <v>5.7754629629629628E-2</v>
      </c>
      <c r="O10" s="86">
        <f>AgeStanSec!O10/86400</f>
        <v>7.0219907407407411E-2</v>
      </c>
      <c r="P10" s="86">
        <f>AgeStanSec!P10/86400</f>
        <v>0.10109953703703704</v>
      </c>
      <c r="Q10" s="86">
        <f>AgeStanSec!Q10/86400</f>
        <v>0.12424768518518518</v>
      </c>
      <c r="R10" s="86">
        <f>AgeStanSec!R10/86400</f>
        <v>0.22273148148148147</v>
      </c>
      <c r="S10" s="86">
        <f>AgeStanSec!S10/86400</f>
        <v>0.29585648148148147</v>
      </c>
      <c r="T10" s="86">
        <f>AgeStanSec!T10/86400</f>
        <v>0.50280092592592596</v>
      </c>
      <c r="U10" s="86">
        <f>AgeStanSec!U10/86400</f>
        <v>0.55196759259259254</v>
      </c>
      <c r="V10" s="86">
        <f>AgeStanSec!V10/86400</f>
        <v>0.7313425925925926</v>
      </c>
      <c r="W10" s="79"/>
    </row>
    <row r="11" spans="1:23">
      <c r="A11" s="65">
        <v>11</v>
      </c>
      <c r="B11" s="85">
        <f>AgeStanSec!B11/86400</f>
        <v>3.0208333333333333E-3</v>
      </c>
      <c r="C11" s="85">
        <f>AgeStanSec!C11/86400</f>
        <v>1.0254629629629629E-2</v>
      </c>
      <c r="D11" s="85">
        <f>AgeStanSec!D11/86400</f>
        <v>1.2418981481481482E-2</v>
      </c>
      <c r="E11" s="85">
        <f>AgeStanSec!E11/86400</f>
        <v>1.3344907407407408E-2</v>
      </c>
      <c r="F11" s="85">
        <f>AgeStanSec!F11/86400</f>
        <v>1.6724537037037038E-2</v>
      </c>
      <c r="G11" s="85">
        <f>AgeStanSec!G11/86400</f>
        <v>1.6828703703703703E-2</v>
      </c>
      <c r="H11" s="85">
        <f>AgeStanSec!H11/86400</f>
        <v>2.1030092592592593E-2</v>
      </c>
      <c r="I11" s="85">
        <f>AgeStanSec!I11/86400</f>
        <v>2.5590277777777778E-2</v>
      </c>
      <c r="J11" s="85">
        <f>AgeStanSec!J11/86400</f>
        <v>3.2418981481481479E-2</v>
      </c>
      <c r="K11" s="85">
        <f>AgeStanSec!K11/86400</f>
        <v>3.4942129629629629E-2</v>
      </c>
      <c r="L11" s="85">
        <f>AgeStanSec!L11/86400</f>
        <v>4.3900462962962961E-2</v>
      </c>
      <c r="M11" s="85">
        <f>AgeStanSec!M11/86400</f>
        <v>4.6331018518518521E-2</v>
      </c>
      <c r="N11" s="85">
        <f>AgeStanSec!N11/86400</f>
        <v>5.5497685185185185E-2</v>
      </c>
      <c r="O11" s="85">
        <f>AgeStanSec!O11/86400</f>
        <v>6.7476851851851857E-2</v>
      </c>
      <c r="P11" s="85">
        <f>AgeStanSec!P11/86400</f>
        <v>9.7152777777777782E-2</v>
      </c>
      <c r="Q11" s="85">
        <f>AgeStanSec!Q11/86400</f>
        <v>0.11938657407407408</v>
      </c>
      <c r="R11" s="85">
        <f>AgeStanSec!R11/86400</f>
        <v>0.21401620370370369</v>
      </c>
      <c r="S11" s="85">
        <f>AgeStanSec!S11/86400</f>
        <v>0.28429398148148149</v>
      </c>
      <c r="T11" s="85">
        <f>AgeStanSec!T11/86400</f>
        <v>0.48313657407407407</v>
      </c>
      <c r="U11" s="85">
        <f>AgeStanSec!U11/86400</f>
        <v>0.53039351851851857</v>
      </c>
      <c r="V11" s="85">
        <f>AgeStanSec!V11/86400</f>
        <v>0.70275462962962965</v>
      </c>
      <c r="W11" s="79"/>
    </row>
    <row r="12" spans="1:23">
      <c r="A12" s="65">
        <v>12</v>
      </c>
      <c r="B12" s="85">
        <f>AgeStanSec!B12/86400</f>
        <v>2.9166666666666668E-3</v>
      </c>
      <c r="C12" s="85">
        <f>AgeStanSec!C12/86400</f>
        <v>9.9074074074074082E-3</v>
      </c>
      <c r="D12" s="85">
        <f>AgeStanSec!D12/86400</f>
        <v>1.2002314814814815E-2</v>
      </c>
      <c r="E12" s="85">
        <f>AgeStanSec!E12/86400</f>
        <v>1.2905092592592593E-2</v>
      </c>
      <c r="F12" s="85">
        <f>AgeStanSec!F12/86400</f>
        <v>1.6168981481481482E-2</v>
      </c>
      <c r="G12" s="85">
        <f>AgeStanSec!G12/86400</f>
        <v>1.6261574074074074E-2</v>
      </c>
      <c r="H12" s="85">
        <f>AgeStanSec!H12/86400</f>
        <v>2.0324074074074074E-2</v>
      </c>
      <c r="I12" s="85">
        <f>AgeStanSec!I12/86400</f>
        <v>2.4745370370370369E-2</v>
      </c>
      <c r="J12" s="85">
        <f>AgeStanSec!J12/86400</f>
        <v>3.1342592592592596E-2</v>
      </c>
      <c r="K12" s="85">
        <f>AgeStanSec!K12/86400</f>
        <v>3.3773148148148149E-2</v>
      </c>
      <c r="L12" s="85">
        <f>AgeStanSec!L12/86400</f>
        <v>4.2430555555555555E-2</v>
      </c>
      <c r="M12" s="85">
        <f>AgeStanSec!M12/86400</f>
        <v>4.4780092592592594E-2</v>
      </c>
      <c r="N12" s="85">
        <f>AgeStanSec!N12/86400</f>
        <v>5.364583333333333E-2</v>
      </c>
      <c r="O12" s="85">
        <f>AgeStanSec!O12/86400</f>
        <v>6.5231481481481488E-2</v>
      </c>
      <c r="P12" s="85">
        <f>AgeStanSec!P12/86400</f>
        <v>9.3912037037037044E-2</v>
      </c>
      <c r="Q12" s="85">
        <f>AgeStanSec!Q12/86400</f>
        <v>0.11540509259259259</v>
      </c>
      <c r="R12" s="85">
        <f>AgeStanSec!R12/86400</f>
        <v>0.20688657407407407</v>
      </c>
      <c r="S12" s="85">
        <f>AgeStanSec!S12/86400</f>
        <v>0.27481481481481479</v>
      </c>
      <c r="T12" s="85">
        <f>AgeStanSec!T12/86400</f>
        <v>0.46702546296296299</v>
      </c>
      <c r="U12" s="85">
        <f>AgeStanSec!U12/86400</f>
        <v>0.51269675925925928</v>
      </c>
      <c r="V12" s="85">
        <f>AgeStanSec!V12/86400</f>
        <v>0.67931712962962965</v>
      </c>
      <c r="W12" s="79"/>
    </row>
    <row r="13" spans="1:23">
      <c r="A13" s="65">
        <v>13</v>
      </c>
      <c r="B13" s="85">
        <f>AgeStanSec!B13/86400</f>
        <v>2.8356481481481483E-3</v>
      </c>
      <c r="C13" s="85">
        <f>AgeStanSec!C13/86400</f>
        <v>9.6296296296296303E-3</v>
      </c>
      <c r="D13" s="85">
        <f>AgeStanSec!D13/86400</f>
        <v>1.1666666666666667E-2</v>
      </c>
      <c r="E13" s="85">
        <f>AgeStanSec!E13/86400</f>
        <v>1.2546296296296297E-2</v>
      </c>
      <c r="F13" s="85">
        <f>AgeStanSec!F13/86400</f>
        <v>1.5717592592592592E-2</v>
      </c>
      <c r="G13" s="85">
        <f>AgeStanSec!G13/86400</f>
        <v>1.5810185185185184E-2</v>
      </c>
      <c r="H13" s="85">
        <f>AgeStanSec!H13/86400</f>
        <v>1.9756944444444445E-2</v>
      </c>
      <c r="I13" s="85">
        <f>AgeStanSec!I13/86400</f>
        <v>2.4050925925925927E-2</v>
      </c>
      <c r="J13" s="85">
        <f>AgeStanSec!J13/86400</f>
        <v>3.0462962962962963E-2</v>
      </c>
      <c r="K13" s="85">
        <f>AgeStanSec!K13/86400</f>
        <v>3.2824074074074075E-2</v>
      </c>
      <c r="L13" s="85">
        <f>AgeStanSec!L13/86400</f>
        <v>4.1238425925925928E-2</v>
      </c>
      <c r="M13" s="85">
        <f>AgeStanSec!M13/86400</f>
        <v>4.3530092592592592E-2</v>
      </c>
      <c r="N13" s="85">
        <f>AgeStanSec!N13/86400</f>
        <v>5.2141203703703703E-2</v>
      </c>
      <c r="O13" s="85">
        <f>AgeStanSec!O13/86400</f>
        <v>6.340277777777778E-2</v>
      </c>
      <c r="P13" s="85">
        <f>AgeStanSec!P13/86400</f>
        <v>9.1273148148148145E-2</v>
      </c>
      <c r="Q13" s="85">
        <f>AgeStanSec!Q13/86400</f>
        <v>0.11216435185185185</v>
      </c>
      <c r="R13" s="85">
        <f>AgeStanSec!R13/86400</f>
        <v>0.2010763888888889</v>
      </c>
      <c r="S13" s="85">
        <f>AgeStanSec!S13/86400</f>
        <v>0.26709490740740743</v>
      </c>
      <c r="T13" s="85">
        <f>AgeStanSec!T13/86400</f>
        <v>0.45391203703703703</v>
      </c>
      <c r="U13" s="85">
        <f>AgeStanSec!U13/86400</f>
        <v>0.49829861111111112</v>
      </c>
      <c r="V13" s="85">
        <f>AgeStanSec!V13/86400</f>
        <v>0.66023148148148147</v>
      </c>
      <c r="W13" s="79"/>
    </row>
    <row r="14" spans="1:23">
      <c r="A14" s="65">
        <v>14</v>
      </c>
      <c r="B14" s="85">
        <f>AgeStanSec!B14/86400</f>
        <v>2.7662037037037039E-3</v>
      </c>
      <c r="C14" s="85">
        <f>AgeStanSec!C14/86400</f>
        <v>9.4097222222222221E-3</v>
      </c>
      <c r="D14" s="85">
        <f>AgeStanSec!D14/86400</f>
        <v>1.1400462962962963E-2</v>
      </c>
      <c r="E14" s="85">
        <f>AgeStanSec!E14/86400</f>
        <v>1.224537037037037E-2</v>
      </c>
      <c r="F14" s="85">
        <f>AgeStanSec!F14/86400</f>
        <v>1.5358796296296296E-2</v>
      </c>
      <c r="G14" s="85">
        <f>AgeStanSec!G14/86400</f>
        <v>1.5439814814814814E-2</v>
      </c>
      <c r="H14" s="85">
        <f>AgeStanSec!H14/86400</f>
        <v>1.9293981481481481E-2</v>
      </c>
      <c r="I14" s="85">
        <f>AgeStanSec!I14/86400</f>
        <v>2.3483796296296298E-2</v>
      </c>
      <c r="J14" s="85">
        <f>AgeStanSec!J14/86400</f>
        <v>2.9756944444444444E-2</v>
      </c>
      <c r="K14" s="85">
        <f>AgeStanSec!K14/86400</f>
        <v>3.2060185185185185E-2</v>
      </c>
      <c r="L14" s="85">
        <f>AgeStanSec!L14/86400</f>
        <v>4.027777777777778E-2</v>
      </c>
      <c r="M14" s="85">
        <f>AgeStanSec!M14/86400</f>
        <v>4.2511574074074077E-2</v>
      </c>
      <c r="N14" s="85">
        <f>AgeStanSec!N14/86400</f>
        <v>5.0937499999999997E-2</v>
      </c>
      <c r="O14" s="85">
        <f>AgeStanSec!O14/86400</f>
        <v>6.1921296296296294E-2</v>
      </c>
      <c r="P14" s="85">
        <f>AgeStanSec!P14/86400</f>
        <v>8.9155092592592591E-2</v>
      </c>
      <c r="Q14" s="85">
        <f>AgeStanSec!Q14/86400</f>
        <v>0.10956018518518519</v>
      </c>
      <c r="R14" s="85">
        <f>AgeStanSec!R14/86400</f>
        <v>0.19640046296296296</v>
      </c>
      <c r="S14" s="85">
        <f>AgeStanSec!S14/86400</f>
        <v>0.26089120370370372</v>
      </c>
      <c r="T14" s="85">
        <f>AgeStanSec!T14/86400</f>
        <v>0.44336805555555553</v>
      </c>
      <c r="U14" s="85">
        <f>AgeStanSec!U14/86400</f>
        <v>0.48673611111111109</v>
      </c>
      <c r="V14" s="85">
        <f>AgeStanSec!V14/86400</f>
        <v>0.64490740740740737</v>
      </c>
      <c r="W14" s="79"/>
    </row>
    <row r="15" spans="1:23">
      <c r="A15" s="74">
        <v>15</v>
      </c>
      <c r="B15" s="86">
        <f>AgeStanSec!B15/86400</f>
        <v>2.7199074074074074E-3</v>
      </c>
      <c r="C15" s="86">
        <f>AgeStanSec!C15/86400</f>
        <v>9.2361111111111116E-3</v>
      </c>
      <c r="D15" s="86">
        <f>AgeStanSec!D15/86400</f>
        <v>1.1180555555555555E-2</v>
      </c>
      <c r="E15" s="86">
        <f>AgeStanSec!E15/86400</f>
        <v>1.2025462962962963E-2</v>
      </c>
      <c r="F15" s="86">
        <f>AgeStanSec!F15/86400</f>
        <v>1.5069444444444444E-2</v>
      </c>
      <c r="G15" s="86">
        <f>AgeStanSec!G15/86400</f>
        <v>1.5150462962962963E-2</v>
      </c>
      <c r="H15" s="86">
        <f>AgeStanSec!H15/86400</f>
        <v>1.8935185185185187E-2</v>
      </c>
      <c r="I15" s="86">
        <f>AgeStanSec!I15/86400</f>
        <v>2.3055555555555555E-2</v>
      </c>
      <c r="J15" s="86">
        <f>AgeStanSec!J15/86400</f>
        <v>2.9201388888888888E-2</v>
      </c>
      <c r="K15" s="86">
        <f>AgeStanSec!K15/86400</f>
        <v>3.1469907407407405E-2</v>
      </c>
      <c r="L15" s="86">
        <f>AgeStanSec!L15/86400</f>
        <v>3.9525462962962964E-2</v>
      </c>
      <c r="M15" s="86">
        <f>AgeStanSec!M15/86400</f>
        <v>4.1724537037037039E-2</v>
      </c>
      <c r="N15" s="86">
        <f>AgeStanSec!N15/86400</f>
        <v>4.9988425925925929E-2</v>
      </c>
      <c r="O15" s="86">
        <f>AgeStanSec!O15/86400</f>
        <v>6.0775462962962962E-2</v>
      </c>
      <c r="P15" s="86">
        <f>AgeStanSec!P15/86400</f>
        <v>8.7488425925925928E-2</v>
      </c>
      <c r="Q15" s="86">
        <f>AgeStanSec!Q15/86400</f>
        <v>0.10752314814814815</v>
      </c>
      <c r="R15" s="86">
        <f>AgeStanSec!R15/86400</f>
        <v>0.19274305555555554</v>
      </c>
      <c r="S15" s="86">
        <f>AgeStanSec!S15/86400</f>
        <v>0.25603009259259257</v>
      </c>
      <c r="T15" s="86">
        <f>AgeStanSec!T15/86400</f>
        <v>0.43510416666666668</v>
      </c>
      <c r="U15" s="86">
        <f>AgeStanSec!U15/86400</f>
        <v>0.47766203703703702</v>
      </c>
      <c r="V15" s="86">
        <f>AgeStanSec!V15/86400</f>
        <v>0.63288194444444446</v>
      </c>
      <c r="W15" s="79"/>
    </row>
    <row r="16" spans="1:23">
      <c r="A16" s="65">
        <v>16</v>
      </c>
      <c r="B16" s="85">
        <f>AgeStanSec!B16/86400</f>
        <v>2.685185185185185E-3</v>
      </c>
      <c r="C16" s="85">
        <f>AgeStanSec!C16/86400</f>
        <v>9.1087962962962971E-3</v>
      </c>
      <c r="D16" s="85">
        <f>AgeStanSec!D16/86400</f>
        <v>1.1018518518518518E-2</v>
      </c>
      <c r="E16" s="85">
        <f>AgeStanSec!E16/86400</f>
        <v>1.1851851851851851E-2</v>
      </c>
      <c r="F16" s="85">
        <f>AgeStanSec!F16/86400</f>
        <v>1.4849537037037038E-2</v>
      </c>
      <c r="G16" s="85">
        <f>AgeStanSec!G16/86400</f>
        <v>1.4930555555555556E-2</v>
      </c>
      <c r="H16" s="85">
        <f>AgeStanSec!H16/86400</f>
        <v>1.8668981481481481E-2</v>
      </c>
      <c r="I16" s="85">
        <f>AgeStanSec!I16/86400</f>
        <v>2.2719907407407407E-2</v>
      </c>
      <c r="J16" s="85">
        <f>AgeStanSec!J16/86400</f>
        <v>2.8784722222222222E-2</v>
      </c>
      <c r="K16" s="85">
        <f>AgeStanSec!K16/86400</f>
        <v>3.1018518518518518E-2</v>
      </c>
      <c r="L16" s="85">
        <f>AgeStanSec!L16/86400</f>
        <v>3.8969907407407404E-2</v>
      </c>
      <c r="M16" s="85">
        <f>AgeStanSec!M16/86400</f>
        <v>4.1122685185185186E-2</v>
      </c>
      <c r="N16" s="85">
        <f>AgeStanSec!N16/86400</f>
        <v>4.9270833333333333E-2</v>
      </c>
      <c r="O16" s="85">
        <f>AgeStanSec!O16/86400</f>
        <v>5.9907407407407409E-2</v>
      </c>
      <c r="P16" s="85">
        <f>AgeStanSec!P16/86400</f>
        <v>8.6238425925925927E-2</v>
      </c>
      <c r="Q16" s="85">
        <f>AgeStanSec!Q16/86400</f>
        <v>0.1059837962962963</v>
      </c>
      <c r="R16" s="85">
        <f>AgeStanSec!R16/86400</f>
        <v>0.18998842592592594</v>
      </c>
      <c r="S16" s="85">
        <f>AgeStanSec!S16/86400</f>
        <v>0.25237268518518519</v>
      </c>
      <c r="T16" s="85">
        <f>AgeStanSec!T16/86400</f>
        <v>0.42888888888888888</v>
      </c>
      <c r="U16" s="85">
        <f>AgeStanSec!U16/86400</f>
        <v>0.47083333333333333</v>
      </c>
      <c r="V16" s="85">
        <f>AgeStanSec!V16/86400</f>
        <v>0.62384259259259256</v>
      </c>
      <c r="W16" s="79"/>
    </row>
    <row r="17" spans="1:23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1.0891203703703703E-2</v>
      </c>
      <c r="E17" s="85">
        <f>AgeStanSec!E17/86400</f>
        <v>1.170138888888889E-2</v>
      </c>
      <c r="F17" s="85">
        <f>AgeStanSec!F17/86400</f>
        <v>1.4675925925925926E-2</v>
      </c>
      <c r="G17" s="85">
        <f>AgeStanSec!G17/86400</f>
        <v>1.4756944444444444E-2</v>
      </c>
      <c r="H17" s="85">
        <f>AgeStanSec!H17/86400</f>
        <v>1.8483796296296297E-2</v>
      </c>
      <c r="I17" s="85">
        <f>AgeStanSec!I17/86400</f>
        <v>2.2442129629629631E-2</v>
      </c>
      <c r="J17" s="85">
        <f>AgeStanSec!J17/86400</f>
        <v>2.8437500000000001E-2</v>
      </c>
      <c r="K17" s="85">
        <f>AgeStanSec!K17/86400</f>
        <v>3.0636574074074073E-2</v>
      </c>
      <c r="L17" s="85">
        <f>AgeStanSec!L17/86400</f>
        <v>3.8495370370370367E-2</v>
      </c>
      <c r="M17" s="85">
        <f>AgeStanSec!M17/86400</f>
        <v>4.0625000000000001E-2</v>
      </c>
      <c r="N17" s="85">
        <f>AgeStanSec!N17/86400</f>
        <v>4.866898148148148E-2</v>
      </c>
      <c r="O17" s="85">
        <f>AgeStanSec!O17/86400</f>
        <v>5.917824074074074E-2</v>
      </c>
      <c r="P17" s="85">
        <f>AgeStanSec!P17/86400</f>
        <v>8.5196759259259264E-2</v>
      </c>
      <c r="Q17" s="85">
        <f>AgeStanSec!Q17/86400</f>
        <v>0.10469907407407407</v>
      </c>
      <c r="R17" s="85">
        <f>AgeStanSec!R17/86400</f>
        <v>0.18768518518518518</v>
      </c>
      <c r="S17" s="85">
        <f>AgeStanSec!S17/86400</f>
        <v>0.24931712962962962</v>
      </c>
      <c r="T17" s="85">
        <f>AgeStanSec!T17/86400</f>
        <v>0.42370370370370369</v>
      </c>
      <c r="U17" s="85">
        <f>AgeStanSec!U17/86400</f>
        <v>0.46513888888888888</v>
      </c>
      <c r="V17" s="85">
        <f>AgeStanSec!V17/86400</f>
        <v>0.61628472222222219</v>
      </c>
      <c r="W17" s="79"/>
    </row>
    <row r="18" spans="1:23">
      <c r="A18" s="65">
        <v>18</v>
      </c>
      <c r="B18" s="85">
        <f>AgeStanSec!B18/86400</f>
        <v>2.627314814814815E-3</v>
      </c>
      <c r="C18" s="85">
        <f>AgeStanSec!C18/86400</f>
        <v>8.9236111111111113E-3</v>
      </c>
      <c r="D18" s="85">
        <f>AgeStanSec!D18/86400</f>
        <v>1.0810185185185185E-2</v>
      </c>
      <c r="E18" s="85">
        <f>AgeStanSec!E18/86400</f>
        <v>1.1620370370370371E-2</v>
      </c>
      <c r="F18" s="85">
        <f>AgeStanSec!F18/86400</f>
        <v>1.4560185185185185E-2</v>
      </c>
      <c r="G18" s="85">
        <f>AgeStanSec!G18/86400</f>
        <v>1.4641203703703703E-2</v>
      </c>
      <c r="H18" s="85">
        <f>AgeStanSec!H18/86400</f>
        <v>1.8368055555555554E-2</v>
      </c>
      <c r="I18" s="85">
        <f>AgeStanSec!I18/86400</f>
        <v>2.2268518518518517E-2</v>
      </c>
      <c r="J18" s="85">
        <f>AgeStanSec!J18/86400</f>
        <v>2.8217592592592593E-2</v>
      </c>
      <c r="K18" s="85">
        <f>AgeStanSec!K18/86400</f>
        <v>3.0405092592592591E-2</v>
      </c>
      <c r="L18" s="85">
        <f>AgeStanSec!L18/86400</f>
        <v>3.8194444444444448E-2</v>
      </c>
      <c r="M18" s="85">
        <f>AgeStanSec!M18/86400</f>
        <v>4.0312500000000001E-2</v>
      </c>
      <c r="N18" s="85">
        <f>AgeStanSec!N18/86400</f>
        <v>4.8298611111111112E-2</v>
      </c>
      <c r="O18" s="85">
        <f>AgeStanSec!O18/86400</f>
        <v>5.872685185185185E-2</v>
      </c>
      <c r="P18" s="85">
        <f>AgeStanSec!P18/86400</f>
        <v>8.4537037037037036E-2</v>
      </c>
      <c r="Q18" s="85">
        <f>AgeStanSec!Q18/86400</f>
        <v>0.10388888888888889</v>
      </c>
      <c r="R18" s="85">
        <f>AgeStanSec!R18/86400</f>
        <v>0.18623842592592593</v>
      </c>
      <c r="S18" s="85">
        <f>AgeStanSec!S18/86400</f>
        <v>0.24739583333333334</v>
      </c>
      <c r="T18" s="85">
        <f>AgeStanSec!T18/86400</f>
        <v>0.42042824074074076</v>
      </c>
      <c r="U18" s="85">
        <f>AgeStanSec!U18/86400</f>
        <v>0.46155092592592595</v>
      </c>
      <c r="V18" s="85">
        <f>AgeStanSec!V18/86400</f>
        <v>0.61153935185185182</v>
      </c>
      <c r="W18" s="79"/>
    </row>
    <row r="19" spans="1:23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1.0798611111111111E-2</v>
      </c>
      <c r="E19" s="85">
        <f>AgeStanSec!E19/86400</f>
        <v>1.1608796296296296E-2</v>
      </c>
      <c r="F19" s="85">
        <f>AgeStanSec!F19/86400</f>
        <v>1.4548611111111111E-2</v>
      </c>
      <c r="G19" s="85">
        <f>AgeStanSec!G19/86400</f>
        <v>1.462962962962963E-2</v>
      </c>
      <c r="H19" s="85">
        <f>AgeStanSec!H19/86400</f>
        <v>1.8333333333333333E-2</v>
      </c>
      <c r="I19" s="85">
        <f>AgeStanSec!I19/86400</f>
        <v>2.2256944444444444E-2</v>
      </c>
      <c r="J19" s="85">
        <f>AgeStanSec!J19/86400</f>
        <v>2.8194444444444446E-2</v>
      </c>
      <c r="K19" s="85">
        <f>AgeStanSec!K19/86400</f>
        <v>3.0381944444444444E-2</v>
      </c>
      <c r="L19" s="85">
        <f>AgeStanSec!L19/86400</f>
        <v>3.8171296296296293E-2</v>
      </c>
      <c r="M19" s="85">
        <f>AgeStanSec!M19/86400</f>
        <v>4.0289351851851854E-2</v>
      </c>
      <c r="N19" s="85">
        <f>AgeStanSec!N19/86400</f>
        <v>4.8263888888888891E-2</v>
      </c>
      <c r="O19" s="85">
        <f>AgeStanSec!O19/86400</f>
        <v>5.8680555555555555E-2</v>
      </c>
      <c r="P19" s="85">
        <f>AgeStanSec!P19/86400</f>
        <v>8.4479166666666661E-2</v>
      </c>
      <c r="Q19" s="85">
        <f>AgeStanSec!Q19/86400</f>
        <v>0.10381944444444445</v>
      </c>
      <c r="R19" s="85">
        <f>AgeStanSec!R19/86400</f>
        <v>0.18611111111111112</v>
      </c>
      <c r="S19" s="85">
        <f>AgeStanSec!S19/86400</f>
        <v>0.24722222222222223</v>
      </c>
      <c r="T19" s="85">
        <f>AgeStanSec!T19/86400</f>
        <v>0.4201388888888889</v>
      </c>
      <c r="U19" s="85">
        <f>AgeStanSec!U19/86400</f>
        <v>0.46122685185185186</v>
      </c>
      <c r="V19" s="85">
        <f>AgeStanSec!V19/86400</f>
        <v>0.61111111111111116</v>
      </c>
      <c r="W19" s="79"/>
    </row>
    <row r="20" spans="1:23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1.0798611111111111E-2</v>
      </c>
      <c r="E20" s="86">
        <f>AgeStanSec!E20/86400</f>
        <v>1.1608796296296296E-2</v>
      </c>
      <c r="F20" s="86">
        <f>AgeStanSec!F20/86400</f>
        <v>1.4548611111111111E-2</v>
      </c>
      <c r="G20" s="86">
        <f>AgeStanSec!G20/86400</f>
        <v>1.462962962962963E-2</v>
      </c>
      <c r="H20" s="86">
        <f>AgeStanSec!H20/86400</f>
        <v>1.8333333333333333E-2</v>
      </c>
      <c r="I20" s="86">
        <f>AgeStanSec!I20/86400</f>
        <v>2.2256944444444444E-2</v>
      </c>
      <c r="J20" s="86">
        <f>AgeStanSec!J20/86400</f>
        <v>2.8194444444444446E-2</v>
      </c>
      <c r="K20" s="86">
        <f>AgeStanSec!K20/86400</f>
        <v>3.0381944444444444E-2</v>
      </c>
      <c r="L20" s="86">
        <f>AgeStanSec!L20/86400</f>
        <v>3.8171296296296293E-2</v>
      </c>
      <c r="M20" s="86">
        <f>AgeStanSec!M20/86400</f>
        <v>4.0289351851851854E-2</v>
      </c>
      <c r="N20" s="86">
        <f>AgeStanSec!N20/86400</f>
        <v>4.8263888888888891E-2</v>
      </c>
      <c r="O20" s="86">
        <f>AgeStanSec!O20/86400</f>
        <v>5.8680555555555555E-2</v>
      </c>
      <c r="P20" s="86">
        <f>AgeStanSec!P20/86400</f>
        <v>8.4479166666666661E-2</v>
      </c>
      <c r="Q20" s="86">
        <f>AgeStanSec!Q20/86400</f>
        <v>0.10381944444444445</v>
      </c>
      <c r="R20" s="86">
        <f>AgeStanSec!R20/86400</f>
        <v>0.18611111111111112</v>
      </c>
      <c r="S20" s="86">
        <f>AgeStanSec!S20/86400</f>
        <v>0.24722222222222223</v>
      </c>
      <c r="T20" s="86">
        <f>AgeStanSec!T20/86400</f>
        <v>0.4201388888888889</v>
      </c>
      <c r="U20" s="86">
        <f>AgeStanSec!U20/86400</f>
        <v>0.46122685185185186</v>
      </c>
      <c r="V20" s="86">
        <f>AgeStanSec!V20/86400</f>
        <v>0.61111111111111116</v>
      </c>
      <c r="W20" s="79"/>
    </row>
    <row r="21" spans="1:23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1.0798611111111111E-2</v>
      </c>
      <c r="E21" s="85">
        <f>AgeStanSec!E21/86400</f>
        <v>1.1608796296296296E-2</v>
      </c>
      <c r="F21" s="85">
        <f>AgeStanSec!F21/86400</f>
        <v>1.4548611111111111E-2</v>
      </c>
      <c r="G21" s="85">
        <f>AgeStanSec!G21/86400</f>
        <v>1.462962962962963E-2</v>
      </c>
      <c r="H21" s="85">
        <f>AgeStanSec!H21/86400</f>
        <v>1.8333333333333333E-2</v>
      </c>
      <c r="I21" s="85">
        <f>AgeStanSec!I21/86400</f>
        <v>2.2256944444444444E-2</v>
      </c>
      <c r="J21" s="85">
        <f>AgeStanSec!J21/86400</f>
        <v>2.8194444444444446E-2</v>
      </c>
      <c r="K21" s="85">
        <f>AgeStanSec!K21/86400</f>
        <v>3.0381944444444444E-2</v>
      </c>
      <c r="L21" s="85">
        <f>AgeStanSec!L21/86400</f>
        <v>3.8171296296296293E-2</v>
      </c>
      <c r="M21" s="85">
        <f>AgeStanSec!M21/86400</f>
        <v>4.0289351851851854E-2</v>
      </c>
      <c r="N21" s="85">
        <f>AgeStanSec!N21/86400</f>
        <v>4.8263888888888891E-2</v>
      </c>
      <c r="O21" s="85">
        <f>AgeStanSec!O21/86400</f>
        <v>5.8680555555555555E-2</v>
      </c>
      <c r="P21" s="85">
        <f>AgeStanSec!P21/86400</f>
        <v>8.4479166666666661E-2</v>
      </c>
      <c r="Q21" s="85">
        <f>AgeStanSec!Q21/86400</f>
        <v>0.10381944444444445</v>
      </c>
      <c r="R21" s="85">
        <f>AgeStanSec!R21/86400</f>
        <v>0.18611111111111112</v>
      </c>
      <c r="S21" s="85">
        <f>AgeStanSec!S21/86400</f>
        <v>0.24722222222222223</v>
      </c>
      <c r="T21" s="85">
        <f>AgeStanSec!T21/86400</f>
        <v>0.4201388888888889</v>
      </c>
      <c r="U21" s="85">
        <f>AgeStanSec!U21/86400</f>
        <v>0.46122685185185186</v>
      </c>
      <c r="V21" s="85">
        <f>AgeStanSec!V21/86400</f>
        <v>0.61111111111111116</v>
      </c>
      <c r="W21" s="79"/>
    </row>
    <row r="22" spans="1:23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1.0798611111111111E-2</v>
      </c>
      <c r="E22" s="85">
        <f>AgeStanSec!E22/86400</f>
        <v>1.1608796296296296E-2</v>
      </c>
      <c r="F22" s="85">
        <f>AgeStanSec!F22/86400</f>
        <v>1.4548611111111111E-2</v>
      </c>
      <c r="G22" s="85">
        <f>AgeStanSec!G22/86400</f>
        <v>1.462962962962963E-2</v>
      </c>
      <c r="H22" s="85">
        <f>AgeStanSec!H22/86400</f>
        <v>1.8333333333333333E-2</v>
      </c>
      <c r="I22" s="85">
        <f>AgeStanSec!I22/86400</f>
        <v>2.2256944444444444E-2</v>
      </c>
      <c r="J22" s="85">
        <f>AgeStanSec!J22/86400</f>
        <v>2.8194444444444446E-2</v>
      </c>
      <c r="K22" s="85">
        <f>AgeStanSec!K22/86400</f>
        <v>3.0381944444444444E-2</v>
      </c>
      <c r="L22" s="85">
        <f>AgeStanSec!L22/86400</f>
        <v>3.8171296296296293E-2</v>
      </c>
      <c r="M22" s="85">
        <f>AgeStanSec!M22/86400</f>
        <v>4.0289351851851854E-2</v>
      </c>
      <c r="N22" s="85">
        <f>AgeStanSec!N22/86400</f>
        <v>4.8263888888888891E-2</v>
      </c>
      <c r="O22" s="85">
        <f>AgeStanSec!O22/86400</f>
        <v>5.8680555555555555E-2</v>
      </c>
      <c r="P22" s="85">
        <f>AgeStanSec!P22/86400</f>
        <v>8.4479166666666661E-2</v>
      </c>
      <c r="Q22" s="85">
        <f>AgeStanSec!Q22/86400</f>
        <v>0.10381944444444445</v>
      </c>
      <c r="R22" s="85">
        <f>AgeStanSec!R22/86400</f>
        <v>0.18611111111111112</v>
      </c>
      <c r="S22" s="85">
        <f>AgeStanSec!S22/86400</f>
        <v>0.24722222222222223</v>
      </c>
      <c r="T22" s="85">
        <f>AgeStanSec!T22/86400</f>
        <v>0.4201388888888889</v>
      </c>
      <c r="U22" s="85">
        <f>AgeStanSec!U22/86400</f>
        <v>0.46122685185185186</v>
      </c>
      <c r="V22" s="85">
        <f>AgeStanSec!V22/86400</f>
        <v>0.61111111111111116</v>
      </c>
      <c r="W22" s="79"/>
    </row>
    <row r="23" spans="1:23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1.0798611111111111E-2</v>
      </c>
      <c r="E23" s="85">
        <f>AgeStanSec!E23/86400</f>
        <v>1.1608796296296296E-2</v>
      </c>
      <c r="F23" s="85">
        <f>AgeStanSec!F23/86400</f>
        <v>1.4548611111111111E-2</v>
      </c>
      <c r="G23" s="85">
        <f>AgeStanSec!G23/86400</f>
        <v>1.462962962962963E-2</v>
      </c>
      <c r="H23" s="85">
        <f>AgeStanSec!H23/86400</f>
        <v>1.8333333333333333E-2</v>
      </c>
      <c r="I23" s="85">
        <f>AgeStanSec!I23/86400</f>
        <v>2.2256944444444444E-2</v>
      </c>
      <c r="J23" s="85">
        <f>AgeStanSec!J23/86400</f>
        <v>2.8194444444444446E-2</v>
      </c>
      <c r="K23" s="85">
        <f>AgeStanSec!K23/86400</f>
        <v>3.0381944444444444E-2</v>
      </c>
      <c r="L23" s="85">
        <f>AgeStanSec!L23/86400</f>
        <v>3.8171296296296293E-2</v>
      </c>
      <c r="M23" s="85">
        <f>AgeStanSec!M23/86400</f>
        <v>4.0289351851851854E-2</v>
      </c>
      <c r="N23" s="85">
        <f>AgeStanSec!N23/86400</f>
        <v>4.8263888888888891E-2</v>
      </c>
      <c r="O23" s="85">
        <f>AgeStanSec!O23/86400</f>
        <v>5.8680555555555555E-2</v>
      </c>
      <c r="P23" s="85">
        <f>AgeStanSec!P23/86400</f>
        <v>8.4479166666666661E-2</v>
      </c>
      <c r="Q23" s="85">
        <f>AgeStanSec!Q23/86400</f>
        <v>0.10381944444444445</v>
      </c>
      <c r="R23" s="85">
        <f>AgeStanSec!R23/86400</f>
        <v>0.18611111111111112</v>
      </c>
      <c r="S23" s="85">
        <f>AgeStanSec!S23/86400</f>
        <v>0.24722222222222223</v>
      </c>
      <c r="T23" s="85">
        <f>AgeStanSec!T23/86400</f>
        <v>0.4201388888888889</v>
      </c>
      <c r="U23" s="85">
        <f>AgeStanSec!U23/86400</f>
        <v>0.46122685185185186</v>
      </c>
      <c r="V23" s="85">
        <f>AgeStanSec!V23/86400</f>
        <v>0.61111111111111116</v>
      </c>
      <c r="W23" s="79"/>
    </row>
    <row r="24" spans="1:23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1.0798611111111111E-2</v>
      </c>
      <c r="E24" s="85">
        <f>AgeStanSec!E24/86400</f>
        <v>1.1608796296296296E-2</v>
      </c>
      <c r="F24" s="85">
        <f>AgeStanSec!F24/86400</f>
        <v>1.4548611111111111E-2</v>
      </c>
      <c r="G24" s="85">
        <f>AgeStanSec!G24/86400</f>
        <v>1.462962962962963E-2</v>
      </c>
      <c r="H24" s="85">
        <f>AgeStanSec!H24/86400</f>
        <v>1.8333333333333333E-2</v>
      </c>
      <c r="I24" s="85">
        <f>AgeStanSec!I24/86400</f>
        <v>2.2256944444444444E-2</v>
      </c>
      <c r="J24" s="85">
        <f>AgeStanSec!J24/86400</f>
        <v>2.8194444444444446E-2</v>
      </c>
      <c r="K24" s="85">
        <f>AgeStanSec!K24/86400</f>
        <v>3.0381944444444444E-2</v>
      </c>
      <c r="L24" s="85">
        <f>AgeStanSec!L24/86400</f>
        <v>3.8171296296296293E-2</v>
      </c>
      <c r="M24" s="85">
        <f>AgeStanSec!M24/86400</f>
        <v>4.0289351851851854E-2</v>
      </c>
      <c r="N24" s="85">
        <f>AgeStanSec!N24/86400</f>
        <v>4.8263888888888891E-2</v>
      </c>
      <c r="O24" s="85">
        <f>AgeStanSec!O24/86400</f>
        <v>5.8680555555555555E-2</v>
      </c>
      <c r="P24" s="85">
        <f>AgeStanSec!P24/86400</f>
        <v>8.4479166666666661E-2</v>
      </c>
      <c r="Q24" s="85">
        <f>AgeStanSec!Q24/86400</f>
        <v>0.10381944444444445</v>
      </c>
      <c r="R24" s="85">
        <f>AgeStanSec!R24/86400</f>
        <v>0.18611111111111112</v>
      </c>
      <c r="S24" s="85">
        <f>AgeStanSec!S24/86400</f>
        <v>0.24722222222222223</v>
      </c>
      <c r="T24" s="85">
        <f>AgeStanSec!T24/86400</f>
        <v>0.4201388888888889</v>
      </c>
      <c r="U24" s="85">
        <f>AgeStanSec!U24/86400</f>
        <v>0.46122685185185186</v>
      </c>
      <c r="V24" s="85">
        <f>AgeStanSec!V24/86400</f>
        <v>0.61111111111111116</v>
      </c>
      <c r="W24" s="79"/>
    </row>
    <row r="25" spans="1:23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1.0798611111111111E-2</v>
      </c>
      <c r="E25" s="86">
        <f>AgeStanSec!E25/86400</f>
        <v>1.1608796296296296E-2</v>
      </c>
      <c r="F25" s="86">
        <f>AgeStanSec!F25/86400</f>
        <v>1.4548611111111111E-2</v>
      </c>
      <c r="G25" s="86">
        <f>AgeStanSec!G25/86400</f>
        <v>1.462962962962963E-2</v>
      </c>
      <c r="H25" s="86">
        <f>AgeStanSec!H25/86400</f>
        <v>1.8333333333333333E-2</v>
      </c>
      <c r="I25" s="86">
        <f>AgeStanSec!I25/86400</f>
        <v>2.2256944444444444E-2</v>
      </c>
      <c r="J25" s="86">
        <f>AgeStanSec!J25/86400</f>
        <v>2.8194444444444446E-2</v>
      </c>
      <c r="K25" s="86">
        <f>AgeStanSec!K25/86400</f>
        <v>3.0381944444444444E-2</v>
      </c>
      <c r="L25" s="86">
        <f>AgeStanSec!L25/86400</f>
        <v>3.8171296296296293E-2</v>
      </c>
      <c r="M25" s="86">
        <f>AgeStanSec!M25/86400</f>
        <v>4.0289351851851854E-2</v>
      </c>
      <c r="N25" s="86">
        <f>AgeStanSec!N25/86400</f>
        <v>4.8263888888888891E-2</v>
      </c>
      <c r="O25" s="86">
        <f>AgeStanSec!O25/86400</f>
        <v>5.8680555555555555E-2</v>
      </c>
      <c r="P25" s="86">
        <f>AgeStanSec!P25/86400</f>
        <v>8.4479166666666661E-2</v>
      </c>
      <c r="Q25" s="86">
        <f>AgeStanSec!Q25/86400</f>
        <v>0.10381944444444445</v>
      </c>
      <c r="R25" s="86">
        <f>AgeStanSec!R25/86400</f>
        <v>0.18611111111111112</v>
      </c>
      <c r="S25" s="86">
        <f>AgeStanSec!S25/86400</f>
        <v>0.24722222222222223</v>
      </c>
      <c r="T25" s="86">
        <f>AgeStanSec!T25/86400</f>
        <v>0.4201388888888889</v>
      </c>
      <c r="U25" s="86">
        <f>AgeStanSec!U25/86400</f>
        <v>0.46122685185185186</v>
      </c>
      <c r="V25" s="86">
        <f>AgeStanSec!V25/86400</f>
        <v>0.61111111111111116</v>
      </c>
      <c r="W25" s="79"/>
    </row>
    <row r="26" spans="1:23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1.0798611111111111E-2</v>
      </c>
      <c r="E26" s="85">
        <f>AgeStanSec!E26/86400</f>
        <v>1.1608796296296296E-2</v>
      </c>
      <c r="F26" s="85">
        <f>AgeStanSec!F26/86400</f>
        <v>1.4548611111111111E-2</v>
      </c>
      <c r="G26" s="85">
        <f>AgeStanSec!G26/86400</f>
        <v>1.462962962962963E-2</v>
      </c>
      <c r="H26" s="85">
        <f>AgeStanSec!H26/86400</f>
        <v>1.8333333333333333E-2</v>
      </c>
      <c r="I26" s="85">
        <f>AgeStanSec!I26/86400</f>
        <v>2.2256944444444444E-2</v>
      </c>
      <c r="J26" s="85">
        <f>AgeStanSec!J26/86400</f>
        <v>2.8194444444444446E-2</v>
      </c>
      <c r="K26" s="85">
        <f>AgeStanSec!K26/86400</f>
        <v>3.0381944444444444E-2</v>
      </c>
      <c r="L26" s="85">
        <f>AgeStanSec!L26/86400</f>
        <v>3.8171296296296293E-2</v>
      </c>
      <c r="M26" s="85">
        <f>AgeStanSec!M26/86400</f>
        <v>4.0289351851851854E-2</v>
      </c>
      <c r="N26" s="85">
        <f>AgeStanSec!N26/86400</f>
        <v>4.8263888888888891E-2</v>
      </c>
      <c r="O26" s="85">
        <f>AgeStanSec!O26/86400</f>
        <v>5.8680555555555555E-2</v>
      </c>
      <c r="P26" s="85">
        <f>AgeStanSec!P26/86400</f>
        <v>8.4479166666666661E-2</v>
      </c>
      <c r="Q26" s="85">
        <f>AgeStanSec!Q26/86400</f>
        <v>0.10381944444444445</v>
      </c>
      <c r="R26" s="85">
        <f>AgeStanSec!R26/86400</f>
        <v>0.18611111111111112</v>
      </c>
      <c r="S26" s="85">
        <f>AgeStanSec!S26/86400</f>
        <v>0.24722222222222223</v>
      </c>
      <c r="T26" s="85">
        <f>AgeStanSec!T26/86400</f>
        <v>0.4201388888888889</v>
      </c>
      <c r="U26" s="85">
        <f>AgeStanSec!U26/86400</f>
        <v>0.46122685185185186</v>
      </c>
      <c r="V26" s="85">
        <f>AgeStanSec!V26/86400</f>
        <v>0.61111111111111116</v>
      </c>
      <c r="W26" s="79"/>
    </row>
    <row r="27" spans="1:23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1.0798611111111111E-2</v>
      </c>
      <c r="E27" s="85">
        <f>AgeStanSec!E27/86400</f>
        <v>1.1608796296296296E-2</v>
      </c>
      <c r="F27" s="85">
        <f>AgeStanSec!F27/86400</f>
        <v>1.4548611111111111E-2</v>
      </c>
      <c r="G27" s="85">
        <f>AgeStanSec!G27/86400</f>
        <v>1.462962962962963E-2</v>
      </c>
      <c r="H27" s="85">
        <f>AgeStanSec!H27/86400</f>
        <v>1.8333333333333333E-2</v>
      </c>
      <c r="I27" s="85">
        <f>AgeStanSec!I27/86400</f>
        <v>2.2256944444444444E-2</v>
      </c>
      <c r="J27" s="85">
        <f>AgeStanSec!J27/86400</f>
        <v>2.8194444444444446E-2</v>
      </c>
      <c r="K27" s="85">
        <f>AgeStanSec!K27/86400</f>
        <v>3.0381944444444444E-2</v>
      </c>
      <c r="L27" s="85">
        <f>AgeStanSec!L27/86400</f>
        <v>3.8171296296296293E-2</v>
      </c>
      <c r="M27" s="85">
        <f>AgeStanSec!M27/86400</f>
        <v>4.0289351851851854E-2</v>
      </c>
      <c r="N27" s="85">
        <f>AgeStanSec!N27/86400</f>
        <v>4.8263888888888891E-2</v>
      </c>
      <c r="O27" s="85">
        <f>AgeStanSec!O27/86400</f>
        <v>5.8680555555555555E-2</v>
      </c>
      <c r="P27" s="85">
        <f>AgeStanSec!P27/86400</f>
        <v>8.4479166666666661E-2</v>
      </c>
      <c r="Q27" s="85">
        <f>AgeStanSec!Q27/86400</f>
        <v>0.10381944444444445</v>
      </c>
      <c r="R27" s="85">
        <f>AgeStanSec!R27/86400</f>
        <v>0.18611111111111112</v>
      </c>
      <c r="S27" s="85">
        <f>AgeStanSec!S27/86400</f>
        <v>0.24722222222222223</v>
      </c>
      <c r="T27" s="85">
        <f>AgeStanSec!T27/86400</f>
        <v>0.4201388888888889</v>
      </c>
      <c r="U27" s="85">
        <f>AgeStanSec!U27/86400</f>
        <v>0.46122685185185186</v>
      </c>
      <c r="V27" s="85">
        <f>AgeStanSec!V27/86400</f>
        <v>0.61111111111111116</v>
      </c>
      <c r="W27" s="79"/>
    </row>
    <row r="28" spans="1:23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1.0798611111111111E-2</v>
      </c>
      <c r="E28" s="85">
        <f>AgeStanSec!E28/86400</f>
        <v>1.1608796296296296E-2</v>
      </c>
      <c r="F28" s="85">
        <f>AgeStanSec!F28/86400</f>
        <v>1.4548611111111111E-2</v>
      </c>
      <c r="G28" s="85">
        <f>AgeStanSec!G28/86400</f>
        <v>1.462962962962963E-2</v>
      </c>
      <c r="H28" s="85">
        <f>AgeStanSec!H28/86400</f>
        <v>1.8333333333333333E-2</v>
      </c>
      <c r="I28" s="85">
        <f>AgeStanSec!I28/86400</f>
        <v>2.2256944444444444E-2</v>
      </c>
      <c r="J28" s="85">
        <f>AgeStanSec!J28/86400</f>
        <v>2.8194444444444446E-2</v>
      </c>
      <c r="K28" s="85">
        <f>AgeStanSec!K28/86400</f>
        <v>3.0381944444444444E-2</v>
      </c>
      <c r="L28" s="85">
        <f>AgeStanSec!L28/86400</f>
        <v>3.8171296296296293E-2</v>
      </c>
      <c r="M28" s="85">
        <f>AgeStanSec!M28/86400</f>
        <v>4.0289351851851854E-2</v>
      </c>
      <c r="N28" s="85">
        <f>AgeStanSec!N28/86400</f>
        <v>4.8263888888888891E-2</v>
      </c>
      <c r="O28" s="85">
        <f>AgeStanSec!O28/86400</f>
        <v>5.8680555555555555E-2</v>
      </c>
      <c r="P28" s="85">
        <f>AgeStanSec!P28/86400</f>
        <v>8.4479166666666661E-2</v>
      </c>
      <c r="Q28" s="85">
        <f>AgeStanSec!Q28/86400</f>
        <v>0.10381944444444445</v>
      </c>
      <c r="R28" s="85">
        <f>AgeStanSec!R28/86400</f>
        <v>0.18611111111111112</v>
      </c>
      <c r="S28" s="85">
        <f>AgeStanSec!S28/86400</f>
        <v>0.24722222222222223</v>
      </c>
      <c r="T28" s="85">
        <f>AgeStanSec!T28/86400</f>
        <v>0.4201388888888889</v>
      </c>
      <c r="U28" s="85">
        <f>AgeStanSec!U28/86400</f>
        <v>0.46122685185185186</v>
      </c>
      <c r="V28" s="85">
        <f>AgeStanSec!V28/86400</f>
        <v>0.61111111111111116</v>
      </c>
      <c r="W28" s="79"/>
    </row>
    <row r="29" spans="1:23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1.0798611111111111E-2</v>
      </c>
      <c r="E29" s="85">
        <f>AgeStanSec!E29/86400</f>
        <v>1.1608796296296296E-2</v>
      </c>
      <c r="F29" s="85">
        <f>AgeStanSec!F29/86400</f>
        <v>1.4548611111111111E-2</v>
      </c>
      <c r="G29" s="85">
        <f>AgeStanSec!G29/86400</f>
        <v>1.462962962962963E-2</v>
      </c>
      <c r="H29" s="85">
        <f>AgeStanSec!H29/86400</f>
        <v>1.8333333333333333E-2</v>
      </c>
      <c r="I29" s="85">
        <f>AgeStanSec!I29/86400</f>
        <v>2.2256944444444444E-2</v>
      </c>
      <c r="J29" s="85">
        <f>AgeStanSec!J29/86400</f>
        <v>2.8194444444444446E-2</v>
      </c>
      <c r="K29" s="85">
        <f>AgeStanSec!K29/86400</f>
        <v>3.0381944444444444E-2</v>
      </c>
      <c r="L29" s="85">
        <f>AgeStanSec!L29/86400</f>
        <v>3.8171296296296293E-2</v>
      </c>
      <c r="M29" s="85">
        <f>AgeStanSec!M29/86400</f>
        <v>4.0289351851851854E-2</v>
      </c>
      <c r="N29" s="85">
        <f>AgeStanSec!N29/86400</f>
        <v>4.8263888888888891E-2</v>
      </c>
      <c r="O29" s="85">
        <f>AgeStanSec!O29/86400</f>
        <v>5.8680555555555555E-2</v>
      </c>
      <c r="P29" s="85">
        <f>AgeStanSec!P29/86400</f>
        <v>8.4479166666666661E-2</v>
      </c>
      <c r="Q29" s="85">
        <f>AgeStanSec!Q29/86400</f>
        <v>0.10381944444444445</v>
      </c>
      <c r="R29" s="85">
        <f>AgeStanSec!R29/86400</f>
        <v>0.18611111111111112</v>
      </c>
      <c r="S29" s="85">
        <f>AgeStanSec!S29/86400</f>
        <v>0.24722222222222223</v>
      </c>
      <c r="T29" s="85">
        <f>AgeStanSec!T29/86400</f>
        <v>0.4201388888888889</v>
      </c>
      <c r="U29" s="85">
        <f>AgeStanSec!U29/86400</f>
        <v>0.46122685185185186</v>
      </c>
      <c r="V29" s="85">
        <f>AgeStanSec!V29/86400</f>
        <v>0.61111111111111116</v>
      </c>
      <c r="W29" s="79"/>
    </row>
    <row r="30" spans="1:23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1.0798611111111111E-2</v>
      </c>
      <c r="E30" s="86">
        <f>AgeStanSec!E30/86400</f>
        <v>1.1608796296296296E-2</v>
      </c>
      <c r="F30" s="86">
        <f>AgeStanSec!F30/86400</f>
        <v>1.4548611111111111E-2</v>
      </c>
      <c r="G30" s="86">
        <f>AgeStanSec!G30/86400</f>
        <v>1.462962962962963E-2</v>
      </c>
      <c r="H30" s="86">
        <f>AgeStanSec!H30/86400</f>
        <v>1.8333333333333333E-2</v>
      </c>
      <c r="I30" s="86">
        <f>AgeStanSec!I30/86400</f>
        <v>2.2256944444444444E-2</v>
      </c>
      <c r="J30" s="86">
        <f>AgeStanSec!J30/86400</f>
        <v>2.8194444444444446E-2</v>
      </c>
      <c r="K30" s="86">
        <f>AgeStanSec!K30/86400</f>
        <v>3.0381944444444444E-2</v>
      </c>
      <c r="L30" s="86">
        <f>AgeStanSec!L30/86400</f>
        <v>3.8171296296296293E-2</v>
      </c>
      <c r="M30" s="86">
        <f>AgeStanSec!M30/86400</f>
        <v>4.0289351851851854E-2</v>
      </c>
      <c r="N30" s="86">
        <f>AgeStanSec!N30/86400</f>
        <v>4.8263888888888891E-2</v>
      </c>
      <c r="O30" s="86">
        <f>AgeStanSec!O30/86400</f>
        <v>5.8680555555555555E-2</v>
      </c>
      <c r="P30" s="86">
        <f>AgeStanSec!P30/86400</f>
        <v>8.4479166666666661E-2</v>
      </c>
      <c r="Q30" s="86">
        <f>AgeStanSec!Q30/86400</f>
        <v>0.10381944444444445</v>
      </c>
      <c r="R30" s="86">
        <f>AgeStanSec!R30/86400</f>
        <v>0.18611111111111112</v>
      </c>
      <c r="S30" s="86">
        <f>AgeStanSec!S30/86400</f>
        <v>0.24722222222222223</v>
      </c>
      <c r="T30" s="86">
        <f>AgeStanSec!T30/86400</f>
        <v>0.4201388888888889</v>
      </c>
      <c r="U30" s="86">
        <f>AgeStanSec!U30/86400</f>
        <v>0.46122685185185186</v>
      </c>
      <c r="V30" s="86">
        <f>AgeStanSec!V30/86400</f>
        <v>0.61111111111111116</v>
      </c>
      <c r="W30" s="79"/>
    </row>
    <row r="31" spans="1:23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1.0810185185185185E-2</v>
      </c>
      <c r="E31" s="85">
        <f>AgeStanSec!E31/86400</f>
        <v>1.1620370370370371E-2</v>
      </c>
      <c r="F31" s="85">
        <f>AgeStanSec!F31/86400</f>
        <v>1.4560185185185185E-2</v>
      </c>
      <c r="G31" s="85">
        <f>AgeStanSec!G31/86400</f>
        <v>1.4641203703703703E-2</v>
      </c>
      <c r="H31" s="85">
        <f>AgeStanSec!H31/86400</f>
        <v>1.8344907407407407E-2</v>
      </c>
      <c r="I31" s="85">
        <f>AgeStanSec!I31/86400</f>
        <v>2.2256944444444444E-2</v>
      </c>
      <c r="J31" s="85">
        <f>AgeStanSec!J31/86400</f>
        <v>2.8194444444444446E-2</v>
      </c>
      <c r="K31" s="85">
        <f>AgeStanSec!K31/86400</f>
        <v>3.0381944444444444E-2</v>
      </c>
      <c r="L31" s="85">
        <f>AgeStanSec!L31/86400</f>
        <v>3.8171296296296293E-2</v>
      </c>
      <c r="M31" s="85">
        <f>AgeStanSec!M31/86400</f>
        <v>4.0289351851851854E-2</v>
      </c>
      <c r="N31" s="85">
        <f>AgeStanSec!N31/86400</f>
        <v>4.8263888888888891E-2</v>
      </c>
      <c r="O31" s="85">
        <f>AgeStanSec!O31/86400</f>
        <v>5.8680555555555555E-2</v>
      </c>
      <c r="P31" s="85">
        <f>AgeStanSec!P31/86400</f>
        <v>8.4479166666666661E-2</v>
      </c>
      <c r="Q31" s="85">
        <f>AgeStanSec!Q31/86400</f>
        <v>0.10381944444444445</v>
      </c>
      <c r="R31" s="85">
        <f>AgeStanSec!R31/86400</f>
        <v>0.18611111111111112</v>
      </c>
      <c r="S31" s="85">
        <f>AgeStanSec!S31/86400</f>
        <v>0.24722222222222223</v>
      </c>
      <c r="T31" s="85">
        <f>AgeStanSec!T31/86400</f>
        <v>0.4201388888888889</v>
      </c>
      <c r="U31" s="85">
        <f>AgeStanSec!U31/86400</f>
        <v>0.46122685185185186</v>
      </c>
      <c r="V31" s="85">
        <f>AgeStanSec!V31/86400</f>
        <v>0.61111111111111116</v>
      </c>
      <c r="W31" s="79"/>
    </row>
    <row r="32" spans="1:23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1.0821759259259258E-2</v>
      </c>
      <c r="E32" s="85">
        <f>AgeStanSec!E32/86400</f>
        <v>1.1631944444444445E-2</v>
      </c>
      <c r="F32" s="85">
        <f>AgeStanSec!F32/86400</f>
        <v>1.457175925925926E-2</v>
      </c>
      <c r="G32" s="85">
        <f>AgeStanSec!G32/86400</f>
        <v>1.4652777777777778E-2</v>
      </c>
      <c r="H32" s="85">
        <f>AgeStanSec!H32/86400</f>
        <v>1.8356481481481481E-2</v>
      </c>
      <c r="I32" s="85">
        <f>AgeStanSec!I32/86400</f>
        <v>2.2280092592592591E-2</v>
      </c>
      <c r="J32" s="85">
        <f>AgeStanSec!J32/86400</f>
        <v>2.8206018518518519E-2</v>
      </c>
      <c r="K32" s="85">
        <f>AgeStanSec!K32/86400</f>
        <v>3.0393518518518518E-2</v>
      </c>
      <c r="L32" s="85">
        <f>AgeStanSec!L32/86400</f>
        <v>3.8182870370370367E-2</v>
      </c>
      <c r="M32" s="85">
        <f>AgeStanSec!M32/86400</f>
        <v>4.0300925925925928E-2</v>
      </c>
      <c r="N32" s="85">
        <f>AgeStanSec!N32/86400</f>
        <v>4.8275462962962964E-2</v>
      </c>
      <c r="O32" s="85">
        <f>AgeStanSec!O32/86400</f>
        <v>5.8692129629629629E-2</v>
      </c>
      <c r="P32" s="85">
        <f>AgeStanSec!P32/86400</f>
        <v>8.4490740740740741E-2</v>
      </c>
      <c r="Q32" s="85">
        <f>AgeStanSec!Q32/86400</f>
        <v>0.1038425925925926</v>
      </c>
      <c r="R32" s="85">
        <f>AgeStanSec!R32/86400</f>
        <v>0.18614583333333334</v>
      </c>
      <c r="S32" s="85">
        <f>AgeStanSec!S32/86400</f>
        <v>0.24726851851851853</v>
      </c>
      <c r="T32" s="85">
        <f>AgeStanSec!T32/86400</f>
        <v>0.42021990740740739</v>
      </c>
      <c r="U32" s="85">
        <f>AgeStanSec!U32/86400</f>
        <v>0.46131944444444445</v>
      </c>
      <c r="V32" s="85">
        <f>AgeStanSec!V32/86400</f>
        <v>0.61123842592592592</v>
      </c>
      <c r="W32" s="79"/>
    </row>
    <row r="33" spans="1:23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1.0856481481481481E-2</v>
      </c>
      <c r="E33" s="85">
        <f>AgeStanSec!E33/86400</f>
        <v>1.1666666666666667E-2</v>
      </c>
      <c r="F33" s="85">
        <f>AgeStanSec!F33/86400</f>
        <v>1.4606481481481481E-2</v>
      </c>
      <c r="G33" s="85">
        <f>AgeStanSec!G33/86400</f>
        <v>1.4687499999999999E-2</v>
      </c>
      <c r="H33" s="85">
        <f>AgeStanSec!H33/86400</f>
        <v>1.8391203703703705E-2</v>
      </c>
      <c r="I33" s="85">
        <f>AgeStanSec!I33/86400</f>
        <v>2.2314814814814815E-2</v>
      </c>
      <c r="J33" s="85">
        <f>AgeStanSec!J33/86400</f>
        <v>2.8252314814814813E-2</v>
      </c>
      <c r="K33" s="85">
        <f>AgeStanSec!K33/86400</f>
        <v>3.0439814814814815E-2</v>
      </c>
      <c r="L33" s="85">
        <f>AgeStanSec!L33/86400</f>
        <v>3.8217592592592595E-2</v>
      </c>
      <c r="M33" s="85">
        <f>AgeStanSec!M33/86400</f>
        <v>4.0335648148148148E-2</v>
      </c>
      <c r="N33" s="85">
        <f>AgeStanSec!N33/86400</f>
        <v>4.8321759259259259E-2</v>
      </c>
      <c r="O33" s="85">
        <f>AgeStanSec!O33/86400</f>
        <v>5.8749999999999997E-2</v>
      </c>
      <c r="P33" s="85">
        <f>AgeStanSec!P33/86400</f>
        <v>8.458333333333333E-2</v>
      </c>
      <c r="Q33" s="85">
        <f>AgeStanSec!Q33/86400</f>
        <v>0.10394675925925925</v>
      </c>
      <c r="R33" s="85">
        <f>AgeStanSec!R33/86400</f>
        <v>0.18633101851851852</v>
      </c>
      <c r="S33" s="85">
        <f>AgeStanSec!S33/86400</f>
        <v>0.24752314814814816</v>
      </c>
      <c r="T33" s="85">
        <f>AgeStanSec!T33/86400</f>
        <v>0.42064814814814816</v>
      </c>
      <c r="U33" s="85">
        <f>AgeStanSec!U33/86400</f>
        <v>0.46178240740740739</v>
      </c>
      <c r="V33" s="85">
        <f>AgeStanSec!V33/86400</f>
        <v>0.61184027777777783</v>
      </c>
      <c r="W33" s="79"/>
    </row>
    <row r="34" spans="1:23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1.0891203703703703E-2</v>
      </c>
      <c r="E34" s="85">
        <f>AgeStanSec!E34/86400</f>
        <v>1.170138888888889E-2</v>
      </c>
      <c r="F34" s="85">
        <f>AgeStanSec!F34/86400</f>
        <v>1.4652777777777778E-2</v>
      </c>
      <c r="G34" s="85">
        <f>AgeStanSec!G34/86400</f>
        <v>1.4733796296296297E-2</v>
      </c>
      <c r="H34" s="85">
        <f>AgeStanSec!H34/86400</f>
        <v>1.8437499999999999E-2</v>
      </c>
      <c r="I34" s="85">
        <f>AgeStanSec!I34/86400</f>
        <v>2.2372685185185186E-2</v>
      </c>
      <c r="J34" s="85">
        <f>AgeStanSec!J34/86400</f>
        <v>2.8310185185185185E-2</v>
      </c>
      <c r="K34" s="85">
        <f>AgeStanSec!K34/86400</f>
        <v>3.0497685185185187E-2</v>
      </c>
      <c r="L34" s="85">
        <f>AgeStanSec!L34/86400</f>
        <v>3.8287037037037036E-2</v>
      </c>
      <c r="M34" s="85">
        <f>AgeStanSec!M34/86400</f>
        <v>4.040509259259259E-2</v>
      </c>
      <c r="N34" s="85">
        <f>AgeStanSec!N34/86400</f>
        <v>4.8402777777777781E-2</v>
      </c>
      <c r="O34" s="85">
        <f>AgeStanSec!O34/86400</f>
        <v>5.8854166666666666E-2</v>
      </c>
      <c r="P34" s="85">
        <f>AgeStanSec!P34/86400</f>
        <v>8.4722222222222227E-2</v>
      </c>
      <c r="Q34" s="85">
        <f>AgeStanSec!Q34/86400</f>
        <v>0.10412037037037038</v>
      </c>
      <c r="R34" s="85">
        <f>AgeStanSec!R34/86400</f>
        <v>0.18665509259259258</v>
      </c>
      <c r="S34" s="85">
        <f>AgeStanSec!S34/86400</f>
        <v>0.24793981481481481</v>
      </c>
      <c r="T34" s="85">
        <f>AgeStanSec!T34/86400</f>
        <v>0.42136574074074074</v>
      </c>
      <c r="U34" s="85">
        <f>AgeStanSec!U34/86400</f>
        <v>0.46256944444444442</v>
      </c>
      <c r="V34" s="85">
        <f>AgeStanSec!V34/86400</f>
        <v>0.61289351851851848</v>
      </c>
      <c r="W34" s="79"/>
    </row>
    <row r="35" spans="1:23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1.0949074074074075E-2</v>
      </c>
      <c r="E35" s="86">
        <f>AgeStanSec!E35/86400</f>
        <v>1.1759259259259259E-2</v>
      </c>
      <c r="F35" s="86">
        <f>AgeStanSec!F35/86400</f>
        <v>1.4710648148148148E-2</v>
      </c>
      <c r="G35" s="86">
        <f>AgeStanSec!G35/86400</f>
        <v>1.4791666666666667E-2</v>
      </c>
      <c r="H35" s="86">
        <f>AgeStanSec!H35/86400</f>
        <v>1.8506944444444444E-2</v>
      </c>
      <c r="I35" s="86">
        <f>AgeStanSec!I35/86400</f>
        <v>2.2442129629629631E-2</v>
      </c>
      <c r="J35" s="86">
        <f>AgeStanSec!J35/86400</f>
        <v>2.8391203703703703E-2</v>
      </c>
      <c r="K35" s="86">
        <f>AgeStanSec!K35/86400</f>
        <v>3.0590277777777779E-2</v>
      </c>
      <c r="L35" s="86">
        <f>AgeStanSec!L35/86400</f>
        <v>3.8391203703703705E-2</v>
      </c>
      <c r="M35" s="86">
        <f>AgeStanSec!M35/86400</f>
        <v>4.0509259259259259E-2</v>
      </c>
      <c r="N35" s="86">
        <f>AgeStanSec!N35/86400</f>
        <v>4.853009259259259E-2</v>
      </c>
      <c r="O35" s="86">
        <f>AgeStanSec!O35/86400</f>
        <v>5.9004629629629629E-2</v>
      </c>
      <c r="P35" s="86">
        <f>AgeStanSec!P35/86400</f>
        <v>8.4942129629629631E-2</v>
      </c>
      <c r="Q35" s="86">
        <f>AgeStanSec!Q35/86400</f>
        <v>0.10439814814814814</v>
      </c>
      <c r="R35" s="86">
        <f>AgeStanSec!R35/86400</f>
        <v>0.18714120370370371</v>
      </c>
      <c r="S35" s="86">
        <f>AgeStanSec!S35/86400</f>
        <v>0.24858796296296296</v>
      </c>
      <c r="T35" s="86">
        <f>AgeStanSec!T35/86400</f>
        <v>0.42246527777777776</v>
      </c>
      <c r="U35" s="86">
        <f>AgeStanSec!U35/86400</f>
        <v>0.46377314814814813</v>
      </c>
      <c r="V35" s="86">
        <f>AgeStanSec!V35/86400</f>
        <v>0.61449074074074073</v>
      </c>
      <c r="W35" s="79"/>
    </row>
    <row r="36" spans="1:23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1.1006944444444444E-2</v>
      </c>
      <c r="E36" s="85">
        <f>AgeStanSec!E36/86400</f>
        <v>1.1817129629629629E-2</v>
      </c>
      <c r="F36" s="85">
        <f>AgeStanSec!F36/86400</f>
        <v>1.4768518518518519E-2</v>
      </c>
      <c r="G36" s="85">
        <f>AgeStanSec!G36/86400</f>
        <v>1.4861111111111111E-2</v>
      </c>
      <c r="H36" s="85">
        <f>AgeStanSec!H36/86400</f>
        <v>1.8576388888888889E-2</v>
      </c>
      <c r="I36" s="85">
        <f>AgeStanSec!I36/86400</f>
        <v>2.252314814814815E-2</v>
      </c>
      <c r="J36" s="85">
        <f>AgeStanSec!J36/86400</f>
        <v>2.8506944444444446E-2</v>
      </c>
      <c r="K36" s="85">
        <f>AgeStanSec!K36/86400</f>
        <v>3.0706018518518518E-2</v>
      </c>
      <c r="L36" s="85">
        <f>AgeStanSec!L36/86400</f>
        <v>3.8518518518518521E-2</v>
      </c>
      <c r="M36" s="85">
        <f>AgeStanSec!M36/86400</f>
        <v>4.0648148148148149E-2</v>
      </c>
      <c r="N36" s="85">
        <f>AgeStanSec!N36/86400</f>
        <v>4.8692129629629627E-2</v>
      </c>
      <c r="O36" s="85">
        <f>AgeStanSec!O36/86400</f>
        <v>5.921296296296296E-2</v>
      </c>
      <c r="P36" s="85">
        <f>AgeStanSec!P36/86400</f>
        <v>8.5243055555555558E-2</v>
      </c>
      <c r="Q36" s="85">
        <f>AgeStanSec!Q36/86400</f>
        <v>0.10475694444444444</v>
      </c>
      <c r="R36" s="85">
        <f>AgeStanSec!R36/86400</f>
        <v>0.18777777777777777</v>
      </c>
      <c r="S36" s="85">
        <f>AgeStanSec!S36/86400</f>
        <v>0.24944444444444444</v>
      </c>
      <c r="T36" s="85">
        <f>AgeStanSec!T36/86400</f>
        <v>0.42391203703703706</v>
      </c>
      <c r="U36" s="85">
        <f>AgeStanSec!U36/86400</f>
        <v>0.46537037037037038</v>
      </c>
      <c r="V36" s="85">
        <f>AgeStanSec!V36/86400</f>
        <v>0.61659722222222224</v>
      </c>
      <c r="W36" s="79"/>
    </row>
    <row r="37" spans="1:23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1.1087962962962963E-2</v>
      </c>
      <c r="E37" s="85">
        <f>AgeStanSec!E37/86400</f>
        <v>1.1898148148148149E-2</v>
      </c>
      <c r="F37" s="85">
        <f>AgeStanSec!F37/86400</f>
        <v>1.4849537037037038E-2</v>
      </c>
      <c r="G37" s="85">
        <f>AgeStanSec!G37/86400</f>
        <v>1.4930555555555556E-2</v>
      </c>
      <c r="H37" s="85">
        <f>AgeStanSec!H37/86400</f>
        <v>1.8668981481481481E-2</v>
      </c>
      <c r="I37" s="85">
        <f>AgeStanSec!I37/86400</f>
        <v>2.2627314814814815E-2</v>
      </c>
      <c r="J37" s="85">
        <f>AgeStanSec!J37/86400</f>
        <v>2.8634259259259259E-2</v>
      </c>
      <c r="K37" s="85">
        <f>AgeStanSec!K37/86400</f>
        <v>3.0833333333333334E-2</v>
      </c>
      <c r="L37" s="85">
        <f>AgeStanSec!L37/86400</f>
        <v>3.8692129629629632E-2</v>
      </c>
      <c r="M37" s="85">
        <f>AgeStanSec!M37/86400</f>
        <v>4.0821759259259259E-2</v>
      </c>
      <c r="N37" s="85">
        <f>AgeStanSec!N37/86400</f>
        <v>4.8900462962962965E-2</v>
      </c>
      <c r="O37" s="85">
        <f>AgeStanSec!O37/86400</f>
        <v>5.9456018518518519E-2</v>
      </c>
      <c r="P37" s="85">
        <f>AgeStanSec!P37/86400</f>
        <v>8.5590277777777779E-2</v>
      </c>
      <c r="Q37" s="85">
        <f>AgeStanSec!Q37/86400</f>
        <v>0.10518518518518519</v>
      </c>
      <c r="R37" s="85">
        <f>AgeStanSec!R37/86400</f>
        <v>0.18856481481481482</v>
      </c>
      <c r="S37" s="85">
        <f>AgeStanSec!S37/86400</f>
        <v>0.25047453703703704</v>
      </c>
      <c r="T37" s="85">
        <f>AgeStanSec!T37/86400</f>
        <v>0.4256712962962963</v>
      </c>
      <c r="U37" s="85">
        <f>AgeStanSec!U37/86400</f>
        <v>0.46730324074074076</v>
      </c>
      <c r="V37" s="85">
        <f>AgeStanSec!V37/86400</f>
        <v>0.6191550925925926</v>
      </c>
      <c r="W37" s="79"/>
    </row>
    <row r="38" spans="1:23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1.1168981481481481E-2</v>
      </c>
      <c r="E38" s="85">
        <f>AgeStanSec!E38/86400</f>
        <v>1.1979166666666667E-2</v>
      </c>
      <c r="F38" s="85">
        <f>AgeStanSec!F38/86400</f>
        <v>1.4953703703703703E-2</v>
      </c>
      <c r="G38" s="85">
        <f>AgeStanSec!G38/86400</f>
        <v>1.5034722222222222E-2</v>
      </c>
      <c r="H38" s="85">
        <f>AgeStanSec!H38/86400</f>
        <v>1.8773148148148146E-2</v>
      </c>
      <c r="I38" s="85">
        <f>AgeStanSec!I38/86400</f>
        <v>2.2754629629629628E-2</v>
      </c>
      <c r="J38" s="85">
        <f>AgeStanSec!J38/86400</f>
        <v>2.8784722222222222E-2</v>
      </c>
      <c r="K38" s="85">
        <f>AgeStanSec!K38/86400</f>
        <v>3.0995370370370371E-2</v>
      </c>
      <c r="L38" s="85">
        <f>AgeStanSec!L38/86400</f>
        <v>3.888888888888889E-2</v>
      </c>
      <c r="M38" s="85">
        <f>AgeStanSec!M38/86400</f>
        <v>4.103009259259259E-2</v>
      </c>
      <c r="N38" s="85">
        <f>AgeStanSec!N38/86400</f>
        <v>4.9143518518518517E-2</v>
      </c>
      <c r="O38" s="85">
        <f>AgeStanSec!O38/86400</f>
        <v>5.9756944444444446E-2</v>
      </c>
      <c r="P38" s="85">
        <f>AgeStanSec!P38/86400</f>
        <v>8.6030092592592589E-2</v>
      </c>
      <c r="Q38" s="85">
        <f>AgeStanSec!Q38/86400</f>
        <v>0.1057175925925926</v>
      </c>
      <c r="R38" s="85">
        <f>AgeStanSec!R38/86400</f>
        <v>0.18952546296296297</v>
      </c>
      <c r="S38" s="85">
        <f>AgeStanSec!S38/86400</f>
        <v>0.25175925925925924</v>
      </c>
      <c r="T38" s="85">
        <f>AgeStanSec!T38/86400</f>
        <v>0.42783564814814817</v>
      </c>
      <c r="U38" s="85">
        <f>AgeStanSec!U38/86400</f>
        <v>0.46967592592592594</v>
      </c>
      <c r="V38" s="85">
        <f>AgeStanSec!V38/86400</f>
        <v>0.62231481481481477</v>
      </c>
      <c r="W38" s="79"/>
    </row>
    <row r="39" spans="1:23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1.125E-2</v>
      </c>
      <c r="E39" s="85">
        <f>AgeStanSec!E39/86400</f>
        <v>1.207175925925926E-2</v>
      </c>
      <c r="F39" s="85">
        <f>AgeStanSec!F39/86400</f>
        <v>1.5057870370370371E-2</v>
      </c>
      <c r="G39" s="85">
        <f>AgeStanSec!G39/86400</f>
        <v>1.5138888888888889E-2</v>
      </c>
      <c r="H39" s="85">
        <f>AgeStanSec!H39/86400</f>
        <v>1.8888888888888889E-2</v>
      </c>
      <c r="I39" s="85">
        <f>AgeStanSec!I39/86400</f>
        <v>2.2905092592592591E-2</v>
      </c>
      <c r="J39" s="85">
        <f>AgeStanSec!J39/86400</f>
        <v>2.8958333333333332E-2</v>
      </c>
      <c r="K39" s="85">
        <f>AgeStanSec!K39/86400</f>
        <v>3.1192129629629629E-2</v>
      </c>
      <c r="L39" s="85">
        <f>AgeStanSec!L39/86400</f>
        <v>3.9120370370370368E-2</v>
      </c>
      <c r="M39" s="85">
        <f>AgeStanSec!M39/86400</f>
        <v>4.1273148148148149E-2</v>
      </c>
      <c r="N39" s="85">
        <f>AgeStanSec!N39/86400</f>
        <v>4.9444444444444444E-2</v>
      </c>
      <c r="O39" s="85">
        <f>AgeStanSec!O39/86400</f>
        <v>6.011574074074074E-2</v>
      </c>
      <c r="P39" s="85">
        <f>AgeStanSec!P39/86400</f>
        <v>8.6539351851851853E-2</v>
      </c>
      <c r="Q39" s="85">
        <f>AgeStanSec!Q39/86400</f>
        <v>0.10635416666666667</v>
      </c>
      <c r="R39" s="85">
        <f>AgeStanSec!R39/86400</f>
        <v>0.19064814814814815</v>
      </c>
      <c r="S39" s="85">
        <f>AgeStanSec!S39/86400</f>
        <v>0.25325231481481481</v>
      </c>
      <c r="T39" s="85">
        <f>AgeStanSec!T39/86400</f>
        <v>0.43038194444444444</v>
      </c>
      <c r="U39" s="85">
        <f>AgeStanSec!U39/86400</f>
        <v>0.47247685185185184</v>
      </c>
      <c r="V39" s="85">
        <f>AgeStanSec!V39/86400</f>
        <v>0.62600694444444449</v>
      </c>
      <c r="W39" s="79"/>
    </row>
    <row r="40" spans="1:23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1.1331018518518518E-2</v>
      </c>
      <c r="E40" s="86">
        <f>AgeStanSec!E40/86400</f>
        <v>1.2164351851851852E-2</v>
      </c>
      <c r="F40" s="86">
        <f>AgeStanSec!F40/86400</f>
        <v>1.5173611111111112E-2</v>
      </c>
      <c r="G40" s="86">
        <f>AgeStanSec!G40/86400</f>
        <v>1.525462962962963E-2</v>
      </c>
      <c r="H40" s="86">
        <f>AgeStanSec!H40/86400</f>
        <v>1.9027777777777779E-2</v>
      </c>
      <c r="I40" s="86">
        <f>AgeStanSec!I40/86400</f>
        <v>2.3067129629629628E-2</v>
      </c>
      <c r="J40" s="86">
        <f>AgeStanSec!J40/86400</f>
        <v>2.9155092592592594E-2</v>
      </c>
      <c r="K40" s="86">
        <f>AgeStanSec!K40/86400</f>
        <v>3.1400462962962963E-2</v>
      </c>
      <c r="L40" s="86">
        <f>AgeStanSec!L40/86400</f>
        <v>3.9386574074074074E-2</v>
      </c>
      <c r="M40" s="86">
        <f>AgeStanSec!M40/86400</f>
        <v>4.1550925925925929E-2</v>
      </c>
      <c r="N40" s="86">
        <f>AgeStanSec!N40/86400</f>
        <v>4.9780092592592591E-2</v>
      </c>
      <c r="O40" s="86">
        <f>AgeStanSec!O40/86400</f>
        <v>6.0520833333333336E-2</v>
      </c>
      <c r="P40" s="86">
        <f>AgeStanSec!P40/86400</f>
        <v>8.7129629629629626E-2</v>
      </c>
      <c r="Q40" s="86">
        <f>AgeStanSec!Q40/86400</f>
        <v>0.10707175925925926</v>
      </c>
      <c r="R40" s="86">
        <f>AgeStanSec!R40/86400</f>
        <v>0.19194444444444445</v>
      </c>
      <c r="S40" s="86">
        <f>AgeStanSec!S40/86400</f>
        <v>0.25497685185185187</v>
      </c>
      <c r="T40" s="86">
        <f>AgeStanSec!T40/86400</f>
        <v>0.43331018518518516</v>
      </c>
      <c r="U40" s="86">
        <f>AgeStanSec!U40/86400</f>
        <v>0.47568287037037038</v>
      </c>
      <c r="V40" s="86">
        <f>AgeStanSec!V40/86400</f>
        <v>0.63026620370370368</v>
      </c>
      <c r="W40" s="79"/>
    </row>
    <row r="41" spans="1:23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1.1412037037037037E-2</v>
      </c>
      <c r="E41" s="85">
        <f>AgeStanSec!E41/86400</f>
        <v>1.2256944444444445E-2</v>
      </c>
      <c r="F41" s="85">
        <f>AgeStanSec!F41/86400</f>
        <v>1.5289351851851853E-2</v>
      </c>
      <c r="G41" s="85">
        <f>AgeStanSec!G41/86400</f>
        <v>1.5370370370370371E-2</v>
      </c>
      <c r="H41" s="85">
        <f>AgeStanSec!H41/86400</f>
        <v>1.9178240740740742E-2</v>
      </c>
      <c r="I41" s="85">
        <f>AgeStanSec!I41/86400</f>
        <v>2.3240740740740742E-2</v>
      </c>
      <c r="J41" s="85">
        <f>AgeStanSec!J41/86400</f>
        <v>2.9386574074074075E-2</v>
      </c>
      <c r="K41" s="85">
        <f>AgeStanSec!K41/86400</f>
        <v>3.1643518518518515E-2</v>
      </c>
      <c r="L41" s="85">
        <f>AgeStanSec!L41/86400</f>
        <v>3.9687500000000001E-2</v>
      </c>
      <c r="M41" s="85">
        <f>AgeStanSec!M41/86400</f>
        <v>4.1863425925925929E-2</v>
      </c>
      <c r="N41" s="85">
        <f>AgeStanSec!N41/86400</f>
        <v>5.0150462962962966E-2</v>
      </c>
      <c r="O41" s="85">
        <f>AgeStanSec!O41/86400</f>
        <v>6.0983796296296293E-2</v>
      </c>
      <c r="P41" s="85">
        <f>AgeStanSec!P41/86400</f>
        <v>8.7789351851851855E-2</v>
      </c>
      <c r="Q41" s="85">
        <f>AgeStanSec!Q41/86400</f>
        <v>0.10788194444444445</v>
      </c>
      <c r="R41" s="85">
        <f>AgeStanSec!R41/86400</f>
        <v>0.19340277777777778</v>
      </c>
      <c r="S41" s="85">
        <f>AgeStanSec!S41/86400</f>
        <v>0.25690972222222225</v>
      </c>
      <c r="T41" s="85">
        <f>AgeStanSec!T41/86400</f>
        <v>0.43659722222222225</v>
      </c>
      <c r="U41" s="85">
        <f>AgeStanSec!U41/86400</f>
        <v>0.4792939814814815</v>
      </c>
      <c r="V41" s="85">
        <f>AgeStanSec!V41/86400</f>
        <v>0.63505787037037043</v>
      </c>
      <c r="W41" s="79"/>
    </row>
    <row r="42" spans="1:23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1.150462962962963E-2</v>
      </c>
      <c r="E42" s="85">
        <f>AgeStanSec!E42/86400</f>
        <v>1.2349537037037037E-2</v>
      </c>
      <c r="F42" s="85">
        <f>AgeStanSec!F42/86400</f>
        <v>1.5405092592592592E-2</v>
      </c>
      <c r="G42" s="85">
        <f>AgeStanSec!G42/86400</f>
        <v>1.5497685185185186E-2</v>
      </c>
      <c r="H42" s="85">
        <f>AgeStanSec!H42/86400</f>
        <v>1.9328703703703702E-2</v>
      </c>
      <c r="I42" s="85">
        <f>AgeStanSec!I42/86400</f>
        <v>2.3425925925925926E-2</v>
      </c>
      <c r="J42" s="85">
        <f>AgeStanSec!J42/86400</f>
        <v>2.9629629629629631E-2</v>
      </c>
      <c r="K42" s="85">
        <f>AgeStanSec!K42/86400</f>
        <v>3.1898148148148148E-2</v>
      </c>
      <c r="L42" s="85">
        <f>AgeStanSec!L42/86400</f>
        <v>4.0011574074074074E-2</v>
      </c>
      <c r="M42" s="85">
        <f>AgeStanSec!M42/86400</f>
        <v>4.221064814814815E-2</v>
      </c>
      <c r="N42" s="85">
        <f>AgeStanSec!N42/86400</f>
        <v>5.0567129629629629E-2</v>
      </c>
      <c r="O42" s="85">
        <f>AgeStanSec!O42/86400</f>
        <v>6.1481481481481484E-2</v>
      </c>
      <c r="P42" s="85">
        <f>AgeStanSec!P42/86400</f>
        <v>8.8506944444444444E-2</v>
      </c>
      <c r="Q42" s="85">
        <f>AgeStanSec!Q42/86400</f>
        <v>0.10877314814814815</v>
      </c>
      <c r="R42" s="85">
        <f>AgeStanSec!R42/86400</f>
        <v>0.19498842592592591</v>
      </c>
      <c r="S42" s="85">
        <f>AgeStanSec!S42/86400</f>
        <v>0.25900462962962961</v>
      </c>
      <c r="T42" s="85">
        <f>AgeStanSec!T42/86400</f>
        <v>0.44016203703703705</v>
      </c>
      <c r="U42" s="85">
        <f>AgeStanSec!U42/86400</f>
        <v>0.48321759259259262</v>
      </c>
      <c r="V42" s="85">
        <f>AgeStanSec!V42/86400</f>
        <v>0.64024305555555561</v>
      </c>
      <c r="W42" s="79"/>
    </row>
    <row r="43" spans="1:23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1.1585648148148149E-2</v>
      </c>
      <c r="E43" s="85">
        <f>AgeStanSec!E43/86400</f>
        <v>1.2442129629629629E-2</v>
      </c>
      <c r="F43" s="85">
        <f>AgeStanSec!F43/86400</f>
        <v>1.5532407407407408E-2</v>
      </c>
      <c r="G43" s="85">
        <f>AgeStanSec!G43/86400</f>
        <v>1.5613425925925926E-2</v>
      </c>
      <c r="H43" s="85">
        <f>AgeStanSec!H43/86400</f>
        <v>1.9479166666666665E-2</v>
      </c>
      <c r="I43" s="85">
        <f>AgeStanSec!I43/86400</f>
        <v>2.3622685185185184E-2</v>
      </c>
      <c r="J43" s="85">
        <f>AgeStanSec!J43/86400</f>
        <v>2.9861111111111113E-2</v>
      </c>
      <c r="K43" s="85">
        <f>AgeStanSec!K43/86400</f>
        <v>3.2164351851851854E-2</v>
      </c>
      <c r="L43" s="85">
        <f>AgeStanSec!L43/86400</f>
        <v>4.0335648148148148E-2</v>
      </c>
      <c r="M43" s="85">
        <f>AgeStanSec!M43/86400</f>
        <v>4.2557870370370371E-2</v>
      </c>
      <c r="N43" s="85">
        <f>AgeStanSec!N43/86400</f>
        <v>5.0983796296296298E-2</v>
      </c>
      <c r="O43" s="85">
        <f>AgeStanSec!O43/86400</f>
        <v>6.1979166666666669E-2</v>
      </c>
      <c r="P43" s="85">
        <f>AgeStanSec!P43/86400</f>
        <v>8.9236111111111113E-2</v>
      </c>
      <c r="Q43" s="85">
        <f>AgeStanSec!Q43/86400</f>
        <v>0.10966435185185185</v>
      </c>
      <c r="R43" s="85">
        <f>AgeStanSec!R43/86400</f>
        <v>0.19658564814814813</v>
      </c>
      <c r="S43" s="85">
        <f>AgeStanSec!S43/86400</f>
        <v>0.26114583333333335</v>
      </c>
      <c r="T43" s="85">
        <f>AgeStanSec!T43/86400</f>
        <v>0.4437962962962963</v>
      </c>
      <c r="U43" s="85">
        <f>AgeStanSec!U43/86400</f>
        <v>0.48719907407407409</v>
      </c>
      <c r="V43" s="85">
        <f>AgeStanSec!V43/86400</f>
        <v>0.64552083333333332</v>
      </c>
      <c r="W43" s="79"/>
    </row>
    <row r="44" spans="1:23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1.1678240740740741E-2</v>
      </c>
      <c r="E44" s="85">
        <f>AgeStanSec!E44/86400</f>
        <v>1.2546296296296297E-2</v>
      </c>
      <c r="F44" s="85">
        <f>AgeStanSec!F44/86400</f>
        <v>1.5648148148148147E-2</v>
      </c>
      <c r="G44" s="85">
        <f>AgeStanSec!G44/86400</f>
        <v>1.5740740740740739E-2</v>
      </c>
      <c r="H44" s="85">
        <f>AgeStanSec!H44/86400</f>
        <v>1.9641203703703702E-2</v>
      </c>
      <c r="I44" s="85">
        <f>AgeStanSec!I44/86400</f>
        <v>2.3807870370370372E-2</v>
      </c>
      <c r="J44" s="85">
        <f>AgeStanSec!J44/86400</f>
        <v>3.0104166666666668E-2</v>
      </c>
      <c r="K44" s="85">
        <f>AgeStanSec!K44/86400</f>
        <v>3.2430555555555553E-2</v>
      </c>
      <c r="L44" s="85">
        <f>AgeStanSec!L44/86400</f>
        <v>4.0671296296296296E-2</v>
      </c>
      <c r="M44" s="85">
        <f>AgeStanSec!M44/86400</f>
        <v>4.2916666666666665E-2</v>
      </c>
      <c r="N44" s="85">
        <f>AgeStanSec!N44/86400</f>
        <v>5.140046296296296E-2</v>
      </c>
      <c r="O44" s="85">
        <f>AgeStanSec!O44/86400</f>
        <v>6.25E-2</v>
      </c>
      <c r="P44" s="85">
        <f>AgeStanSec!P44/86400</f>
        <v>8.997685185185185E-2</v>
      </c>
      <c r="Q44" s="85">
        <f>AgeStanSec!Q44/86400</f>
        <v>0.11057870370370371</v>
      </c>
      <c r="R44" s="85">
        <f>AgeStanSec!R44/86400</f>
        <v>0.19821759259259258</v>
      </c>
      <c r="S44" s="85">
        <f>AgeStanSec!S44/86400</f>
        <v>0.26331018518518517</v>
      </c>
      <c r="T44" s="85">
        <f>AgeStanSec!T44/86400</f>
        <v>0.44747685185185188</v>
      </c>
      <c r="U44" s="85">
        <f>AgeStanSec!U44/86400</f>
        <v>0.49123842592592593</v>
      </c>
      <c r="V44" s="85">
        <f>AgeStanSec!V44/86400</f>
        <v>0.65087962962962964</v>
      </c>
      <c r="W44" s="79"/>
    </row>
    <row r="45" spans="1:23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1.1770833333333333E-2</v>
      </c>
      <c r="E45" s="86">
        <f>AgeStanSec!E45/86400</f>
        <v>1.2638888888888889E-2</v>
      </c>
      <c r="F45" s="86">
        <f>AgeStanSec!F45/86400</f>
        <v>1.5775462962962963E-2</v>
      </c>
      <c r="G45" s="86">
        <f>AgeStanSec!G45/86400</f>
        <v>1.5856481481481482E-2</v>
      </c>
      <c r="H45" s="86">
        <f>AgeStanSec!H45/86400</f>
        <v>1.9791666666666666E-2</v>
      </c>
      <c r="I45" s="86">
        <f>AgeStanSec!I45/86400</f>
        <v>2.4004629629629629E-2</v>
      </c>
      <c r="J45" s="86">
        <f>AgeStanSec!J45/86400</f>
        <v>3.0358796296296297E-2</v>
      </c>
      <c r="K45" s="86">
        <f>AgeStanSec!K45/86400</f>
        <v>3.2696759259259259E-2</v>
      </c>
      <c r="L45" s="86">
        <f>AgeStanSec!L45/86400</f>
        <v>4.1006944444444443E-2</v>
      </c>
      <c r="M45" s="86">
        <f>AgeStanSec!M45/86400</f>
        <v>4.327546296296296E-2</v>
      </c>
      <c r="N45" s="86">
        <f>AgeStanSec!N45/86400</f>
        <v>5.1840277777777777E-2</v>
      </c>
      <c r="O45" s="86">
        <f>AgeStanSec!O45/86400</f>
        <v>6.3020833333333331E-2</v>
      </c>
      <c r="P45" s="86">
        <f>AgeStanSec!P45/86400</f>
        <v>9.0729166666666666E-2</v>
      </c>
      <c r="Q45" s="86">
        <f>AgeStanSec!Q45/86400</f>
        <v>0.11150462962962963</v>
      </c>
      <c r="R45" s="86">
        <f>AgeStanSec!R45/86400</f>
        <v>0.19988425925925926</v>
      </c>
      <c r="S45" s="86">
        <f>AgeStanSec!S45/86400</f>
        <v>0.26552083333333332</v>
      </c>
      <c r="T45" s="86">
        <f>AgeStanSec!T45/86400</f>
        <v>0.45122685185185185</v>
      </c>
      <c r="U45" s="86">
        <f>AgeStanSec!U45/86400</f>
        <v>0.49535879629629631</v>
      </c>
      <c r="V45" s="86">
        <f>AgeStanSec!V45/86400</f>
        <v>0.65633101851851849</v>
      </c>
      <c r="W45" s="79"/>
    </row>
    <row r="46" spans="1:23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1.1863425925925927E-2</v>
      </c>
      <c r="E46" s="85">
        <f>AgeStanSec!E46/86400</f>
        <v>1.2743055555555556E-2</v>
      </c>
      <c r="F46" s="85">
        <f>AgeStanSec!F46/86400</f>
        <v>1.5902777777777776E-2</v>
      </c>
      <c r="G46" s="85">
        <f>AgeStanSec!G46/86400</f>
        <v>1.5995370370370372E-2</v>
      </c>
      <c r="H46" s="85">
        <f>AgeStanSec!H46/86400</f>
        <v>1.9953703703703703E-2</v>
      </c>
      <c r="I46" s="85">
        <f>AgeStanSec!I46/86400</f>
        <v>2.420138888888889E-2</v>
      </c>
      <c r="J46" s="85">
        <f>AgeStanSec!J46/86400</f>
        <v>3.0613425925925926E-2</v>
      </c>
      <c r="K46" s="85">
        <f>AgeStanSec!K46/86400</f>
        <v>3.2962962962962965E-2</v>
      </c>
      <c r="L46" s="85">
        <f>AgeStanSec!L46/86400</f>
        <v>4.1354166666666664E-2</v>
      </c>
      <c r="M46" s="85">
        <f>AgeStanSec!M46/86400</f>
        <v>4.3634259259259262E-2</v>
      </c>
      <c r="N46" s="85">
        <f>AgeStanSec!N46/86400</f>
        <v>5.226851851851852E-2</v>
      </c>
      <c r="O46" s="85">
        <f>AgeStanSec!O46/86400</f>
        <v>6.3553240740740743E-2</v>
      </c>
      <c r="P46" s="85">
        <f>AgeStanSec!P46/86400</f>
        <v>9.1481481481481483E-2</v>
      </c>
      <c r="Q46" s="85">
        <f>AgeStanSec!Q46/86400</f>
        <v>0.11243055555555556</v>
      </c>
      <c r="R46" s="85">
        <f>AgeStanSec!R46/86400</f>
        <v>0.20155092592592594</v>
      </c>
      <c r="S46" s="85">
        <f>AgeStanSec!S46/86400</f>
        <v>0.26773148148148146</v>
      </c>
      <c r="T46" s="85">
        <f>AgeStanSec!T46/86400</f>
        <v>0.45498842592592592</v>
      </c>
      <c r="U46" s="85">
        <f>AgeStanSec!U46/86400</f>
        <v>0.49949074074074074</v>
      </c>
      <c r="V46" s="85">
        <f>AgeStanSec!V46/86400</f>
        <v>0.66180555555555554</v>
      </c>
      <c r="W46" s="79"/>
    </row>
    <row r="47" spans="1:23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1.1956018518518519E-2</v>
      </c>
      <c r="E47" s="85">
        <f>AgeStanSec!E47/86400</f>
        <v>1.2835648148148148E-2</v>
      </c>
      <c r="F47" s="85">
        <f>AgeStanSec!F47/86400</f>
        <v>1.6030092592592592E-2</v>
      </c>
      <c r="G47" s="85">
        <f>AgeStanSec!G47/86400</f>
        <v>1.6122685185185184E-2</v>
      </c>
      <c r="H47" s="85">
        <f>AgeStanSec!H47/86400</f>
        <v>2.0127314814814813E-2</v>
      </c>
      <c r="I47" s="85">
        <f>AgeStanSec!I47/86400</f>
        <v>2.4398148148148148E-2</v>
      </c>
      <c r="J47" s="85">
        <f>AgeStanSec!J47/86400</f>
        <v>3.0868055555555555E-2</v>
      </c>
      <c r="K47" s="85">
        <f>AgeStanSec!K47/86400</f>
        <v>3.3240740740740737E-2</v>
      </c>
      <c r="L47" s="85">
        <f>AgeStanSec!L47/86400</f>
        <v>4.1712962962962966E-2</v>
      </c>
      <c r="M47" s="85">
        <f>AgeStanSec!M47/86400</f>
        <v>4.400462962962963E-2</v>
      </c>
      <c r="N47" s="85">
        <f>AgeStanSec!N47/86400</f>
        <v>5.2708333333333336E-2</v>
      </c>
      <c r="O47" s="85">
        <f>AgeStanSec!O47/86400</f>
        <v>6.4085648148148142E-2</v>
      </c>
      <c r="P47" s="85">
        <f>AgeStanSec!P47/86400</f>
        <v>9.2268518518518514E-2</v>
      </c>
      <c r="Q47" s="85">
        <f>AgeStanSec!Q47/86400</f>
        <v>0.1133912037037037</v>
      </c>
      <c r="R47" s="85">
        <f>AgeStanSec!R47/86400</f>
        <v>0.20326388888888888</v>
      </c>
      <c r="S47" s="85">
        <f>AgeStanSec!S47/86400</f>
        <v>0.27001157407407406</v>
      </c>
      <c r="T47" s="85">
        <f>AgeStanSec!T47/86400</f>
        <v>0.45886574074074077</v>
      </c>
      <c r="U47" s="85">
        <f>AgeStanSec!U47/86400</f>
        <v>0.50373842592592588</v>
      </c>
      <c r="V47" s="85">
        <f>AgeStanSec!V47/86400</f>
        <v>0.66744212962962968</v>
      </c>
      <c r="W47" s="79"/>
    </row>
    <row r="48" spans="1:23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1.2048611111111111E-2</v>
      </c>
      <c r="E48" s="85">
        <f>AgeStanSec!E48/86400</f>
        <v>1.2939814814814815E-2</v>
      </c>
      <c r="F48" s="85">
        <f>AgeStanSec!F48/86400</f>
        <v>1.6168981481481482E-2</v>
      </c>
      <c r="G48" s="85">
        <f>AgeStanSec!G48/86400</f>
        <v>1.6250000000000001E-2</v>
      </c>
      <c r="H48" s="85">
        <f>AgeStanSec!H48/86400</f>
        <v>2.0289351851851854E-2</v>
      </c>
      <c r="I48" s="85">
        <f>AgeStanSec!I48/86400</f>
        <v>2.4606481481481483E-2</v>
      </c>
      <c r="J48" s="85">
        <f>AgeStanSec!J48/86400</f>
        <v>3.1122685185185184E-2</v>
      </c>
      <c r="K48" s="85">
        <f>AgeStanSec!K48/86400</f>
        <v>3.3530092592592591E-2</v>
      </c>
      <c r="L48" s="85">
        <f>AgeStanSec!L48/86400</f>
        <v>4.2060185185185187E-2</v>
      </c>
      <c r="M48" s="85">
        <f>AgeStanSec!M48/86400</f>
        <v>4.4386574074074071E-2</v>
      </c>
      <c r="N48" s="85">
        <f>AgeStanSec!N48/86400</f>
        <v>5.3171296296296293E-2</v>
      </c>
      <c r="O48" s="85">
        <f>AgeStanSec!O48/86400</f>
        <v>6.4641203703703701E-2</v>
      </c>
      <c r="P48" s="85">
        <f>AgeStanSec!P48/86400</f>
        <v>9.3055555555555558E-2</v>
      </c>
      <c r="Q48" s="85">
        <f>AgeStanSec!Q48/86400</f>
        <v>0.11436342592592592</v>
      </c>
      <c r="R48" s="85">
        <f>AgeStanSec!R48/86400</f>
        <v>0.20501157407407408</v>
      </c>
      <c r="S48" s="85">
        <f>AgeStanSec!S48/86400</f>
        <v>0.27232638888888888</v>
      </c>
      <c r="T48" s="85">
        <f>AgeStanSec!T48/86400</f>
        <v>0.46281250000000002</v>
      </c>
      <c r="U48" s="85">
        <f>AgeStanSec!U48/86400</f>
        <v>0.50806712962962963</v>
      </c>
      <c r="V48" s="85">
        <f>AgeStanSec!V48/86400</f>
        <v>0.67318287037037039</v>
      </c>
      <c r="W48" s="79"/>
    </row>
    <row r="49" spans="1:23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1.2152777777777778E-2</v>
      </c>
      <c r="E49" s="85">
        <f>AgeStanSec!E49/86400</f>
        <v>1.3043981481481481E-2</v>
      </c>
      <c r="F49" s="85">
        <f>AgeStanSec!F49/86400</f>
        <v>1.6296296296296295E-2</v>
      </c>
      <c r="G49" s="85">
        <f>AgeStanSec!G49/86400</f>
        <v>1.638888888888889E-2</v>
      </c>
      <c r="H49" s="85">
        <f>AgeStanSec!H49/86400</f>
        <v>2.0462962962962964E-2</v>
      </c>
      <c r="I49" s="85">
        <f>AgeStanSec!I49/86400</f>
        <v>2.4814814814814814E-2</v>
      </c>
      <c r="J49" s="85">
        <f>AgeStanSec!J49/86400</f>
        <v>3.138888888888889E-2</v>
      </c>
      <c r="K49" s="85">
        <f>AgeStanSec!K49/86400</f>
        <v>3.3819444444444444E-2</v>
      </c>
      <c r="L49" s="85">
        <f>AgeStanSec!L49/86400</f>
        <v>4.2430555555555555E-2</v>
      </c>
      <c r="M49" s="85">
        <f>AgeStanSec!M49/86400</f>
        <v>4.476851851851852E-2</v>
      </c>
      <c r="N49" s="85">
        <f>AgeStanSec!N49/86400</f>
        <v>5.3622685185185183E-2</v>
      </c>
      <c r="O49" s="85">
        <f>AgeStanSec!O49/86400</f>
        <v>6.519675925925926E-2</v>
      </c>
      <c r="P49" s="85">
        <f>AgeStanSec!P49/86400</f>
        <v>9.3865740740740736E-2</v>
      </c>
      <c r="Q49" s="85">
        <f>AgeStanSec!Q49/86400</f>
        <v>0.11535879629629629</v>
      </c>
      <c r="R49" s="85">
        <f>AgeStanSec!R49/86400</f>
        <v>0.20679398148148148</v>
      </c>
      <c r="S49" s="85">
        <f>AgeStanSec!S49/86400</f>
        <v>0.27468749999999997</v>
      </c>
      <c r="T49" s="85">
        <f>AgeStanSec!T49/86400</f>
        <v>0.46681712962962962</v>
      </c>
      <c r="U49" s="85">
        <f>AgeStanSec!U49/86400</f>
        <v>0.51247685185185188</v>
      </c>
      <c r="V49" s="85">
        <f>AgeStanSec!V49/86400</f>
        <v>0.67901620370370375</v>
      </c>
      <c r="W49" s="79"/>
    </row>
    <row r="50" spans="1:23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1.224537037037037E-2</v>
      </c>
      <c r="E50" s="86">
        <f>AgeStanSec!E50/86400</f>
        <v>1.3148148148148148E-2</v>
      </c>
      <c r="F50" s="86">
        <f>AgeStanSec!F50/86400</f>
        <v>1.6435185185185185E-2</v>
      </c>
      <c r="G50" s="86">
        <f>AgeStanSec!G50/86400</f>
        <v>1.6516203703703703E-2</v>
      </c>
      <c r="H50" s="86">
        <f>AgeStanSec!H50/86400</f>
        <v>2.0636574074074075E-2</v>
      </c>
      <c r="I50" s="86">
        <f>AgeStanSec!I50/86400</f>
        <v>2.5023148148148149E-2</v>
      </c>
      <c r="J50" s="86">
        <f>AgeStanSec!J50/86400</f>
        <v>3.1666666666666669E-2</v>
      </c>
      <c r="K50" s="86">
        <f>AgeStanSec!K50/86400</f>
        <v>3.4097222222222223E-2</v>
      </c>
      <c r="L50" s="86">
        <f>AgeStanSec!L50/86400</f>
        <v>4.2789351851851849E-2</v>
      </c>
      <c r="M50" s="86">
        <f>AgeStanSec!M50/86400</f>
        <v>4.5162037037037035E-2</v>
      </c>
      <c r="N50" s="86">
        <f>AgeStanSec!N50/86400</f>
        <v>5.409722222222222E-2</v>
      </c>
      <c r="O50" s="86">
        <f>AgeStanSec!O50/86400</f>
        <v>6.5775462962962966E-2</v>
      </c>
      <c r="P50" s="86">
        <f>AgeStanSec!P50/86400</f>
        <v>9.4687499999999994E-2</v>
      </c>
      <c r="Q50" s="86">
        <f>AgeStanSec!Q50/86400</f>
        <v>0.11636574074074074</v>
      </c>
      <c r="R50" s="86">
        <f>AgeStanSec!R50/86400</f>
        <v>0.20859953703703704</v>
      </c>
      <c r="S50" s="86">
        <f>AgeStanSec!S50/86400</f>
        <v>0.27709490740740739</v>
      </c>
      <c r="T50" s="86">
        <f>AgeStanSec!T50/86400</f>
        <v>0.47090277777777778</v>
      </c>
      <c r="U50" s="86">
        <f>AgeStanSec!U50/86400</f>
        <v>0.51695601851851847</v>
      </c>
      <c r="V50" s="86">
        <f>AgeStanSec!V50/86400</f>
        <v>0.68495370370370368</v>
      </c>
      <c r="W50" s="79"/>
    </row>
    <row r="51" spans="1:23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1.2349537037037037E-2</v>
      </c>
      <c r="E51" s="85">
        <f>AgeStanSec!E51/86400</f>
        <v>1.3263888888888889E-2</v>
      </c>
      <c r="F51" s="85">
        <f>AgeStanSec!F51/86400</f>
        <v>1.6562500000000001E-2</v>
      </c>
      <c r="G51" s="85">
        <f>AgeStanSec!G51/86400</f>
        <v>1.6655092592592593E-2</v>
      </c>
      <c r="H51" s="85">
        <f>AgeStanSec!H51/86400</f>
        <v>2.0810185185185185E-2</v>
      </c>
      <c r="I51" s="85">
        <f>AgeStanSec!I51/86400</f>
        <v>2.5243055555555557E-2</v>
      </c>
      <c r="J51" s="85">
        <f>AgeStanSec!J51/86400</f>
        <v>3.1932870370370368E-2</v>
      </c>
      <c r="K51" s="85">
        <f>AgeStanSec!K51/86400</f>
        <v>3.439814814814815E-2</v>
      </c>
      <c r="L51" s="85">
        <f>AgeStanSec!L51/86400</f>
        <v>4.3171296296296298E-2</v>
      </c>
      <c r="M51" s="85">
        <f>AgeStanSec!M51/86400</f>
        <v>4.5555555555555557E-2</v>
      </c>
      <c r="N51" s="85">
        <f>AgeStanSec!N51/86400</f>
        <v>5.4571759259259257E-2</v>
      </c>
      <c r="O51" s="85">
        <f>AgeStanSec!O51/86400</f>
        <v>6.6342592592592592E-2</v>
      </c>
      <c r="P51" s="85">
        <f>AgeStanSec!P51/86400</f>
        <v>9.5509259259259266E-2</v>
      </c>
      <c r="Q51" s="85">
        <f>AgeStanSec!Q51/86400</f>
        <v>0.11737268518518519</v>
      </c>
      <c r="R51" s="85">
        <f>AgeStanSec!R51/86400</f>
        <v>0.21041666666666667</v>
      </c>
      <c r="S51" s="85">
        <f>AgeStanSec!S51/86400</f>
        <v>0.2795023148148148</v>
      </c>
      <c r="T51" s="85">
        <f>AgeStanSec!T51/86400</f>
        <v>0.47499999999999998</v>
      </c>
      <c r="U51" s="85">
        <f>AgeStanSec!U51/86400</f>
        <v>0.52145833333333336</v>
      </c>
      <c r="V51" s="85">
        <f>AgeStanSec!V51/86400</f>
        <v>0.6909143518518519</v>
      </c>
      <c r="W51" s="79"/>
    </row>
    <row r="52" spans="1:23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1.2453703703703703E-2</v>
      </c>
      <c r="E52" s="85">
        <f>AgeStanSec!E52/86400</f>
        <v>1.3368055555555555E-2</v>
      </c>
      <c r="F52" s="85">
        <f>AgeStanSec!F52/86400</f>
        <v>1.6712962962962964E-2</v>
      </c>
      <c r="G52" s="85">
        <f>AgeStanSec!G52/86400</f>
        <v>1.6793981481481483E-2</v>
      </c>
      <c r="H52" s="85">
        <f>AgeStanSec!H52/86400</f>
        <v>2.0983796296296296E-2</v>
      </c>
      <c r="I52" s="85">
        <f>AgeStanSec!I52/86400</f>
        <v>2.5451388888888888E-2</v>
      </c>
      <c r="J52" s="85">
        <f>AgeStanSec!J52/86400</f>
        <v>3.2210648148148148E-2</v>
      </c>
      <c r="K52" s="85">
        <f>AgeStanSec!K52/86400</f>
        <v>3.4699074074074077E-2</v>
      </c>
      <c r="L52" s="85">
        <f>AgeStanSec!L52/86400</f>
        <v>4.355324074074074E-2</v>
      </c>
      <c r="M52" s="85">
        <f>AgeStanSec!M52/86400</f>
        <v>4.5960648148148146E-2</v>
      </c>
      <c r="N52" s="85">
        <f>AgeStanSec!N52/86400</f>
        <v>5.5046296296296295E-2</v>
      </c>
      <c r="O52" s="85">
        <f>AgeStanSec!O52/86400</f>
        <v>6.6932870370370365E-2</v>
      </c>
      <c r="P52" s="85">
        <f>AgeStanSec!P52/86400</f>
        <v>9.6365740740740738E-2</v>
      </c>
      <c r="Q52" s="85">
        <f>AgeStanSec!Q52/86400</f>
        <v>0.11842592592592592</v>
      </c>
      <c r="R52" s="85">
        <f>AgeStanSec!R52/86400</f>
        <v>0.21229166666666666</v>
      </c>
      <c r="S52" s="85">
        <f>AgeStanSec!S52/86400</f>
        <v>0.28199074074074076</v>
      </c>
      <c r="T52" s="85">
        <f>AgeStanSec!T52/86400</f>
        <v>0.47922453703703705</v>
      </c>
      <c r="U52" s="85">
        <f>AgeStanSec!U52/86400</f>
        <v>0.52609953703703705</v>
      </c>
      <c r="V52" s="85">
        <f>AgeStanSec!V52/86400</f>
        <v>0.6970601851851852</v>
      </c>
      <c r="W52" s="79"/>
    </row>
    <row r="53" spans="1:23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1.2546296296296297E-2</v>
      </c>
      <c r="E53" s="85">
        <f>AgeStanSec!E53/86400</f>
        <v>1.3483796296296296E-2</v>
      </c>
      <c r="F53" s="85">
        <f>AgeStanSec!F53/86400</f>
        <v>1.6851851851851851E-2</v>
      </c>
      <c r="G53" s="85">
        <f>AgeStanSec!G53/86400</f>
        <v>1.6944444444444446E-2</v>
      </c>
      <c r="H53" s="85">
        <f>AgeStanSec!H53/86400</f>
        <v>2.1168981481481483E-2</v>
      </c>
      <c r="I53" s="85">
        <f>AgeStanSec!I53/86400</f>
        <v>2.568287037037037E-2</v>
      </c>
      <c r="J53" s="85">
        <f>AgeStanSec!J53/86400</f>
        <v>3.2500000000000001E-2</v>
      </c>
      <c r="K53" s="85">
        <f>AgeStanSec!K53/86400</f>
        <v>3.5011574074074077E-2</v>
      </c>
      <c r="L53" s="85">
        <f>AgeStanSec!L53/86400</f>
        <v>4.3935185185185188E-2</v>
      </c>
      <c r="M53" s="85">
        <f>AgeStanSec!M53/86400</f>
        <v>4.6365740740740742E-2</v>
      </c>
      <c r="N53" s="85">
        <f>AgeStanSec!N53/86400</f>
        <v>5.5543981481481479E-2</v>
      </c>
      <c r="O53" s="85">
        <f>AgeStanSec!O53/86400</f>
        <v>6.7534722222222218E-2</v>
      </c>
      <c r="P53" s="85">
        <f>AgeStanSec!P53/86400</f>
        <v>9.7222222222222224E-2</v>
      </c>
      <c r="Q53" s="85">
        <f>AgeStanSec!Q53/86400</f>
        <v>0.11947916666666666</v>
      </c>
      <c r="R53" s="85">
        <f>AgeStanSec!R53/86400</f>
        <v>0.21418981481481481</v>
      </c>
      <c r="S53" s="85">
        <f>AgeStanSec!S53/86400</f>
        <v>0.28452546296296294</v>
      </c>
      <c r="T53" s="85">
        <f>AgeStanSec!T53/86400</f>
        <v>0.48353009259259261</v>
      </c>
      <c r="U53" s="85">
        <f>AgeStanSec!U53/86400</f>
        <v>0.53082175925925923</v>
      </c>
      <c r="V53" s="85">
        <f>AgeStanSec!V53/86400</f>
        <v>0.70331018518518518</v>
      </c>
      <c r="W53" s="79"/>
    </row>
    <row r="54" spans="1:23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1.2662037037037038E-2</v>
      </c>
      <c r="E54" s="85">
        <f>AgeStanSec!E54/86400</f>
        <v>1.3599537037037037E-2</v>
      </c>
      <c r="F54" s="85">
        <f>AgeStanSec!F54/86400</f>
        <v>1.699074074074074E-2</v>
      </c>
      <c r="G54" s="85">
        <f>AgeStanSec!G54/86400</f>
        <v>1.7083333333333332E-2</v>
      </c>
      <c r="H54" s="85">
        <f>AgeStanSec!H54/86400</f>
        <v>2.1354166666666667E-2</v>
      </c>
      <c r="I54" s="85">
        <f>AgeStanSec!I54/86400</f>
        <v>2.5902777777777778E-2</v>
      </c>
      <c r="J54" s="85">
        <f>AgeStanSec!J54/86400</f>
        <v>3.2789351851851854E-2</v>
      </c>
      <c r="K54" s="85">
        <f>AgeStanSec!K54/86400</f>
        <v>3.5324074074074077E-2</v>
      </c>
      <c r="L54" s="85">
        <f>AgeStanSec!L54/86400</f>
        <v>4.4340277777777777E-2</v>
      </c>
      <c r="M54" s="85">
        <f>AgeStanSec!M54/86400</f>
        <v>4.6793981481481478E-2</v>
      </c>
      <c r="N54" s="85">
        <f>AgeStanSec!N54/86400</f>
        <v>5.6053240740740744E-2</v>
      </c>
      <c r="O54" s="85">
        <f>AgeStanSec!O54/86400</f>
        <v>6.8148148148148152E-2</v>
      </c>
      <c r="P54" s="85">
        <f>AgeStanSec!P54/86400</f>
        <v>9.8101851851851857E-2</v>
      </c>
      <c r="Q54" s="85">
        <f>AgeStanSec!Q54/86400</f>
        <v>0.12056712962962964</v>
      </c>
      <c r="R54" s="85">
        <f>AgeStanSec!R54/86400</f>
        <v>0.21613425925925925</v>
      </c>
      <c r="S54" s="85">
        <f>AgeStanSec!S54/86400</f>
        <v>0.2870949074074074</v>
      </c>
      <c r="T54" s="85">
        <f>AgeStanSec!T54/86400</f>
        <v>0.48790509259259257</v>
      </c>
      <c r="U54" s="85">
        <f>AgeStanSec!U54/86400</f>
        <v>0.53562500000000002</v>
      </c>
      <c r="V54" s="85">
        <f>AgeStanSec!V54/86400</f>
        <v>0.70968750000000003</v>
      </c>
      <c r="W54" s="79"/>
    </row>
    <row r="55" spans="1:23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1.2766203703703703E-2</v>
      </c>
      <c r="E55" s="86">
        <f>AgeStanSec!E55/86400</f>
        <v>1.3715277777777778E-2</v>
      </c>
      <c r="F55" s="86">
        <f>AgeStanSec!F55/86400</f>
        <v>1.7141203703703704E-2</v>
      </c>
      <c r="G55" s="86">
        <f>AgeStanSec!G55/86400</f>
        <v>1.7233796296296296E-2</v>
      </c>
      <c r="H55" s="86">
        <f>AgeStanSec!H55/86400</f>
        <v>2.1539351851851851E-2</v>
      </c>
      <c r="I55" s="86">
        <f>AgeStanSec!I55/86400</f>
        <v>2.613425925925926E-2</v>
      </c>
      <c r="J55" s="86">
        <f>AgeStanSec!J55/86400</f>
        <v>3.30787037037037E-2</v>
      </c>
      <c r="K55" s="86">
        <f>AgeStanSec!K55/86400</f>
        <v>3.5636574074074077E-2</v>
      </c>
      <c r="L55" s="86">
        <f>AgeStanSec!L55/86400</f>
        <v>4.4733796296296299E-2</v>
      </c>
      <c r="M55" s="86">
        <f>AgeStanSec!M55/86400</f>
        <v>4.7210648148148147E-2</v>
      </c>
      <c r="N55" s="86">
        <f>AgeStanSec!N55/86400</f>
        <v>5.6562500000000002E-2</v>
      </c>
      <c r="O55" s="86">
        <f>AgeStanSec!O55/86400</f>
        <v>6.8773148148148153E-2</v>
      </c>
      <c r="P55" s="86">
        <f>AgeStanSec!P55/86400</f>
        <v>9.9004629629629623E-2</v>
      </c>
      <c r="Q55" s="86">
        <f>AgeStanSec!Q55/86400</f>
        <v>0.12166666666666667</v>
      </c>
      <c r="R55" s="86">
        <f>AgeStanSec!R55/86400</f>
        <v>0.21810185185185185</v>
      </c>
      <c r="S55" s="86">
        <f>AgeStanSec!S55/86400</f>
        <v>0.28972222222222221</v>
      </c>
      <c r="T55" s="86">
        <f>AgeStanSec!T55/86400</f>
        <v>0.49237268518518518</v>
      </c>
      <c r="U55" s="86">
        <f>AgeStanSec!U55/86400</f>
        <v>0.54052083333333334</v>
      </c>
      <c r="V55" s="86">
        <f>AgeStanSec!V55/86400</f>
        <v>0.71616898148148145</v>
      </c>
      <c r="W55" s="79"/>
    </row>
    <row r="56" spans="1:23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1.2870370370370371E-2</v>
      </c>
      <c r="E56" s="85">
        <f>AgeStanSec!E56/86400</f>
        <v>1.3831018518518519E-2</v>
      </c>
      <c r="F56" s="85">
        <f>AgeStanSec!F56/86400</f>
        <v>1.7291666666666667E-2</v>
      </c>
      <c r="G56" s="85">
        <f>AgeStanSec!G56/86400</f>
        <v>1.7384259259259259E-2</v>
      </c>
      <c r="H56" s="85">
        <f>AgeStanSec!H56/86400</f>
        <v>2.1736111111111112E-2</v>
      </c>
      <c r="I56" s="85">
        <f>AgeStanSec!I56/86400</f>
        <v>2.6365740740740742E-2</v>
      </c>
      <c r="J56" s="85">
        <f>AgeStanSec!J56/86400</f>
        <v>3.3379629629629627E-2</v>
      </c>
      <c r="K56" s="85">
        <f>AgeStanSec!K56/86400</f>
        <v>3.5960648148148151E-2</v>
      </c>
      <c r="L56" s="85">
        <f>AgeStanSec!L56/86400</f>
        <v>4.5150462962962962E-2</v>
      </c>
      <c r="M56" s="85">
        <f>AgeStanSec!M56/86400</f>
        <v>4.7650462962962964E-2</v>
      </c>
      <c r="N56" s="85">
        <f>AgeStanSec!N56/86400</f>
        <v>5.707175925925926E-2</v>
      </c>
      <c r="O56" s="85">
        <f>AgeStanSec!O56/86400</f>
        <v>6.9398148148148153E-2</v>
      </c>
      <c r="P56" s="85">
        <f>AgeStanSec!P56/86400</f>
        <v>9.9907407407407403E-2</v>
      </c>
      <c r="Q56" s="85">
        <f>AgeStanSec!Q56/86400</f>
        <v>0.12277777777777778</v>
      </c>
      <c r="R56" s="85">
        <f>AgeStanSec!R56/86400</f>
        <v>0.22009259259259259</v>
      </c>
      <c r="S56" s="85">
        <f>AgeStanSec!S56/86400</f>
        <v>0.29236111111111113</v>
      </c>
      <c r="T56" s="85">
        <f>AgeStanSec!T56/86400</f>
        <v>0.49685185185185188</v>
      </c>
      <c r="U56" s="85">
        <f>AgeStanSec!U56/86400</f>
        <v>0.54543981481481485</v>
      </c>
      <c r="V56" s="85">
        <f>AgeStanSec!V56/86400</f>
        <v>0.72269675925925925</v>
      </c>
      <c r="W56" s="79"/>
    </row>
    <row r="57" spans="1:23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1.2986111111111111E-2</v>
      </c>
      <c r="E57" s="85">
        <f>AgeStanSec!E57/86400</f>
        <v>1.3946759259259259E-2</v>
      </c>
      <c r="F57" s="85">
        <f>AgeStanSec!F57/86400</f>
        <v>1.744212962962963E-2</v>
      </c>
      <c r="G57" s="85">
        <f>AgeStanSec!G57/86400</f>
        <v>1.7534722222222222E-2</v>
      </c>
      <c r="H57" s="85">
        <f>AgeStanSec!H57/86400</f>
        <v>2.193287037037037E-2</v>
      </c>
      <c r="I57" s="85">
        <f>AgeStanSec!I57/86400</f>
        <v>2.6608796296296297E-2</v>
      </c>
      <c r="J57" s="85">
        <f>AgeStanSec!J57/86400</f>
        <v>3.3680555555555554E-2</v>
      </c>
      <c r="K57" s="85">
        <f>AgeStanSec!K57/86400</f>
        <v>3.6296296296296299E-2</v>
      </c>
      <c r="L57" s="85">
        <f>AgeStanSec!L57/86400</f>
        <v>4.5567129629629631E-2</v>
      </c>
      <c r="M57" s="85">
        <f>AgeStanSec!M57/86400</f>
        <v>4.809027777777778E-2</v>
      </c>
      <c r="N57" s="85">
        <f>AgeStanSec!N57/86400</f>
        <v>5.7604166666666665E-2</v>
      </c>
      <c r="O57" s="85">
        <f>AgeStanSec!O57/86400</f>
        <v>7.0046296296296301E-2</v>
      </c>
      <c r="P57" s="85">
        <f>AgeStanSec!P57/86400</f>
        <v>0.10083333333333333</v>
      </c>
      <c r="Q57" s="85">
        <f>AgeStanSec!Q57/86400</f>
        <v>0.12392361111111111</v>
      </c>
      <c r="R57" s="85">
        <f>AgeStanSec!R57/86400</f>
        <v>0.22214120370370372</v>
      </c>
      <c r="S57" s="85">
        <f>AgeStanSec!S57/86400</f>
        <v>0.29508101851851853</v>
      </c>
      <c r="T57" s="85">
        <f>AgeStanSec!T57/86400</f>
        <v>0.50148148148148153</v>
      </c>
      <c r="U57" s="85">
        <f>AgeStanSec!U57/86400</f>
        <v>0.55052083333333335</v>
      </c>
      <c r="V57" s="85">
        <f>AgeStanSec!V57/86400</f>
        <v>0.72942129629629626</v>
      </c>
      <c r="W57" s="79"/>
    </row>
    <row r="58" spans="1:23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1.3090277777777777E-2</v>
      </c>
      <c r="E58" s="85">
        <f>AgeStanSec!E58/86400</f>
        <v>1.40625E-2</v>
      </c>
      <c r="F58" s="85">
        <f>AgeStanSec!F58/86400</f>
        <v>1.7592592592592594E-2</v>
      </c>
      <c r="G58" s="85">
        <f>AgeStanSec!G58/86400</f>
        <v>1.7696759259259259E-2</v>
      </c>
      <c r="H58" s="85">
        <f>AgeStanSec!H58/86400</f>
        <v>2.2129629629629631E-2</v>
      </c>
      <c r="I58" s="85">
        <f>AgeStanSec!I58/86400</f>
        <v>2.6851851851851852E-2</v>
      </c>
      <c r="J58" s="85">
        <f>AgeStanSec!J58/86400</f>
        <v>3.3993055555555554E-2</v>
      </c>
      <c r="K58" s="85">
        <f>AgeStanSec!K58/86400</f>
        <v>3.6631944444444446E-2</v>
      </c>
      <c r="L58" s="85">
        <f>AgeStanSec!L58/86400</f>
        <v>4.5995370370370367E-2</v>
      </c>
      <c r="M58" s="85">
        <f>AgeStanSec!M58/86400</f>
        <v>4.8541666666666664E-2</v>
      </c>
      <c r="N58" s="85">
        <f>AgeStanSec!N58/86400</f>
        <v>5.814814814814815E-2</v>
      </c>
      <c r="O58" s="85">
        <f>AgeStanSec!O58/86400</f>
        <v>7.0694444444444449E-2</v>
      </c>
      <c r="P58" s="85">
        <f>AgeStanSec!P58/86400</f>
        <v>0.1017824074074074</v>
      </c>
      <c r="Q58" s="85">
        <f>AgeStanSec!Q58/86400</f>
        <v>0.12508101851851852</v>
      </c>
      <c r="R58" s="85">
        <f>AgeStanSec!R58/86400</f>
        <v>0.22422453703703704</v>
      </c>
      <c r="S58" s="85">
        <f>AgeStanSec!S58/86400</f>
        <v>0.2978587962962963</v>
      </c>
      <c r="T58" s="85">
        <f>AgeStanSec!T58/86400</f>
        <v>0.50619212962962967</v>
      </c>
      <c r="U58" s="85">
        <f>AgeStanSec!U58/86400</f>
        <v>0.55569444444444449</v>
      </c>
      <c r="V58" s="85">
        <f>AgeStanSec!V58/86400</f>
        <v>0.73627314814814815</v>
      </c>
      <c r="W58" s="79"/>
    </row>
    <row r="59" spans="1:23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1.3206018518518518E-2</v>
      </c>
      <c r="E59" s="85">
        <f>AgeStanSec!E59/86400</f>
        <v>1.4189814814814815E-2</v>
      </c>
      <c r="F59" s="85">
        <f>AgeStanSec!F59/86400</f>
        <v>1.7754629629629631E-2</v>
      </c>
      <c r="G59" s="85">
        <f>AgeStanSec!G59/86400</f>
        <v>1.7847222222222223E-2</v>
      </c>
      <c r="H59" s="85">
        <f>AgeStanSec!H59/86400</f>
        <v>2.2326388888888889E-2</v>
      </c>
      <c r="I59" s="85">
        <f>AgeStanSec!I59/86400</f>
        <v>2.7094907407407408E-2</v>
      </c>
      <c r="J59" s="85">
        <f>AgeStanSec!J59/86400</f>
        <v>3.4317129629629628E-2</v>
      </c>
      <c r="K59" s="85">
        <f>AgeStanSec!K59/86400</f>
        <v>3.6967592592592594E-2</v>
      </c>
      <c r="L59" s="85">
        <f>AgeStanSec!L59/86400</f>
        <v>4.6435185185185184E-2</v>
      </c>
      <c r="M59" s="85">
        <f>AgeStanSec!M59/86400</f>
        <v>4.9004629629629627E-2</v>
      </c>
      <c r="N59" s="85">
        <f>AgeStanSec!N59/86400</f>
        <v>5.8703703703703702E-2</v>
      </c>
      <c r="O59" s="85">
        <f>AgeStanSec!O59/86400</f>
        <v>7.1365740740740743E-2</v>
      </c>
      <c r="P59" s="85">
        <f>AgeStanSec!P59/86400</f>
        <v>0.10274305555555556</v>
      </c>
      <c r="Q59" s="85">
        <f>AgeStanSec!Q59/86400</f>
        <v>0.12627314814814813</v>
      </c>
      <c r="R59" s="85">
        <f>AgeStanSec!R59/86400</f>
        <v>0.22635416666666666</v>
      </c>
      <c r="S59" s="85">
        <f>AgeStanSec!S59/86400</f>
        <v>0.30068287037037039</v>
      </c>
      <c r="T59" s="85">
        <f>AgeStanSec!T59/86400</f>
        <v>0.51099537037037035</v>
      </c>
      <c r="U59" s="85">
        <f>AgeStanSec!U59/86400</f>
        <v>0.56097222222222221</v>
      </c>
      <c r="V59" s="85">
        <f>AgeStanSec!V59/86400</f>
        <v>0.74326388888888884</v>
      </c>
      <c r="W59" s="79"/>
    </row>
    <row r="60" spans="1:23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1.3321759259259259E-2</v>
      </c>
      <c r="E60" s="86">
        <f>AgeStanSec!E60/86400</f>
        <v>1.4317129629629629E-2</v>
      </c>
      <c r="F60" s="86">
        <f>AgeStanSec!F60/86400</f>
        <v>1.7916666666666668E-2</v>
      </c>
      <c r="G60" s="86">
        <f>AgeStanSec!G60/86400</f>
        <v>1.800925925925926E-2</v>
      </c>
      <c r="H60" s="86">
        <f>AgeStanSec!H60/86400</f>
        <v>2.2534722222222223E-2</v>
      </c>
      <c r="I60" s="86">
        <f>AgeStanSec!I60/86400</f>
        <v>2.7349537037037037E-2</v>
      </c>
      <c r="J60" s="86">
        <f>AgeStanSec!J60/86400</f>
        <v>3.4641203703703702E-2</v>
      </c>
      <c r="K60" s="86">
        <f>AgeStanSec!K60/86400</f>
        <v>3.7314814814814815E-2</v>
      </c>
      <c r="L60" s="86">
        <f>AgeStanSec!L60/86400</f>
        <v>4.6875E-2</v>
      </c>
      <c r="M60" s="86">
        <f>AgeStanSec!M60/86400</f>
        <v>4.9467592592592591E-2</v>
      </c>
      <c r="N60" s="86">
        <f>AgeStanSec!N60/86400</f>
        <v>5.9259259259259262E-2</v>
      </c>
      <c r="O60" s="86">
        <f>AgeStanSec!O60/86400</f>
        <v>7.2048611111111105E-2</v>
      </c>
      <c r="P60" s="86">
        <f>AgeStanSec!P60/86400</f>
        <v>0.10372685185185185</v>
      </c>
      <c r="Q60" s="86">
        <f>AgeStanSec!Q60/86400</f>
        <v>0.12747685185185184</v>
      </c>
      <c r="R60" s="86">
        <f>AgeStanSec!R60/86400</f>
        <v>0.2285300925925926</v>
      </c>
      <c r="S60" s="86">
        <f>AgeStanSec!S60/86400</f>
        <v>0.30356481481481479</v>
      </c>
      <c r="T60" s="86">
        <f>AgeStanSec!T60/86400</f>
        <v>0.51589120370370367</v>
      </c>
      <c r="U60" s="86">
        <f>AgeStanSec!U60/86400</f>
        <v>0.56634259259259256</v>
      </c>
      <c r="V60" s="86">
        <f>AgeStanSec!V60/86400</f>
        <v>0.75038194444444439</v>
      </c>
      <c r="W60" s="79"/>
    </row>
    <row r="61" spans="1:23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1.34375E-2</v>
      </c>
      <c r="E61" s="85">
        <f>AgeStanSec!E61/86400</f>
        <v>1.4444444444444444E-2</v>
      </c>
      <c r="F61" s="85">
        <f>AgeStanSec!F61/86400</f>
        <v>1.8078703703703704E-2</v>
      </c>
      <c r="G61" s="85">
        <f>AgeStanSec!G61/86400</f>
        <v>1.818287037037037E-2</v>
      </c>
      <c r="H61" s="85">
        <f>AgeStanSec!H61/86400</f>
        <v>2.2743055555555555E-2</v>
      </c>
      <c r="I61" s="85">
        <f>AgeStanSec!I61/86400</f>
        <v>2.7604166666666666E-2</v>
      </c>
      <c r="J61" s="85">
        <f>AgeStanSec!J61/86400</f>
        <v>3.4965277777777776E-2</v>
      </c>
      <c r="K61" s="85">
        <f>AgeStanSec!K61/86400</f>
        <v>3.7673611111111109E-2</v>
      </c>
      <c r="L61" s="85">
        <f>AgeStanSec!L61/86400</f>
        <v>4.732638888888889E-2</v>
      </c>
      <c r="M61" s="85">
        <f>AgeStanSec!M61/86400</f>
        <v>4.9942129629629628E-2</v>
      </c>
      <c r="N61" s="85">
        <f>AgeStanSec!N61/86400</f>
        <v>5.9826388888888887E-2</v>
      </c>
      <c r="O61" s="85">
        <f>AgeStanSec!O61/86400</f>
        <v>7.2743055555555561E-2</v>
      </c>
      <c r="P61" s="85">
        <f>AgeStanSec!P61/86400</f>
        <v>0.10472222222222222</v>
      </c>
      <c r="Q61" s="85">
        <f>AgeStanSec!Q61/86400</f>
        <v>0.12869212962962964</v>
      </c>
      <c r="R61" s="85">
        <f>AgeStanSec!R61/86400</f>
        <v>0.23070601851851852</v>
      </c>
      <c r="S61" s="85">
        <f>AgeStanSec!S61/86400</f>
        <v>0.30645833333333333</v>
      </c>
      <c r="T61" s="85">
        <f>AgeStanSec!T61/86400</f>
        <v>0.52081018518518518</v>
      </c>
      <c r="U61" s="85">
        <f>AgeStanSec!U61/86400</f>
        <v>0.57174768518518515</v>
      </c>
      <c r="V61" s="85">
        <f>AgeStanSec!V61/86400</f>
        <v>0.75754629629629633</v>
      </c>
      <c r="W61" s="79"/>
    </row>
    <row r="62" spans="1:23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1.3564814814814814E-2</v>
      </c>
      <c r="E62" s="85">
        <f>AgeStanSec!E62/86400</f>
        <v>1.457175925925926E-2</v>
      </c>
      <c r="F62" s="85">
        <f>AgeStanSec!F62/86400</f>
        <v>1.8240740740740741E-2</v>
      </c>
      <c r="G62" s="85">
        <f>AgeStanSec!G62/86400</f>
        <v>1.8344907407407407E-2</v>
      </c>
      <c r="H62" s="85">
        <f>AgeStanSec!H62/86400</f>
        <v>2.2951388888888889E-2</v>
      </c>
      <c r="I62" s="85">
        <f>AgeStanSec!I62/86400</f>
        <v>2.7870370370370372E-2</v>
      </c>
      <c r="J62" s="85">
        <f>AgeStanSec!J62/86400</f>
        <v>3.5300925925925923E-2</v>
      </c>
      <c r="K62" s="85">
        <f>AgeStanSec!K62/86400</f>
        <v>3.8043981481481484E-2</v>
      </c>
      <c r="L62" s="85">
        <f>AgeStanSec!L62/86400</f>
        <v>4.7789351851851854E-2</v>
      </c>
      <c r="M62" s="85">
        <f>AgeStanSec!M62/86400</f>
        <v>5.0428240740740739E-2</v>
      </c>
      <c r="N62" s="85">
        <f>AgeStanSec!N62/86400</f>
        <v>6.0416666666666667E-2</v>
      </c>
      <c r="O62" s="85">
        <f>AgeStanSec!O62/86400</f>
        <v>7.3449074074074069E-2</v>
      </c>
      <c r="P62" s="85">
        <f>AgeStanSec!P62/86400</f>
        <v>0.10574074074074075</v>
      </c>
      <c r="Q62" s="85">
        <f>AgeStanSec!Q62/86400</f>
        <v>0.12995370370370371</v>
      </c>
      <c r="R62" s="85">
        <f>AgeStanSec!R62/86400</f>
        <v>0.23296296296296296</v>
      </c>
      <c r="S62" s="85">
        <f>AgeStanSec!S62/86400</f>
        <v>0.30945601851851851</v>
      </c>
      <c r="T62" s="85">
        <f>AgeStanSec!T62/86400</f>
        <v>0.52589120370370368</v>
      </c>
      <c r="U62" s="85">
        <f>AgeStanSec!U62/86400</f>
        <v>0.57732638888888888</v>
      </c>
      <c r="V62" s="85">
        <f>AgeStanSec!V62/86400</f>
        <v>0.7649421296296296</v>
      </c>
      <c r="W62" s="79"/>
    </row>
    <row r="63" spans="1:23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1.369212962962963E-2</v>
      </c>
      <c r="E63" s="85">
        <f>AgeStanSec!E63/86400</f>
        <v>1.4710648148148148E-2</v>
      </c>
      <c r="F63" s="85">
        <f>AgeStanSec!F63/86400</f>
        <v>1.8414351851851852E-2</v>
      </c>
      <c r="G63" s="85">
        <f>AgeStanSec!G63/86400</f>
        <v>1.8518518518518517E-2</v>
      </c>
      <c r="H63" s="85">
        <f>AgeStanSec!H63/86400</f>
        <v>2.3171296296296297E-2</v>
      </c>
      <c r="I63" s="85">
        <f>AgeStanSec!I63/86400</f>
        <v>2.8136574074074074E-2</v>
      </c>
      <c r="J63" s="85">
        <f>AgeStanSec!J63/86400</f>
        <v>3.5648148148148151E-2</v>
      </c>
      <c r="K63" s="85">
        <f>AgeStanSec!K63/86400</f>
        <v>3.8414351851851852E-2</v>
      </c>
      <c r="L63" s="85">
        <f>AgeStanSec!L63/86400</f>
        <v>4.8252314814814817E-2</v>
      </c>
      <c r="M63" s="85">
        <f>AgeStanSec!M63/86400</f>
        <v>5.0925925925925923E-2</v>
      </c>
      <c r="N63" s="85">
        <f>AgeStanSec!N63/86400</f>
        <v>6.1006944444444447E-2</v>
      </c>
      <c r="O63" s="85">
        <f>AgeStanSec!O63/86400</f>
        <v>7.4178240740740739E-2</v>
      </c>
      <c r="P63" s="85">
        <f>AgeStanSec!P63/86400</f>
        <v>0.10678240740740741</v>
      </c>
      <c r="Q63" s="85">
        <f>AgeStanSec!Q63/86400</f>
        <v>0.13123842592592594</v>
      </c>
      <c r="R63" s="85">
        <f>AgeStanSec!R63/86400</f>
        <v>0.23525462962962962</v>
      </c>
      <c r="S63" s="85">
        <f>AgeStanSec!S63/86400</f>
        <v>0.3125</v>
      </c>
      <c r="T63" s="85">
        <f>AgeStanSec!T63/86400</f>
        <v>0.53107638888888886</v>
      </c>
      <c r="U63" s="85">
        <f>AgeStanSec!U63/86400</f>
        <v>0.58302083333333332</v>
      </c>
      <c r="V63" s="85">
        <f>AgeStanSec!V63/86400</f>
        <v>0.77248842592592593</v>
      </c>
      <c r="W63" s="79"/>
    </row>
    <row r="64" spans="1:23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1.380787037037037E-2</v>
      </c>
      <c r="E64" s="85">
        <f>AgeStanSec!E64/86400</f>
        <v>1.4837962962962963E-2</v>
      </c>
      <c r="F64" s="85">
        <f>AgeStanSec!F64/86400</f>
        <v>1.8587962962962962E-2</v>
      </c>
      <c r="G64" s="85">
        <f>AgeStanSec!G64/86400</f>
        <v>1.8692129629629628E-2</v>
      </c>
      <c r="H64" s="85">
        <f>AgeStanSec!H64/86400</f>
        <v>2.3391203703703702E-2</v>
      </c>
      <c r="I64" s="85">
        <f>AgeStanSec!I64/86400</f>
        <v>2.8402777777777777E-2</v>
      </c>
      <c r="J64" s="85">
        <f>AgeStanSec!J64/86400</f>
        <v>3.5995370370370372E-2</v>
      </c>
      <c r="K64" s="85">
        <f>AgeStanSec!K64/86400</f>
        <v>3.878472222222222E-2</v>
      </c>
      <c r="L64" s="85">
        <f>AgeStanSec!L64/86400</f>
        <v>4.8726851851851855E-2</v>
      </c>
      <c r="M64" s="85">
        <f>AgeStanSec!M64/86400</f>
        <v>5.1435185185185188E-2</v>
      </c>
      <c r="N64" s="85">
        <f>AgeStanSec!N64/86400</f>
        <v>6.1620370370370367E-2</v>
      </c>
      <c r="O64" s="85">
        <f>AgeStanSec!O64/86400</f>
        <v>7.4918981481481475E-2</v>
      </c>
      <c r="P64" s="85">
        <f>AgeStanSec!P64/86400</f>
        <v>0.10784722222222222</v>
      </c>
      <c r="Q64" s="85">
        <f>AgeStanSec!Q64/86400</f>
        <v>0.1325462962962963</v>
      </c>
      <c r="R64" s="85">
        <f>AgeStanSec!R64/86400</f>
        <v>0.23760416666666667</v>
      </c>
      <c r="S64" s="85">
        <f>AgeStanSec!S64/86400</f>
        <v>0.31561342592592595</v>
      </c>
      <c r="T64" s="85">
        <f>AgeStanSec!T64/86400</f>
        <v>0.53636574074074073</v>
      </c>
      <c r="U64" s="85">
        <f>AgeStanSec!U64/86400</f>
        <v>0.58883101851851849</v>
      </c>
      <c r="V64" s="85">
        <f>AgeStanSec!V64/86400</f>
        <v>0.78017361111111116</v>
      </c>
      <c r="W64" s="79"/>
    </row>
    <row r="65" spans="1:23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1.3935185185185186E-2</v>
      </c>
      <c r="E65" s="86">
        <f>AgeStanSec!E65/86400</f>
        <v>1.4976851851851852E-2</v>
      </c>
      <c r="F65" s="86">
        <f>AgeStanSec!F65/86400</f>
        <v>1.8761574074074073E-2</v>
      </c>
      <c r="G65" s="86">
        <f>AgeStanSec!G65/86400</f>
        <v>1.8865740740740742E-2</v>
      </c>
      <c r="H65" s="86">
        <f>AgeStanSec!H65/86400</f>
        <v>2.3622685185185184E-2</v>
      </c>
      <c r="I65" s="86">
        <f>AgeStanSec!I65/86400</f>
        <v>2.8680555555555556E-2</v>
      </c>
      <c r="J65" s="86">
        <f>AgeStanSec!J65/86400</f>
        <v>3.6342592592592593E-2</v>
      </c>
      <c r="K65" s="86">
        <f>AgeStanSec!K65/86400</f>
        <v>3.9166666666666669E-2</v>
      </c>
      <c r="L65" s="86">
        <f>AgeStanSec!L65/86400</f>
        <v>4.9212962962962965E-2</v>
      </c>
      <c r="M65" s="86">
        <f>AgeStanSec!M65/86400</f>
        <v>5.1956018518518519E-2</v>
      </c>
      <c r="N65" s="86">
        <f>AgeStanSec!N65/86400</f>
        <v>6.2233796296296294E-2</v>
      </c>
      <c r="O65" s="86">
        <f>AgeStanSec!O65/86400</f>
        <v>7.5671296296296292E-2</v>
      </c>
      <c r="P65" s="86">
        <f>AgeStanSec!P65/86400</f>
        <v>0.10893518518518519</v>
      </c>
      <c r="Q65" s="86">
        <f>AgeStanSec!Q65/86400</f>
        <v>0.13387731481481482</v>
      </c>
      <c r="R65" s="86">
        <f>AgeStanSec!R65/86400</f>
        <v>0.23998842592592592</v>
      </c>
      <c r="S65" s="86">
        <f>AgeStanSec!S65/86400</f>
        <v>0.3187962962962963</v>
      </c>
      <c r="T65" s="86">
        <f>AgeStanSec!T65/86400</f>
        <v>0.54177083333333331</v>
      </c>
      <c r="U65" s="86">
        <f>AgeStanSec!U65/86400</f>
        <v>0.59474537037037034</v>
      </c>
      <c r="V65" s="86">
        <f>AgeStanSec!V65/86400</f>
        <v>0.78802083333333328</v>
      </c>
      <c r="W65" s="79"/>
    </row>
    <row r="66" spans="1:23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1.40625E-2</v>
      </c>
      <c r="E66" s="85">
        <f>AgeStanSec!E66/86400</f>
        <v>1.511574074074074E-2</v>
      </c>
      <c r="F66" s="85">
        <f>AgeStanSec!F66/86400</f>
        <v>1.894675925925926E-2</v>
      </c>
      <c r="G66" s="85">
        <f>AgeStanSec!G66/86400</f>
        <v>1.9050925925925926E-2</v>
      </c>
      <c r="H66" s="85">
        <f>AgeStanSec!H66/86400</f>
        <v>2.3854166666666666E-2</v>
      </c>
      <c r="I66" s="85">
        <f>AgeStanSec!I66/86400</f>
        <v>2.8969907407407406E-2</v>
      </c>
      <c r="J66" s="85">
        <f>AgeStanSec!J66/86400</f>
        <v>3.6701388888888888E-2</v>
      </c>
      <c r="K66" s="85">
        <f>AgeStanSec!K66/86400</f>
        <v>3.9560185185185184E-2</v>
      </c>
      <c r="L66" s="85">
        <f>AgeStanSec!L66/86400</f>
        <v>4.971064814814815E-2</v>
      </c>
      <c r="M66" s="85">
        <f>AgeStanSec!M66/86400</f>
        <v>5.2476851851851851E-2</v>
      </c>
      <c r="N66" s="85">
        <f>AgeStanSec!N66/86400</f>
        <v>6.2858796296296301E-2</v>
      </c>
      <c r="O66" s="85">
        <f>AgeStanSec!O66/86400</f>
        <v>7.6423611111111109E-2</v>
      </c>
      <c r="P66" s="85">
        <f>AgeStanSec!P66/86400</f>
        <v>0.11002314814814815</v>
      </c>
      <c r="Q66" s="85">
        <f>AgeStanSec!Q66/86400</f>
        <v>0.13521990740740741</v>
      </c>
      <c r="R66" s="85">
        <f>AgeStanSec!R66/86400</f>
        <v>0.24239583333333334</v>
      </c>
      <c r="S66" s="85">
        <f>AgeStanSec!S66/86400</f>
        <v>0.32199074074074074</v>
      </c>
      <c r="T66" s="85">
        <f>AgeStanSec!T66/86400</f>
        <v>0.54719907407407409</v>
      </c>
      <c r="U66" s="85">
        <f>AgeStanSec!U66/86400</f>
        <v>0.60071759259259261</v>
      </c>
      <c r="V66" s="85">
        <f>AgeStanSec!V66/86400</f>
        <v>0.79592592592592593</v>
      </c>
      <c r="W66" s="79"/>
    </row>
    <row r="67" spans="1:23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1.4201388888888888E-2</v>
      </c>
      <c r="E67" s="85">
        <f>AgeStanSec!E67/86400</f>
        <v>1.5266203703703704E-2</v>
      </c>
      <c r="F67" s="85">
        <f>AgeStanSec!F67/86400</f>
        <v>1.9120370370370371E-2</v>
      </c>
      <c r="G67" s="85">
        <f>AgeStanSec!G67/86400</f>
        <v>1.923611111111111E-2</v>
      </c>
      <c r="H67" s="85">
        <f>AgeStanSec!H67/86400</f>
        <v>2.4085648148148148E-2</v>
      </c>
      <c r="I67" s="85">
        <f>AgeStanSec!I67/86400</f>
        <v>2.9259259259259259E-2</v>
      </c>
      <c r="J67" s="85">
        <f>AgeStanSec!J67/86400</f>
        <v>3.7083333333333336E-2</v>
      </c>
      <c r="K67" s="85">
        <f>AgeStanSec!K67/86400</f>
        <v>3.996527777777778E-2</v>
      </c>
      <c r="L67" s="85">
        <f>AgeStanSec!L67/86400</f>
        <v>5.0219907407407408E-2</v>
      </c>
      <c r="M67" s="85">
        <f>AgeStanSec!M67/86400</f>
        <v>5.3009259259259256E-2</v>
      </c>
      <c r="N67" s="85">
        <f>AgeStanSec!N67/86400</f>
        <v>6.3506944444444449E-2</v>
      </c>
      <c r="O67" s="85">
        <f>AgeStanSec!O67/86400</f>
        <v>7.7210648148148153E-2</v>
      </c>
      <c r="P67" s="85">
        <f>AgeStanSec!P67/86400</f>
        <v>0.11115740740740741</v>
      </c>
      <c r="Q67" s="85">
        <f>AgeStanSec!Q67/86400</f>
        <v>0.1366087962962963</v>
      </c>
      <c r="R67" s="85">
        <f>AgeStanSec!R67/86400</f>
        <v>0.24488425925925925</v>
      </c>
      <c r="S67" s="85">
        <f>AgeStanSec!S67/86400</f>
        <v>0.32528935185185187</v>
      </c>
      <c r="T67" s="85">
        <f>AgeStanSec!T67/86400</f>
        <v>0.55281250000000004</v>
      </c>
      <c r="U67" s="85">
        <f>AgeStanSec!U67/86400</f>
        <v>0.60687500000000005</v>
      </c>
      <c r="V67" s="85">
        <f>AgeStanSec!V67/86400</f>
        <v>0.80409722222222224</v>
      </c>
      <c r="W67" s="79"/>
    </row>
    <row r="68" spans="1:23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1.4328703703703703E-2</v>
      </c>
      <c r="E68" s="85">
        <f>AgeStanSec!E68/86400</f>
        <v>1.5405092592592592E-2</v>
      </c>
      <c r="F68" s="85">
        <f>AgeStanSec!F68/86400</f>
        <v>1.9305555555555555E-2</v>
      </c>
      <c r="G68" s="85">
        <f>AgeStanSec!G68/86400</f>
        <v>1.9421296296296298E-2</v>
      </c>
      <c r="H68" s="85">
        <f>AgeStanSec!H68/86400</f>
        <v>2.4328703703703703E-2</v>
      </c>
      <c r="I68" s="85">
        <f>AgeStanSec!I68/86400</f>
        <v>2.9548611111111112E-2</v>
      </c>
      <c r="J68" s="85">
        <f>AgeStanSec!J68/86400</f>
        <v>3.7453703703703704E-2</v>
      </c>
      <c r="K68" s="85">
        <f>AgeStanSec!K68/86400</f>
        <v>4.0358796296296295E-2</v>
      </c>
      <c r="L68" s="85">
        <f>AgeStanSec!L68/86400</f>
        <v>5.0740740740740739E-2</v>
      </c>
      <c r="M68" s="85">
        <f>AgeStanSec!M68/86400</f>
        <v>5.3564814814814815E-2</v>
      </c>
      <c r="N68" s="85">
        <f>AgeStanSec!N68/86400</f>
        <v>6.4166666666666664E-2</v>
      </c>
      <c r="O68" s="85">
        <f>AgeStanSec!O68/86400</f>
        <v>7.8009259259259264E-2</v>
      </c>
      <c r="P68" s="85">
        <f>AgeStanSec!P68/86400</f>
        <v>0.11231481481481481</v>
      </c>
      <c r="Q68" s="85">
        <f>AgeStanSec!Q68/86400</f>
        <v>0.13802083333333334</v>
      </c>
      <c r="R68" s="85">
        <f>AgeStanSec!R68/86400</f>
        <v>0.24741898148148148</v>
      </c>
      <c r="S68" s="85">
        <f>AgeStanSec!S68/86400</f>
        <v>0.32866898148148149</v>
      </c>
      <c r="T68" s="85">
        <f>AgeStanSec!T68/86400</f>
        <v>0.55854166666666671</v>
      </c>
      <c r="U68" s="85">
        <f>AgeStanSec!U68/86400</f>
        <v>0.6131712962962963</v>
      </c>
      <c r="V68" s="85">
        <f>AgeStanSec!V68/86400</f>
        <v>0.81243055555555554</v>
      </c>
      <c r="W68" s="79"/>
    </row>
    <row r="69" spans="1:23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1.4479166666666666E-2</v>
      </c>
      <c r="E69" s="85">
        <f>AgeStanSec!E69/86400</f>
        <v>1.556712962962963E-2</v>
      </c>
      <c r="F69" s="85">
        <f>AgeStanSec!F69/86400</f>
        <v>1.9502314814814816E-2</v>
      </c>
      <c r="G69" s="85">
        <f>AgeStanSec!G69/86400</f>
        <v>1.9606481481481482E-2</v>
      </c>
      <c r="H69" s="85">
        <f>AgeStanSec!H69/86400</f>
        <v>2.4571759259259258E-2</v>
      </c>
      <c r="I69" s="85">
        <f>AgeStanSec!I69/86400</f>
        <v>2.9849537037037036E-2</v>
      </c>
      <c r="J69" s="85">
        <f>AgeStanSec!J69/86400</f>
        <v>3.7835648148148146E-2</v>
      </c>
      <c r="K69" s="85">
        <f>AgeStanSec!K69/86400</f>
        <v>4.0775462962962965E-2</v>
      </c>
      <c r="L69" s="85">
        <f>AgeStanSec!L69/86400</f>
        <v>5.1273148148148151E-2</v>
      </c>
      <c r="M69" s="85">
        <f>AgeStanSec!M69/86400</f>
        <v>5.4120370370370367E-2</v>
      </c>
      <c r="N69" s="85">
        <f>AgeStanSec!N69/86400</f>
        <v>6.4837962962962958E-2</v>
      </c>
      <c r="O69" s="85">
        <f>AgeStanSec!O69/86400</f>
        <v>7.8831018518518522E-2</v>
      </c>
      <c r="P69" s="85">
        <f>AgeStanSec!P69/86400</f>
        <v>0.11348379629629629</v>
      </c>
      <c r="Q69" s="85">
        <f>AgeStanSec!Q69/86400</f>
        <v>0.13946759259259259</v>
      </c>
      <c r="R69" s="85">
        <f>AgeStanSec!R69/86400</f>
        <v>0.25001157407407409</v>
      </c>
      <c r="S69" s="85">
        <f>AgeStanSec!S69/86400</f>
        <v>0.33210648148148147</v>
      </c>
      <c r="T69" s="85">
        <f>AgeStanSec!T69/86400</f>
        <v>0.56439814814814815</v>
      </c>
      <c r="U69" s="85">
        <f>AgeStanSec!U69/86400</f>
        <v>0.61959490740740741</v>
      </c>
      <c r="V69" s="85">
        <f>AgeStanSec!V69/86400</f>
        <v>0.82094907407407403</v>
      </c>
      <c r="W69" s="79"/>
    </row>
    <row r="70" spans="1:23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1.4641203703703703E-2</v>
      </c>
      <c r="E70" s="86">
        <f>AgeStanSec!E70/86400</f>
        <v>1.5729166666666666E-2</v>
      </c>
      <c r="F70" s="86">
        <f>AgeStanSec!F70/86400</f>
        <v>1.9699074074074074E-2</v>
      </c>
      <c r="G70" s="86">
        <f>AgeStanSec!G70/86400</f>
        <v>1.9814814814814816E-2</v>
      </c>
      <c r="H70" s="86">
        <f>AgeStanSec!H70/86400</f>
        <v>2.4826388888888887E-2</v>
      </c>
      <c r="I70" s="86">
        <f>AgeStanSec!I70/86400</f>
        <v>3.0150462962962962E-2</v>
      </c>
      <c r="J70" s="86">
        <f>AgeStanSec!J70/86400</f>
        <v>3.8229166666666668E-2</v>
      </c>
      <c r="K70" s="86">
        <f>AgeStanSec!K70/86400</f>
        <v>4.1203703703703701E-2</v>
      </c>
      <c r="L70" s="86">
        <f>AgeStanSec!L70/86400</f>
        <v>5.1805555555555556E-2</v>
      </c>
      <c r="M70" s="86">
        <f>AgeStanSec!M70/86400</f>
        <v>5.4699074074074074E-2</v>
      </c>
      <c r="N70" s="86">
        <f>AgeStanSec!N70/86400</f>
        <v>6.5520833333333334E-2</v>
      </c>
      <c r="O70" s="86">
        <f>AgeStanSec!O70/86400</f>
        <v>7.9664351851851847E-2</v>
      </c>
      <c r="P70" s="86">
        <f>AgeStanSec!P70/86400</f>
        <v>0.1146875</v>
      </c>
      <c r="Q70" s="86">
        <f>AgeStanSec!Q70/86400</f>
        <v>0.14094907407407409</v>
      </c>
      <c r="R70" s="86">
        <f>AgeStanSec!R70/86400</f>
        <v>0.25266203703703705</v>
      </c>
      <c r="S70" s="86">
        <f>AgeStanSec!S70/86400</f>
        <v>0.33562500000000001</v>
      </c>
      <c r="T70" s="86">
        <f>AgeStanSec!T70/86400</f>
        <v>0.57037037037037042</v>
      </c>
      <c r="U70" s="86">
        <f>AgeStanSec!U70/86400</f>
        <v>0.62615740740740744</v>
      </c>
      <c r="V70" s="86">
        <f>AgeStanSec!V70/86400</f>
        <v>0.82964120370370376</v>
      </c>
      <c r="W70" s="79"/>
    </row>
    <row r="71" spans="1:23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1.4814814814814815E-2</v>
      </c>
      <c r="E71" s="85">
        <f>AgeStanSec!E71/86400</f>
        <v>1.5914351851851853E-2</v>
      </c>
      <c r="F71" s="85">
        <f>AgeStanSec!F71/86400</f>
        <v>1.9930555555555556E-2</v>
      </c>
      <c r="G71" s="85">
        <f>AgeStanSec!G71/86400</f>
        <v>2.0034722222222221E-2</v>
      </c>
      <c r="H71" s="85">
        <f>AgeStanSec!H71/86400</f>
        <v>2.508101851851852E-2</v>
      </c>
      <c r="I71" s="85">
        <f>AgeStanSec!I71/86400</f>
        <v>3.048611111111111E-2</v>
      </c>
      <c r="J71" s="85">
        <f>AgeStanSec!J71/86400</f>
        <v>3.8645833333333331E-2</v>
      </c>
      <c r="K71" s="85">
        <f>AgeStanSec!K71/86400</f>
        <v>4.1655092592592591E-2</v>
      </c>
      <c r="L71" s="85">
        <f>AgeStanSec!L71/86400</f>
        <v>5.2384259259259262E-2</v>
      </c>
      <c r="M71" s="85">
        <f>AgeStanSec!M71/86400</f>
        <v>5.5300925925925927E-2</v>
      </c>
      <c r="N71" s="85">
        <f>AgeStanSec!N71/86400</f>
        <v>6.6250000000000003E-2</v>
      </c>
      <c r="O71" s="85">
        <f>AgeStanSec!O71/86400</f>
        <v>8.0555555555555561E-2</v>
      </c>
      <c r="P71" s="85">
        <f>AgeStanSec!P71/86400</f>
        <v>0.11594907407407408</v>
      </c>
      <c r="Q71" s="85">
        <f>AgeStanSec!Q71/86400</f>
        <v>0.14248842592592592</v>
      </c>
      <c r="R71" s="85">
        <f>AgeStanSec!R71/86400</f>
        <v>0.25543981481481481</v>
      </c>
      <c r="S71" s="85">
        <f>AgeStanSec!S71/86400</f>
        <v>0.33930555555555558</v>
      </c>
      <c r="T71" s="85">
        <f>AgeStanSec!T71/86400</f>
        <v>0.57664351851851847</v>
      </c>
      <c r="U71" s="85">
        <f>AgeStanSec!U71/86400</f>
        <v>0.6330324074074074</v>
      </c>
      <c r="V71" s="85">
        <f>AgeStanSec!V71/86400</f>
        <v>0.83875</v>
      </c>
      <c r="W71" s="79"/>
    </row>
    <row r="72" spans="1:23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1.5011574074074075E-2</v>
      </c>
      <c r="E72" s="85">
        <f>AgeStanSec!E72/86400</f>
        <v>1.6122685185185184E-2</v>
      </c>
      <c r="F72" s="85">
        <f>AgeStanSec!F72/86400</f>
        <v>2.0173611111111111E-2</v>
      </c>
      <c r="G72" s="85">
        <f>AgeStanSec!G72/86400</f>
        <v>2.0289351851851854E-2</v>
      </c>
      <c r="H72" s="85">
        <f>AgeStanSec!H72/86400</f>
        <v>2.5381944444444443E-2</v>
      </c>
      <c r="I72" s="85">
        <f>AgeStanSec!I72/86400</f>
        <v>3.0844907407407408E-2</v>
      </c>
      <c r="J72" s="85">
        <f>AgeStanSec!J72/86400</f>
        <v>3.9120370370370368E-2</v>
      </c>
      <c r="K72" s="85">
        <f>AgeStanSec!K72/86400</f>
        <v>4.2164351851851849E-2</v>
      </c>
      <c r="L72" s="85">
        <f>AgeStanSec!L72/86400</f>
        <v>5.3020833333333336E-2</v>
      </c>
      <c r="M72" s="85">
        <f>AgeStanSec!M72/86400</f>
        <v>5.5983796296296295E-2</v>
      </c>
      <c r="N72" s="85">
        <f>AgeStanSec!N72/86400</f>
        <v>6.7060185185185181E-2</v>
      </c>
      <c r="O72" s="85">
        <f>AgeStanSec!O72/86400</f>
        <v>8.1539351851851849E-2</v>
      </c>
      <c r="P72" s="85">
        <f>AgeStanSec!P72/86400</f>
        <v>0.11736111111111111</v>
      </c>
      <c r="Q72" s="85">
        <f>AgeStanSec!Q72/86400</f>
        <v>0.14423611111111112</v>
      </c>
      <c r="R72" s="85">
        <f>AgeStanSec!R72/86400</f>
        <v>0.2585648148148148</v>
      </c>
      <c r="S72" s="85">
        <f>AgeStanSec!S72/86400</f>
        <v>0.34346064814814814</v>
      </c>
      <c r="T72" s="85">
        <f>AgeStanSec!T72/86400</f>
        <v>0.58369212962962957</v>
      </c>
      <c r="U72" s="85">
        <f>AgeStanSec!U72/86400</f>
        <v>0.64077546296296295</v>
      </c>
      <c r="V72" s="85">
        <f>AgeStanSec!V72/86400</f>
        <v>0.84900462962962964</v>
      </c>
      <c r="W72" s="79"/>
    </row>
    <row r="73" spans="1:23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1.5219907407407408E-2</v>
      </c>
      <c r="E73" s="85">
        <f>AgeStanSec!E73/86400</f>
        <v>1.6354166666666666E-2</v>
      </c>
      <c r="F73" s="85">
        <f>AgeStanSec!F73/86400</f>
        <v>2.0439814814814813E-2</v>
      </c>
      <c r="G73" s="85">
        <f>AgeStanSec!G73/86400</f>
        <v>2.0555555555555556E-2</v>
      </c>
      <c r="H73" s="85">
        <f>AgeStanSec!H73/86400</f>
        <v>2.5706018518518517E-2</v>
      </c>
      <c r="I73" s="85">
        <f>AgeStanSec!I73/86400</f>
        <v>3.1238425925925926E-2</v>
      </c>
      <c r="J73" s="85">
        <f>AgeStanSec!J73/86400</f>
        <v>3.9629629629629633E-2</v>
      </c>
      <c r="K73" s="85">
        <f>AgeStanSec!K73/86400</f>
        <v>4.2719907407407408E-2</v>
      </c>
      <c r="L73" s="85">
        <f>AgeStanSec!L73/86400</f>
        <v>5.3726851851851852E-2</v>
      </c>
      <c r="M73" s="85">
        <f>AgeStanSec!M73/86400</f>
        <v>5.6724537037037039E-2</v>
      </c>
      <c r="N73" s="85">
        <f>AgeStanSec!N73/86400</f>
        <v>6.7962962962962961E-2</v>
      </c>
      <c r="O73" s="85">
        <f>AgeStanSec!O73/86400</f>
        <v>8.262731481481482E-2</v>
      </c>
      <c r="P73" s="85">
        <f>AgeStanSec!P73/86400</f>
        <v>0.11891203703703704</v>
      </c>
      <c r="Q73" s="85">
        <f>AgeStanSec!Q73/86400</f>
        <v>0.14614583333333334</v>
      </c>
      <c r="R73" s="85">
        <f>AgeStanSec!R73/86400</f>
        <v>0.26197916666666665</v>
      </c>
      <c r="S73" s="85">
        <f>AgeStanSec!S73/86400</f>
        <v>0.34800925925925924</v>
      </c>
      <c r="T73" s="85">
        <f>AgeStanSec!T73/86400</f>
        <v>0.59141203703703704</v>
      </c>
      <c r="U73" s="85">
        <f>AgeStanSec!U73/86400</f>
        <v>0.64924768518518516</v>
      </c>
      <c r="V73" s="85">
        <f>AgeStanSec!V73/86400</f>
        <v>0.86023148148148143</v>
      </c>
      <c r="W73" s="79"/>
    </row>
    <row r="74" spans="1:23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1.545138888888889E-2</v>
      </c>
      <c r="E74" s="85">
        <f>AgeStanSec!E74/86400</f>
        <v>1.6597222222222222E-2</v>
      </c>
      <c r="F74" s="85">
        <f>AgeStanSec!F74/86400</f>
        <v>2.074074074074074E-2</v>
      </c>
      <c r="G74" s="85">
        <f>AgeStanSec!G74/86400</f>
        <v>2.0856481481481483E-2</v>
      </c>
      <c r="H74" s="85">
        <f>AgeStanSec!H74/86400</f>
        <v>2.6064814814814815E-2</v>
      </c>
      <c r="I74" s="85">
        <f>AgeStanSec!I74/86400</f>
        <v>3.1689814814814816E-2</v>
      </c>
      <c r="J74" s="85">
        <f>AgeStanSec!J74/86400</f>
        <v>4.0196759259259258E-2</v>
      </c>
      <c r="K74" s="85">
        <f>AgeStanSec!K74/86400</f>
        <v>4.3333333333333335E-2</v>
      </c>
      <c r="L74" s="85">
        <f>AgeStanSec!L74/86400</f>
        <v>5.4502314814814816E-2</v>
      </c>
      <c r="M74" s="85">
        <f>AgeStanSec!M74/86400</f>
        <v>5.7546296296296297E-2</v>
      </c>
      <c r="N74" s="85">
        <f>AgeStanSec!N74/86400</f>
        <v>6.895833333333333E-2</v>
      </c>
      <c r="O74" s="85">
        <f>AgeStanSec!O74/86400</f>
        <v>8.3842592592592594E-2</v>
      </c>
      <c r="P74" s="85">
        <f>AgeStanSec!P74/86400</f>
        <v>0.12064814814814814</v>
      </c>
      <c r="Q74" s="85">
        <f>AgeStanSec!Q74/86400</f>
        <v>0.14827546296296296</v>
      </c>
      <c r="R74" s="85">
        <f>AgeStanSec!R74/86400</f>
        <v>0.26579861111111114</v>
      </c>
      <c r="S74" s="85">
        <f>AgeStanSec!S74/86400</f>
        <v>0.3530787037037037</v>
      </c>
      <c r="T74" s="85">
        <f>AgeStanSec!T74/86400</f>
        <v>0.60002314814814817</v>
      </c>
      <c r="U74" s="85">
        <f>AgeStanSec!U74/86400</f>
        <v>0.65870370370370368</v>
      </c>
      <c r="V74" s="85">
        <f>AgeStanSec!V74/86400</f>
        <v>0.87276620370370372</v>
      </c>
      <c r="W74" s="79"/>
    </row>
    <row r="75" spans="1:23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1.5706018518518518E-2</v>
      </c>
      <c r="E75" s="86">
        <f>AgeStanSec!E75/86400</f>
        <v>1.6863425925925928E-2</v>
      </c>
      <c r="F75" s="86">
        <f>AgeStanSec!F75/86400</f>
        <v>2.1064814814814814E-2</v>
      </c>
      <c r="G75" s="86">
        <f>AgeStanSec!G75/86400</f>
        <v>2.1180555555555557E-2</v>
      </c>
      <c r="H75" s="86">
        <f>AgeStanSec!H75/86400</f>
        <v>2.6458333333333334E-2</v>
      </c>
      <c r="I75" s="86">
        <f>AgeStanSec!I75/86400</f>
        <v>3.2175925925925927E-2</v>
      </c>
      <c r="J75" s="86">
        <f>AgeStanSec!J75/86400</f>
        <v>4.0810185185185185E-2</v>
      </c>
      <c r="K75" s="86">
        <f>AgeStanSec!K75/86400</f>
        <v>4.400462962962963E-2</v>
      </c>
      <c r="L75" s="86">
        <f>AgeStanSec!L75/86400</f>
        <v>5.5358796296296295E-2</v>
      </c>
      <c r="M75" s="86">
        <f>AgeStanSec!M75/86400</f>
        <v>5.846064814814815E-2</v>
      </c>
      <c r="N75" s="86">
        <f>AgeStanSec!N75/86400</f>
        <v>7.0046296296296301E-2</v>
      </c>
      <c r="O75" s="86">
        <f>AgeStanSec!O75/86400</f>
        <v>8.5162037037037036E-2</v>
      </c>
      <c r="P75" s="86">
        <f>AgeStanSec!P75/86400</f>
        <v>0.12255787037037037</v>
      </c>
      <c r="Q75" s="86">
        <f>AgeStanSec!Q75/86400</f>
        <v>0.15061342592592591</v>
      </c>
      <c r="R75" s="86">
        <f>AgeStanSec!R75/86400</f>
        <v>0.27</v>
      </c>
      <c r="S75" s="86">
        <f>AgeStanSec!S75/86400</f>
        <v>0.35865740740740742</v>
      </c>
      <c r="T75" s="86">
        <f>AgeStanSec!T75/86400</f>
        <v>0.60951388888888891</v>
      </c>
      <c r="U75" s="86">
        <f>AgeStanSec!U75/86400</f>
        <v>0.66912037037037042</v>
      </c>
      <c r="V75" s="86">
        <f>AgeStanSec!V75/86400</f>
        <v>0.88656250000000003</v>
      </c>
      <c r="W75" s="79"/>
    </row>
    <row r="76" spans="1:23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1.5983796296296298E-2</v>
      </c>
      <c r="E76" s="85">
        <f>AgeStanSec!E76/86400</f>
        <v>1.7164351851851851E-2</v>
      </c>
      <c r="F76" s="85">
        <f>AgeStanSec!F76/86400</f>
        <v>2.1423611111111112E-2</v>
      </c>
      <c r="G76" s="85">
        <f>AgeStanSec!G76/86400</f>
        <v>2.1539351851851851E-2</v>
      </c>
      <c r="H76" s="85">
        <f>AgeStanSec!H76/86400</f>
        <v>2.6898148148148147E-2</v>
      </c>
      <c r="I76" s="85">
        <f>AgeStanSec!I76/86400</f>
        <v>3.2696759259259259E-2</v>
      </c>
      <c r="J76" s="85">
        <f>AgeStanSec!J76/86400</f>
        <v>4.1504629629629627E-2</v>
      </c>
      <c r="K76" s="85">
        <f>AgeStanSec!K76/86400</f>
        <v>4.4745370370370373E-2</v>
      </c>
      <c r="L76" s="85">
        <f>AgeStanSec!L76/86400</f>
        <v>5.6307870370370369E-2</v>
      </c>
      <c r="M76" s="85">
        <f>AgeStanSec!M76/86400</f>
        <v>5.9444444444444446E-2</v>
      </c>
      <c r="N76" s="85">
        <f>AgeStanSec!N76/86400</f>
        <v>7.1249999999999994E-2</v>
      </c>
      <c r="O76" s="85">
        <f>AgeStanSec!O76/86400</f>
        <v>8.6620370370370375E-2</v>
      </c>
      <c r="P76" s="85">
        <f>AgeStanSec!P76/86400</f>
        <v>0.1246412037037037</v>
      </c>
      <c r="Q76" s="85">
        <f>AgeStanSec!Q76/86400</f>
        <v>0.15317129629629631</v>
      </c>
      <c r="R76" s="85">
        <f>AgeStanSec!R76/86400</f>
        <v>0.27458333333333335</v>
      </c>
      <c r="S76" s="85">
        <f>AgeStanSec!S76/86400</f>
        <v>0.36474537037037036</v>
      </c>
      <c r="T76" s="85">
        <f>AgeStanSec!T76/86400</f>
        <v>0.61986111111111108</v>
      </c>
      <c r="U76" s="85">
        <f>AgeStanSec!U76/86400</f>
        <v>0.68047453703703709</v>
      </c>
      <c r="V76" s="85">
        <f>AgeStanSec!V76/86400</f>
        <v>0.90160879629629631</v>
      </c>
      <c r="W76" s="79"/>
    </row>
    <row r="77" spans="1:23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1.6284722222222221E-2</v>
      </c>
      <c r="E77" s="85">
        <f>AgeStanSec!E77/86400</f>
        <v>1.7488425925925925E-2</v>
      </c>
      <c r="F77" s="85">
        <f>AgeStanSec!F77/86400</f>
        <v>2.1817129629629631E-2</v>
      </c>
      <c r="G77" s="85">
        <f>AgeStanSec!G77/86400</f>
        <v>2.193287037037037E-2</v>
      </c>
      <c r="H77" s="85">
        <f>AgeStanSec!H77/86400</f>
        <v>2.7372685185185184E-2</v>
      </c>
      <c r="I77" s="85">
        <f>AgeStanSec!I77/86400</f>
        <v>3.3287037037037039E-2</v>
      </c>
      <c r="J77" s="85">
        <f>AgeStanSec!J77/86400</f>
        <v>4.2256944444444444E-2</v>
      </c>
      <c r="K77" s="85">
        <f>AgeStanSec!K77/86400</f>
        <v>4.5555555555555557E-2</v>
      </c>
      <c r="L77" s="85">
        <f>AgeStanSec!L77/86400</f>
        <v>5.7326388888888892E-2</v>
      </c>
      <c r="M77" s="85">
        <f>AgeStanSec!M77/86400</f>
        <v>6.0543981481481483E-2</v>
      </c>
      <c r="N77" s="85">
        <f>AgeStanSec!N77/86400</f>
        <v>7.2581018518518517E-2</v>
      </c>
      <c r="O77" s="85">
        <f>AgeStanSec!O77/86400</f>
        <v>8.8240740740740745E-2</v>
      </c>
      <c r="P77" s="85">
        <f>AgeStanSec!P77/86400</f>
        <v>0.12694444444444444</v>
      </c>
      <c r="Q77" s="85">
        <f>AgeStanSec!Q77/86400</f>
        <v>0.15600694444444443</v>
      </c>
      <c r="R77" s="85">
        <f>AgeStanSec!R77/86400</f>
        <v>0.27965277777777775</v>
      </c>
      <c r="S77" s="85">
        <f>AgeStanSec!S77/86400</f>
        <v>0.37148148148148147</v>
      </c>
      <c r="T77" s="85">
        <f>AgeStanSec!T77/86400</f>
        <v>0.63130787037037039</v>
      </c>
      <c r="U77" s="85">
        <f>AgeStanSec!U77/86400</f>
        <v>0.69305555555555554</v>
      </c>
      <c r="V77" s="85">
        <f>AgeStanSec!V77/86400</f>
        <v>0.91827546296296292</v>
      </c>
      <c r="W77" s="79"/>
    </row>
    <row r="78" spans="1:23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1.6608796296296295E-2</v>
      </c>
      <c r="E78" s="85">
        <f>AgeStanSec!E78/86400</f>
        <v>1.7835648148148149E-2</v>
      </c>
      <c r="F78" s="85">
        <f>AgeStanSec!F78/86400</f>
        <v>2.224537037037037E-2</v>
      </c>
      <c r="G78" s="85">
        <f>AgeStanSec!G78/86400</f>
        <v>2.2361111111111109E-2</v>
      </c>
      <c r="H78" s="85">
        <f>AgeStanSec!H78/86400</f>
        <v>2.7893518518518519E-2</v>
      </c>
      <c r="I78" s="85">
        <f>AgeStanSec!I78/86400</f>
        <v>3.3923611111111113E-2</v>
      </c>
      <c r="J78" s="85">
        <f>AgeStanSec!J78/86400</f>
        <v>4.3067129629629629E-2</v>
      </c>
      <c r="K78" s="85">
        <f>AgeStanSec!K78/86400</f>
        <v>4.6446759259259257E-2</v>
      </c>
      <c r="L78" s="85">
        <f>AgeStanSec!L78/86400</f>
        <v>5.846064814814815E-2</v>
      </c>
      <c r="M78" s="85">
        <f>AgeStanSec!M78/86400</f>
        <v>6.173611111111111E-2</v>
      </c>
      <c r="N78" s="85">
        <f>AgeStanSec!N78/86400</f>
        <v>7.4027777777777776E-2</v>
      </c>
      <c r="O78" s="85">
        <f>AgeStanSec!O78/86400</f>
        <v>0.09</v>
      </c>
      <c r="P78" s="85">
        <f>AgeStanSec!P78/86400</f>
        <v>0.12944444444444445</v>
      </c>
      <c r="Q78" s="85">
        <f>AgeStanSec!Q78/86400</f>
        <v>0.15908564814814816</v>
      </c>
      <c r="R78" s="85">
        <f>AgeStanSec!R78/86400</f>
        <v>0.28518518518518521</v>
      </c>
      <c r="S78" s="85">
        <f>AgeStanSec!S78/86400</f>
        <v>0.37883101851851853</v>
      </c>
      <c r="T78" s="85">
        <f>AgeStanSec!T78/86400</f>
        <v>0.64379629629629631</v>
      </c>
      <c r="U78" s="85">
        <f>AgeStanSec!U78/86400</f>
        <v>0.70674768518518516</v>
      </c>
      <c r="V78" s="85">
        <f>AgeStanSec!V78/86400</f>
        <v>0.93642361111111116</v>
      </c>
      <c r="W78" s="79"/>
    </row>
    <row r="79" spans="1:23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1.6967592592592593E-2</v>
      </c>
      <c r="E79" s="85">
        <f>AgeStanSec!E79/86400</f>
        <v>1.8217592592592594E-2</v>
      </c>
      <c r="F79" s="85">
        <f>AgeStanSec!F79/86400</f>
        <v>2.2708333333333334E-2</v>
      </c>
      <c r="G79" s="85">
        <f>AgeStanSec!G79/86400</f>
        <v>2.2835648148148147E-2</v>
      </c>
      <c r="H79" s="85">
        <f>AgeStanSec!H79/86400</f>
        <v>2.8472222222222222E-2</v>
      </c>
      <c r="I79" s="85">
        <f>AgeStanSec!I79/86400</f>
        <v>3.4629629629629628E-2</v>
      </c>
      <c r="J79" s="85">
        <f>AgeStanSec!J79/86400</f>
        <v>4.3969907407407409E-2</v>
      </c>
      <c r="K79" s="85">
        <f>AgeStanSec!K79/86400</f>
        <v>4.7418981481481479E-2</v>
      </c>
      <c r="L79" s="85">
        <f>AgeStanSec!L79/86400</f>
        <v>5.9710648148148152E-2</v>
      </c>
      <c r="M79" s="85">
        <f>AgeStanSec!M79/86400</f>
        <v>6.3055555555555559E-2</v>
      </c>
      <c r="N79" s="85">
        <f>AgeStanSec!N79/86400</f>
        <v>7.5613425925925931E-2</v>
      </c>
      <c r="O79" s="85">
        <f>AgeStanSec!O79/86400</f>
        <v>9.1932870370370373E-2</v>
      </c>
      <c r="P79" s="85">
        <f>AgeStanSec!P79/86400</f>
        <v>0.13222222222222221</v>
      </c>
      <c r="Q79" s="85">
        <f>AgeStanSec!Q79/86400</f>
        <v>0.16250000000000001</v>
      </c>
      <c r="R79" s="85">
        <f>AgeStanSec!R79/86400</f>
        <v>0.29129629629629628</v>
      </c>
      <c r="S79" s="137">
        <f>AgeStanSec!S79/86400</f>
        <v>0.38694444444444442</v>
      </c>
      <c r="T79" s="137">
        <f>AgeStanSec!T79/86400</f>
        <v>0.65759259259259262</v>
      </c>
      <c r="U79" s="137">
        <f>AgeStanSec!U79/86400</f>
        <v>0.72190972222222227</v>
      </c>
      <c r="V79" s="137">
        <f>AgeStanSec!V79/86400</f>
        <v>0.95650462962962968</v>
      </c>
      <c r="W79" s="79"/>
    </row>
    <row r="80" spans="1:23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1.7361111111111112E-2</v>
      </c>
      <c r="E80" s="86">
        <f>AgeStanSec!E80/86400</f>
        <v>1.863425925925926E-2</v>
      </c>
      <c r="F80" s="86">
        <f>AgeStanSec!F80/86400</f>
        <v>2.3217592592592592E-2</v>
      </c>
      <c r="G80" s="86">
        <f>AgeStanSec!G80/86400</f>
        <v>2.3344907407407408E-2</v>
      </c>
      <c r="H80" s="86">
        <f>AgeStanSec!H80/86400</f>
        <v>2.9097222222222222E-2</v>
      </c>
      <c r="I80" s="86">
        <f>AgeStanSec!I80/86400</f>
        <v>3.5393518518518519E-2</v>
      </c>
      <c r="J80" s="86">
        <f>AgeStanSec!J80/86400</f>
        <v>4.4965277777777778E-2</v>
      </c>
      <c r="K80" s="86">
        <f>AgeStanSec!K80/86400</f>
        <v>4.8483796296296296E-2</v>
      </c>
      <c r="L80" s="86">
        <f>AgeStanSec!L80/86400</f>
        <v>6.1064814814814815E-2</v>
      </c>
      <c r="M80" s="86">
        <f>AgeStanSec!M80/86400</f>
        <v>6.4490740740740737E-2</v>
      </c>
      <c r="N80" s="86">
        <f>AgeStanSec!N80/86400</f>
        <v>7.7372685185185183E-2</v>
      </c>
      <c r="O80" s="86">
        <f>AgeStanSec!O80/86400</f>
        <v>9.4074074074074074E-2</v>
      </c>
      <c r="P80" s="86">
        <f>AgeStanSec!P80/86400</f>
        <v>0.13527777777777777</v>
      </c>
      <c r="Q80" s="86">
        <f>AgeStanSec!Q80/86400</f>
        <v>0.16623842592592591</v>
      </c>
      <c r="R80" s="86">
        <f>AgeStanSec!R80/86400</f>
        <v>0.29802083333333335</v>
      </c>
      <c r="S80" s="138">
        <f>AgeStanSec!S80/86400</f>
        <v>0.39586805555555554</v>
      </c>
      <c r="T80" s="138">
        <f>AgeStanSec!T80/86400</f>
        <v>0.67276620370370366</v>
      </c>
      <c r="U80" s="138">
        <f>AgeStanSec!U80/86400</f>
        <v>0.73855324074074069</v>
      </c>
      <c r="V80" s="138">
        <f>AgeStanSec!V80/86400</f>
        <v>0.97856481481481483</v>
      </c>
      <c r="W80" s="79"/>
    </row>
    <row r="81" spans="1:23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1.7789351851851851E-2</v>
      </c>
      <c r="E81" s="85">
        <f>AgeStanSec!E81/86400</f>
        <v>1.9085648148148147E-2</v>
      </c>
      <c r="F81" s="85">
        <f>AgeStanSec!F81/86400</f>
        <v>2.3784722222222221E-2</v>
      </c>
      <c r="G81" s="85">
        <f>AgeStanSec!G81/86400</f>
        <v>2.3912037037037037E-2</v>
      </c>
      <c r="H81" s="85">
        <f>AgeStanSec!H81/86400</f>
        <v>2.9780092592592594E-2</v>
      </c>
      <c r="I81" s="85">
        <f>AgeStanSec!I81/86400</f>
        <v>3.6238425925925924E-2</v>
      </c>
      <c r="J81" s="85">
        <f>AgeStanSec!J81/86400</f>
        <v>4.6041666666666668E-2</v>
      </c>
      <c r="K81" s="85">
        <f>AgeStanSec!K81/86400</f>
        <v>4.9664351851851848E-2</v>
      </c>
      <c r="L81" s="85">
        <f>AgeStanSec!L81/86400</f>
        <v>6.2557870370370375E-2</v>
      </c>
      <c r="M81" s="85">
        <f>AgeStanSec!M81/86400</f>
        <v>6.6064814814814812E-2</v>
      </c>
      <c r="N81" s="85">
        <f>AgeStanSec!N81/86400</f>
        <v>7.9293981481481479E-2</v>
      </c>
      <c r="O81" s="85">
        <f>AgeStanSec!O81/86400</f>
        <v>9.6400462962962966E-2</v>
      </c>
      <c r="P81" s="85">
        <f>AgeStanSec!P81/86400</f>
        <v>0.13859953703703703</v>
      </c>
      <c r="Q81" s="85">
        <f>AgeStanSec!Q81/86400</f>
        <v>0.17033564814814814</v>
      </c>
      <c r="R81" s="85">
        <f>AgeStanSec!R81/86400</f>
        <v>0.30534722222222221</v>
      </c>
      <c r="S81" s="137">
        <f>AgeStanSec!S81/86400</f>
        <v>0.40561342592592592</v>
      </c>
      <c r="T81" s="137">
        <f>AgeStanSec!T81/86400</f>
        <v>0.68931712962962965</v>
      </c>
      <c r="U81" s="137">
        <f>AgeStanSec!U81/86400</f>
        <v>0.75672453703703701</v>
      </c>
      <c r="V81" s="137">
        <f>AgeStanSec!V81/86400</f>
        <v>1.0026388888888889</v>
      </c>
      <c r="W81" s="79"/>
    </row>
    <row r="82" spans="1:23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1.8252314814814815E-2</v>
      </c>
      <c r="E82" s="85">
        <f>AgeStanSec!E82/86400</f>
        <v>1.9583333333333335E-2</v>
      </c>
      <c r="F82" s="85">
        <f>AgeStanSec!F82/86400</f>
        <v>2.4398148148148148E-2</v>
      </c>
      <c r="G82" s="85">
        <f>AgeStanSec!G82/86400</f>
        <v>2.4525462962962964E-2</v>
      </c>
      <c r="H82" s="85">
        <f>AgeStanSec!H82/86400</f>
        <v>3.0532407407407407E-2</v>
      </c>
      <c r="I82" s="85">
        <f>AgeStanSec!I82/86400</f>
        <v>3.7164351851851851E-2</v>
      </c>
      <c r="J82" s="85">
        <f>AgeStanSec!J82/86400</f>
        <v>4.7233796296296295E-2</v>
      </c>
      <c r="K82" s="85">
        <f>AgeStanSec!K82/86400</f>
        <v>5.0937499999999997E-2</v>
      </c>
      <c r="L82" s="85">
        <f>AgeStanSec!L82/86400</f>
        <v>6.4201388888888891E-2</v>
      </c>
      <c r="M82" s="85">
        <f>AgeStanSec!M82/86400</f>
        <v>6.7800925925925931E-2</v>
      </c>
      <c r="N82" s="85">
        <f>AgeStanSec!N82/86400</f>
        <v>8.1400462962962966E-2</v>
      </c>
      <c r="O82" s="85">
        <f>AgeStanSec!O82/86400</f>
        <v>9.8969907407407409E-2</v>
      </c>
      <c r="P82" s="85">
        <f>AgeStanSec!P82/86400</f>
        <v>0.14229166666666668</v>
      </c>
      <c r="Q82" s="85">
        <f>AgeStanSec!Q82/86400</f>
        <v>0.17487268518518517</v>
      </c>
      <c r="R82" s="85">
        <f>AgeStanSec!R82/86400</f>
        <v>0.31347222222222221</v>
      </c>
      <c r="S82" s="137">
        <f>AgeStanSec!S82/86400</f>
        <v>0.41641203703703705</v>
      </c>
      <c r="T82" s="137">
        <f>AgeStanSec!T82/86400</f>
        <v>0.70766203703703701</v>
      </c>
      <c r="U82" s="137">
        <f>AgeStanSec!U82/86400</f>
        <v>0.77686342592592594</v>
      </c>
      <c r="V82" s="137">
        <f>AgeStanSec!V82/86400</f>
        <v>1.0293287037037038</v>
      </c>
      <c r="W82" s="79"/>
    </row>
    <row r="83" spans="1:23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1.8761574074074073E-2</v>
      </c>
      <c r="E83" s="85">
        <f>AgeStanSec!E83/86400</f>
        <v>2.013888888888889E-2</v>
      </c>
      <c r="F83" s="85">
        <f>AgeStanSec!F83/86400</f>
        <v>2.5069444444444443E-2</v>
      </c>
      <c r="G83" s="85">
        <f>AgeStanSec!G83/86400</f>
        <v>2.5208333333333333E-2</v>
      </c>
      <c r="H83" s="85">
        <f>AgeStanSec!H83/86400</f>
        <v>3.1365740740740743E-2</v>
      </c>
      <c r="I83" s="85">
        <f>AgeStanSec!I83/86400</f>
        <v>3.8194444444444448E-2</v>
      </c>
      <c r="J83" s="85">
        <f>AgeStanSec!J83/86400</f>
        <v>4.8541666666666664E-2</v>
      </c>
      <c r="K83" s="85">
        <f>AgeStanSec!K83/86400</f>
        <v>5.2361111111111108E-2</v>
      </c>
      <c r="L83" s="85">
        <f>AgeStanSec!L83/86400</f>
        <v>6.6006944444444438E-2</v>
      </c>
      <c r="M83" s="85">
        <f>AgeStanSec!M83/86400</f>
        <v>6.9722222222222227E-2</v>
      </c>
      <c r="N83" s="85">
        <f>AgeStanSec!N83/86400</f>
        <v>8.3738425925925924E-2</v>
      </c>
      <c r="O83" s="85">
        <f>AgeStanSec!O83/86400</f>
        <v>0.10180555555555555</v>
      </c>
      <c r="P83" s="85">
        <f>AgeStanSec!P83/86400</f>
        <v>0.14633101851851851</v>
      </c>
      <c r="Q83" s="85">
        <f>AgeStanSec!Q83/86400</f>
        <v>0.17983796296296295</v>
      </c>
      <c r="R83" s="85">
        <f>AgeStanSec!R83/86400</f>
        <v>0.32238425925925923</v>
      </c>
      <c r="S83" s="137">
        <f>AgeStanSec!S83/86400</f>
        <v>0.42824074074074076</v>
      </c>
      <c r="T83" s="137">
        <f>AgeStanSec!T83/86400</f>
        <v>0.72776620370370371</v>
      </c>
      <c r="U83" s="137">
        <f>AgeStanSec!U83/86400</f>
        <v>0.79893518518518514</v>
      </c>
      <c r="V83" s="137">
        <f>AgeStanSec!V83/86400</f>
        <v>1.0585648148148148</v>
      </c>
      <c r="W83" s="79"/>
    </row>
    <row r="84" spans="1:23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1.9328703703703702E-2</v>
      </c>
      <c r="E84" s="85">
        <f>AgeStanSec!E84/86400</f>
        <v>2.074074074074074E-2</v>
      </c>
      <c r="F84" s="85">
        <f>AgeStanSec!F84/86400</f>
        <v>2.5810185185185186E-2</v>
      </c>
      <c r="G84" s="85">
        <f>AgeStanSec!G84/86400</f>
        <v>2.5949074074074076E-2</v>
      </c>
      <c r="H84" s="85">
        <f>AgeStanSec!H84/86400</f>
        <v>3.2280092592592589E-2</v>
      </c>
      <c r="I84" s="85">
        <f>AgeStanSec!I84/86400</f>
        <v>3.9305555555555559E-2</v>
      </c>
      <c r="J84" s="85">
        <f>AgeStanSec!J84/86400</f>
        <v>4.9976851851851849E-2</v>
      </c>
      <c r="K84" s="85">
        <f>AgeStanSec!K84/86400</f>
        <v>5.392361111111111E-2</v>
      </c>
      <c r="L84" s="85">
        <f>AgeStanSec!L84/86400</f>
        <v>6.7997685185185189E-2</v>
      </c>
      <c r="M84" s="85">
        <f>AgeStanSec!M84/86400</f>
        <v>7.18287037037037E-2</v>
      </c>
      <c r="N84" s="85">
        <f>AgeStanSec!N84/86400</f>
        <v>8.6319444444444449E-2</v>
      </c>
      <c r="O84" s="85">
        <f>AgeStanSec!O84/86400</f>
        <v>0.1049537037037037</v>
      </c>
      <c r="P84" s="85">
        <f>AgeStanSec!P84/86400</f>
        <v>0.15083333333333335</v>
      </c>
      <c r="Q84" s="85">
        <f>AgeStanSec!Q84/86400</f>
        <v>0.18535879629629629</v>
      </c>
      <c r="R84" s="85">
        <f>AgeStanSec!R84/86400</f>
        <v>0.33228009259259261</v>
      </c>
      <c r="S84" s="137">
        <f>AgeStanSec!S84/86400</f>
        <v>0.44138888888888889</v>
      </c>
      <c r="T84" s="137">
        <f>AgeStanSec!T84/86400</f>
        <v>0.75011574074074072</v>
      </c>
      <c r="U84" s="137">
        <f>AgeStanSec!U84/86400</f>
        <v>0.82347222222222227</v>
      </c>
      <c r="V84" s="137">
        <f>AgeStanSec!V84/86400</f>
        <v>1.0910763888888888</v>
      </c>
      <c r="W84" s="79"/>
    </row>
    <row r="85" spans="1:23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1.9953703703703703E-2</v>
      </c>
      <c r="E85" s="86">
        <f>AgeStanSec!E85/86400</f>
        <v>2.1400462962962961E-2</v>
      </c>
      <c r="F85" s="86">
        <f>AgeStanSec!F85/86400</f>
        <v>2.6631944444444444E-2</v>
      </c>
      <c r="G85" s="86">
        <f>AgeStanSec!G85/86400</f>
        <v>2.6770833333333334E-2</v>
      </c>
      <c r="H85" s="86">
        <f>AgeStanSec!H85/86400</f>
        <v>3.3287037037037039E-2</v>
      </c>
      <c r="I85" s="86">
        <f>AgeStanSec!I85/86400</f>
        <v>4.0543981481481479E-2</v>
      </c>
      <c r="J85" s="86">
        <f>AgeStanSec!J85/86400</f>
        <v>5.1585648148148151E-2</v>
      </c>
      <c r="K85" s="86">
        <f>AgeStanSec!K85/86400</f>
        <v>5.5659722222222222E-2</v>
      </c>
      <c r="L85" s="86">
        <f>AgeStanSec!L85/86400</f>
        <v>7.0208333333333331E-2</v>
      </c>
      <c r="M85" s="86">
        <f>AgeStanSec!M85/86400</f>
        <v>7.4166666666666672E-2</v>
      </c>
      <c r="N85" s="86">
        <f>AgeStanSec!N85/86400</f>
        <v>8.9178240740740738E-2</v>
      </c>
      <c r="O85" s="86">
        <f>AgeStanSec!O85/86400</f>
        <v>0.10842592592592593</v>
      </c>
      <c r="P85" s="86">
        <f>AgeStanSec!P85/86400</f>
        <v>0.15581018518518519</v>
      </c>
      <c r="Q85" s="86">
        <f>AgeStanSec!Q85/86400</f>
        <v>0.19148148148148147</v>
      </c>
      <c r="R85" s="86">
        <f>AgeStanSec!R85/86400</f>
        <v>0.34325231481481483</v>
      </c>
      <c r="S85" s="138">
        <f>AgeStanSec!S85/86400</f>
        <v>0.45596064814814813</v>
      </c>
      <c r="T85" s="138">
        <f>AgeStanSec!T85/86400</f>
        <v>0.77487268518518515</v>
      </c>
      <c r="U85" s="138">
        <f>AgeStanSec!U85/86400</f>
        <v>0.85065972222222219</v>
      </c>
      <c r="V85" s="138">
        <f>AgeStanSec!V85/86400</f>
        <v>1.1270949074074075</v>
      </c>
      <c r="W85" s="79"/>
    </row>
    <row r="86" spans="1:23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2.0636574074074075E-2</v>
      </c>
      <c r="E86" s="85">
        <f>AgeStanSec!E86/86400</f>
        <v>2.2141203703703705E-2</v>
      </c>
      <c r="F86" s="85">
        <f>AgeStanSec!F86/86400</f>
        <v>2.7534722222222221E-2</v>
      </c>
      <c r="G86" s="85">
        <f>AgeStanSec!G86/86400</f>
        <v>2.7685185185185184E-2</v>
      </c>
      <c r="H86" s="85">
        <f>AgeStanSec!H86/86400</f>
        <v>3.439814814814815E-2</v>
      </c>
      <c r="I86" s="85">
        <f>AgeStanSec!I86/86400</f>
        <v>4.1921296296296297E-2</v>
      </c>
      <c r="J86" s="85">
        <f>AgeStanSec!J86/86400</f>
        <v>5.334490740740741E-2</v>
      </c>
      <c r="K86" s="85">
        <f>AgeStanSec!K86/86400</f>
        <v>5.7569444444444444E-2</v>
      </c>
      <c r="L86" s="85">
        <f>AgeStanSec!L86/86400</f>
        <v>7.2650462962962958E-2</v>
      </c>
      <c r="M86" s="85">
        <f>AgeStanSec!M86/86400</f>
        <v>7.6759259259259263E-2</v>
      </c>
      <c r="N86" s="85">
        <f>AgeStanSec!N86/86400</f>
        <v>9.2349537037037036E-2</v>
      </c>
      <c r="O86" s="85">
        <f>AgeStanSec!O86/86400</f>
        <v>0.1122800925925926</v>
      </c>
      <c r="P86" s="85">
        <f>AgeStanSec!P86/86400</f>
        <v>0.16130787037037037</v>
      </c>
      <c r="Q86" s="85">
        <f>AgeStanSec!Q86/86400</f>
        <v>0.19824074074074075</v>
      </c>
      <c r="R86" s="85">
        <f>AgeStanSec!R86/86400</f>
        <v>0.35538194444444443</v>
      </c>
      <c r="S86" s="137">
        <f>AgeStanSec!S86/86400</f>
        <v>0.47207175925925926</v>
      </c>
      <c r="T86" s="137">
        <f>AgeStanSec!T86/86400</f>
        <v>0.80224537037037036</v>
      </c>
      <c r="U86" s="137">
        <f>AgeStanSec!U86/86400</f>
        <v>0.88070601851851849</v>
      </c>
      <c r="V86" s="137">
        <f>AgeStanSec!V86/86400</f>
        <v>1.1669097222222222</v>
      </c>
      <c r="W86" s="79"/>
    </row>
    <row r="87" spans="1:23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2.1400462962962961E-2</v>
      </c>
      <c r="E87" s="85">
        <f>AgeStanSec!E87/86400</f>
        <v>2.2951388888888889E-2</v>
      </c>
      <c r="F87" s="85">
        <f>AgeStanSec!F87/86400</f>
        <v>2.8541666666666667E-2</v>
      </c>
      <c r="G87" s="85">
        <f>AgeStanSec!G87/86400</f>
        <v>2.869212962962963E-2</v>
      </c>
      <c r="H87" s="85">
        <f>AgeStanSec!H87/86400</f>
        <v>3.5648148148148151E-2</v>
      </c>
      <c r="I87" s="85">
        <f>AgeStanSec!I87/86400</f>
        <v>4.3449074074074077E-2</v>
      </c>
      <c r="J87" s="85">
        <f>AgeStanSec!J87/86400</f>
        <v>5.5324074074074074E-2</v>
      </c>
      <c r="K87" s="85">
        <f>AgeStanSec!K87/86400</f>
        <v>5.9710648148148152E-2</v>
      </c>
      <c r="L87" s="85">
        <f>AgeStanSec!L87/86400</f>
        <v>7.5381944444444446E-2</v>
      </c>
      <c r="M87" s="85">
        <f>AgeStanSec!M87/86400</f>
        <v>7.9652777777777781E-2</v>
      </c>
      <c r="N87" s="85">
        <f>AgeStanSec!N87/86400</f>
        <v>9.5914351851851848E-2</v>
      </c>
      <c r="O87" s="85">
        <f>AgeStanSec!O87/86400</f>
        <v>0.11662037037037037</v>
      </c>
      <c r="P87" s="85">
        <f>AgeStanSec!P87/86400</f>
        <v>0.16748842592592592</v>
      </c>
      <c r="Q87" s="85">
        <f>AgeStanSec!Q87/86400</f>
        <v>0.20583333333333334</v>
      </c>
      <c r="R87" s="85">
        <f>AgeStanSec!R87/86400</f>
        <v>0.36896990740740743</v>
      </c>
      <c r="S87" s="137">
        <f>AgeStanSec!S87/86400</f>
        <v>0.49012731481481481</v>
      </c>
      <c r="T87" s="137">
        <f>AgeStanSec!T87/86400</f>
        <v>0.83295138888888887</v>
      </c>
      <c r="U87" s="137">
        <f>AgeStanSec!U87/86400</f>
        <v>0.91440972222222228</v>
      </c>
      <c r="V87" s="137">
        <f>AgeStanSec!V87/86400</f>
        <v>1.2115625000000001</v>
      </c>
      <c r="W87" s="79"/>
    </row>
    <row r="88" spans="1:23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2.2256944444444444E-2</v>
      </c>
      <c r="E88" s="85">
        <f>AgeStanSec!E88/86400</f>
        <v>2.3865740740740739E-2</v>
      </c>
      <c r="F88" s="85">
        <f>AgeStanSec!F88/86400</f>
        <v>2.9664351851851851E-2</v>
      </c>
      <c r="G88" s="85">
        <f>AgeStanSec!G88/86400</f>
        <v>2.9814814814814815E-2</v>
      </c>
      <c r="H88" s="85">
        <f>AgeStanSec!H88/86400</f>
        <v>3.7025462962962961E-2</v>
      </c>
      <c r="I88" s="85">
        <f>AgeStanSec!I88/86400</f>
        <v>4.5162037037037035E-2</v>
      </c>
      <c r="J88" s="85">
        <f>AgeStanSec!J88/86400</f>
        <v>5.752314814814815E-2</v>
      </c>
      <c r="K88" s="85">
        <f>AgeStanSec!K88/86400</f>
        <v>6.2094907407407404E-2</v>
      </c>
      <c r="L88" s="85">
        <f>AgeStanSec!L88/86400</f>
        <v>7.8425925925925927E-2</v>
      </c>
      <c r="M88" s="85">
        <f>AgeStanSec!M88/86400</f>
        <v>8.2881944444444439E-2</v>
      </c>
      <c r="N88" s="85">
        <f>AgeStanSec!N88/86400</f>
        <v>9.9884259259259256E-2</v>
      </c>
      <c r="O88" s="85">
        <f>AgeStanSec!O88/86400</f>
        <v>0.12144675925925925</v>
      </c>
      <c r="P88" s="85">
        <f>AgeStanSec!P88/86400</f>
        <v>0.17436342592592594</v>
      </c>
      <c r="Q88" s="85">
        <f>AgeStanSec!Q88/86400</f>
        <v>0.21428240740740739</v>
      </c>
      <c r="R88" s="85">
        <f>AgeStanSec!R88/86400</f>
        <v>0.38413194444444443</v>
      </c>
      <c r="S88" s="137">
        <f>AgeStanSec!S88/86400</f>
        <v>0.51026620370370368</v>
      </c>
      <c r="T88" s="137">
        <f>AgeStanSec!T88/86400</f>
        <v>0.86716435185185181</v>
      </c>
      <c r="U88" s="137">
        <f>AgeStanSec!U88/86400</f>
        <v>0.95196759259259256</v>
      </c>
      <c r="V88" s="137">
        <f>AgeStanSec!V88/86400</f>
        <v>1.2613194444444444</v>
      </c>
      <c r="W88" s="79"/>
    </row>
    <row r="89" spans="1:23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2.3194444444444445E-2</v>
      </c>
      <c r="E89" s="85">
        <f>AgeStanSec!E89/86400</f>
        <v>2.4884259259259259E-2</v>
      </c>
      <c r="F89" s="85">
        <f>AgeStanSec!F89/86400</f>
        <v>3.0914351851851853E-2</v>
      </c>
      <c r="G89" s="85">
        <f>AgeStanSec!G89/86400</f>
        <v>3.107638888888889E-2</v>
      </c>
      <c r="H89" s="85">
        <f>AgeStanSec!H89/86400</f>
        <v>3.8576388888888889E-2</v>
      </c>
      <c r="I89" s="85">
        <f>AgeStanSec!I89/86400</f>
        <v>4.7071759259259258E-2</v>
      </c>
      <c r="J89" s="85">
        <f>AgeStanSec!J89/86400</f>
        <v>5.9988425925925924E-2</v>
      </c>
      <c r="K89" s="85">
        <f>AgeStanSec!K89/86400</f>
        <v>6.4768518518518517E-2</v>
      </c>
      <c r="L89" s="85">
        <f>AgeStanSec!L89/86400</f>
        <v>8.1840277777777776E-2</v>
      </c>
      <c r="M89" s="85">
        <f>AgeStanSec!M89/86400</f>
        <v>8.6516203703703706E-2</v>
      </c>
      <c r="N89" s="85">
        <f>AgeStanSec!N89/86400</f>
        <v>0.10435185185185185</v>
      </c>
      <c r="O89" s="85">
        <f>AgeStanSec!O89/86400</f>
        <v>0.12687499999999999</v>
      </c>
      <c r="P89" s="85">
        <f>AgeStanSec!P89/86400</f>
        <v>0.18214120370370371</v>
      </c>
      <c r="Q89" s="85">
        <f>AgeStanSec!Q89/86400</f>
        <v>0.22384259259259259</v>
      </c>
      <c r="R89" s="85">
        <f>AgeStanSec!R89/86400</f>
        <v>0.40127314814814813</v>
      </c>
      <c r="S89" s="137">
        <f>AgeStanSec!S89/86400</f>
        <v>0.53303240740740743</v>
      </c>
      <c r="T89" s="137">
        <f>AgeStanSec!T89/86400</f>
        <v>0.90585648148148146</v>
      </c>
      <c r="U89" s="137">
        <f>AgeStanSec!U89/86400</f>
        <v>0.9944560185185185</v>
      </c>
      <c r="V89" s="137">
        <f>AgeStanSec!V89/86400</f>
        <v>1.3176157407407407</v>
      </c>
      <c r="W89" s="79"/>
    </row>
    <row r="90" spans="1:23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2.4270833333333332E-2</v>
      </c>
      <c r="E90" s="86">
        <f>AgeStanSec!E90/86400</f>
        <v>2.6018518518518517E-2</v>
      </c>
      <c r="F90" s="86">
        <f>AgeStanSec!F90/86400</f>
        <v>3.2326388888888891E-2</v>
      </c>
      <c r="G90" s="86">
        <f>AgeStanSec!G90/86400</f>
        <v>3.2500000000000001E-2</v>
      </c>
      <c r="H90" s="86">
        <f>AgeStanSec!H90/86400</f>
        <v>4.0324074074074075E-2</v>
      </c>
      <c r="I90" s="86">
        <f>AgeStanSec!I90/86400</f>
        <v>4.9224537037037039E-2</v>
      </c>
      <c r="J90" s="86">
        <f>AgeStanSec!J90/86400</f>
        <v>6.277777777777778E-2</v>
      </c>
      <c r="K90" s="86">
        <f>AgeStanSec!K90/86400</f>
        <v>6.7789351851851851E-2</v>
      </c>
      <c r="L90" s="86">
        <f>AgeStanSec!L90/86400</f>
        <v>8.5717592592592595E-2</v>
      </c>
      <c r="M90" s="86">
        <f>AgeStanSec!M90/86400</f>
        <v>9.0624999999999997E-2</v>
      </c>
      <c r="N90" s="86">
        <f>AgeStanSec!N90/86400</f>
        <v>0.10944444444444444</v>
      </c>
      <c r="O90" s="86">
        <f>AgeStanSec!O90/86400</f>
        <v>0.13306712962962963</v>
      </c>
      <c r="P90" s="86">
        <f>AgeStanSec!P90/86400</f>
        <v>0.19096064814814814</v>
      </c>
      <c r="Q90" s="86">
        <f>AgeStanSec!Q90/86400</f>
        <v>0.23467592592592593</v>
      </c>
      <c r="R90" s="86">
        <f>AgeStanSec!R90/86400</f>
        <v>0.42068287037037039</v>
      </c>
      <c r="S90" s="138">
        <f>AgeStanSec!S90/86400</f>
        <v>0.55881944444444442</v>
      </c>
      <c r="T90" s="138">
        <f>AgeStanSec!T90/86400</f>
        <v>0.94967592592592598</v>
      </c>
      <c r="U90" s="138">
        <f>AgeStanSec!U90/86400</f>
        <v>1.0425578703703704</v>
      </c>
      <c r="V90" s="138">
        <f>AgeStanSec!V90/86400</f>
        <v>1.3813541666666667</v>
      </c>
      <c r="W90" s="79"/>
    </row>
    <row r="91" spans="1:23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2.5462962962962962E-2</v>
      </c>
      <c r="E91" s="85">
        <f>AgeStanSec!E91/86400</f>
        <v>2.7314814814814816E-2</v>
      </c>
      <c r="F91" s="85">
        <f>AgeStanSec!F91/86400</f>
        <v>3.3923611111111113E-2</v>
      </c>
      <c r="G91" s="85">
        <f>AgeStanSec!G91/86400</f>
        <v>3.4108796296296297E-2</v>
      </c>
      <c r="H91" s="85">
        <f>AgeStanSec!H91/86400</f>
        <v>4.2303240740740738E-2</v>
      </c>
      <c r="I91" s="85">
        <f>AgeStanSec!I91/86400</f>
        <v>5.1666666666666666E-2</v>
      </c>
      <c r="J91" s="85">
        <f>AgeStanSec!J91/86400</f>
        <v>6.5937499999999996E-2</v>
      </c>
      <c r="K91" s="85">
        <f>AgeStanSec!K91/86400</f>
        <v>7.121527777777778E-2</v>
      </c>
      <c r="L91" s="85">
        <f>AgeStanSec!L91/86400</f>
        <v>9.0115740740740746E-2</v>
      </c>
      <c r="M91" s="85">
        <f>AgeStanSec!M91/86400</f>
        <v>9.52662037037037E-2</v>
      </c>
      <c r="N91" s="85">
        <f>AgeStanSec!N91/86400</f>
        <v>0.11521990740740741</v>
      </c>
      <c r="O91" s="85">
        <f>AgeStanSec!O91/86400</f>
        <v>0.14008101851851851</v>
      </c>
      <c r="P91" s="85">
        <f>AgeStanSec!P91/86400</f>
        <v>0.20094907407407409</v>
      </c>
      <c r="Q91" s="85">
        <f>AgeStanSec!Q91/86400</f>
        <v>0.24695601851851851</v>
      </c>
      <c r="R91" s="85">
        <f>AgeStanSec!R91/86400</f>
        <v>0.44269675925925928</v>
      </c>
      <c r="S91" s="137">
        <f>AgeStanSec!S91/86400</f>
        <v>0.58806712962962959</v>
      </c>
      <c r="T91" s="137">
        <f>AgeStanSec!T91/86400</f>
        <v>0.99937500000000001</v>
      </c>
      <c r="U91" s="137">
        <f>AgeStanSec!U91/86400</f>
        <v>1.0971180555555555</v>
      </c>
      <c r="V91" s="137">
        <f>AgeStanSec!V91/86400</f>
        <v>1.4536458333333333</v>
      </c>
      <c r="W91" s="79"/>
    </row>
    <row r="92" spans="1:23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2.6840277777777779E-2</v>
      </c>
      <c r="E92" s="85">
        <f>AgeStanSec!E92/86400</f>
        <v>2.8784722222222222E-2</v>
      </c>
      <c r="F92" s="85">
        <f>AgeStanSec!F92/86400</f>
        <v>3.574074074074074E-2</v>
      </c>
      <c r="G92" s="85">
        <f>AgeStanSec!G92/86400</f>
        <v>3.5937499999999997E-2</v>
      </c>
      <c r="H92" s="85">
        <f>AgeStanSec!H92/86400</f>
        <v>4.4548611111111108E-2</v>
      </c>
      <c r="I92" s="85">
        <f>AgeStanSec!I92/86400</f>
        <v>5.4456018518518522E-2</v>
      </c>
      <c r="J92" s="85">
        <f>AgeStanSec!J92/86400</f>
        <v>6.9548611111111117E-2</v>
      </c>
      <c r="K92" s="85">
        <f>AgeStanSec!K92/86400</f>
        <v>7.5127314814814813E-2</v>
      </c>
      <c r="L92" s="85">
        <f>AgeStanSec!L92/86400</f>
        <v>9.5138888888888884E-2</v>
      </c>
      <c r="M92" s="85">
        <f>AgeStanSec!M92/86400</f>
        <v>0.10062500000000001</v>
      </c>
      <c r="N92" s="85">
        <f>AgeStanSec!N92/86400</f>
        <v>0.12185185185185185</v>
      </c>
      <c r="O92" s="85">
        <f>AgeStanSec!O92/86400</f>
        <v>0.14814814814814814</v>
      </c>
      <c r="P92" s="85">
        <f>AgeStanSec!P92/86400</f>
        <v>0.21247685185185186</v>
      </c>
      <c r="Q92" s="85">
        <f>AgeStanSec!Q92/86400</f>
        <v>0.26111111111111113</v>
      </c>
      <c r="R92" s="85">
        <f>AgeStanSec!R92/86400</f>
        <v>0.46809027777777779</v>
      </c>
      <c r="S92" s="137">
        <f>AgeStanSec!S92/86400</f>
        <v>0.62178240740740742</v>
      </c>
      <c r="T92" s="137">
        <f>AgeStanSec!T92/86400</f>
        <v>1.0566898148148147</v>
      </c>
      <c r="U92" s="137">
        <f>AgeStanSec!U92/86400</f>
        <v>1.1600231481481482</v>
      </c>
      <c r="V92" s="137">
        <f>AgeStanSec!V92/86400</f>
        <v>1.5370023148148149</v>
      </c>
      <c r="W92" s="79"/>
    </row>
    <row r="93" spans="1:23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2.841435185185185E-2</v>
      </c>
      <c r="E93" s="85">
        <f>AgeStanSec!E93/86400</f>
        <v>3.0474537037037036E-2</v>
      </c>
      <c r="F93" s="85">
        <f>AgeStanSec!F93/86400</f>
        <v>3.7835648148148146E-2</v>
      </c>
      <c r="G93" s="85">
        <f>AgeStanSec!G93/86400</f>
        <v>3.8043981481481484E-2</v>
      </c>
      <c r="H93" s="85">
        <f>AgeStanSec!H93/86400</f>
        <v>4.7141203703703706E-2</v>
      </c>
      <c r="I93" s="85">
        <f>AgeStanSec!I93/86400</f>
        <v>5.7662037037037039E-2</v>
      </c>
      <c r="J93" s="85">
        <f>AgeStanSec!J93/86400</f>
        <v>7.3715277777777782E-2</v>
      </c>
      <c r="K93" s="85">
        <f>AgeStanSec!K93/86400</f>
        <v>7.96412037037037E-2</v>
      </c>
      <c r="L93" s="85">
        <f>AgeStanSec!L93/86400</f>
        <v>0.10096064814814815</v>
      </c>
      <c r="M93" s="85">
        <f>AgeStanSec!M93/86400</f>
        <v>0.10678240740740741</v>
      </c>
      <c r="N93" s="85">
        <f>AgeStanSec!N93/86400</f>
        <v>0.12953703703703703</v>
      </c>
      <c r="O93" s="85">
        <f>AgeStanSec!O93/86400</f>
        <v>0.15748842592592593</v>
      </c>
      <c r="P93" s="85">
        <f>AgeStanSec!P93/86400</f>
        <v>0.22576388888888888</v>
      </c>
      <c r="Q93" s="85">
        <f>AgeStanSec!Q93/86400</f>
        <v>0.27744212962962961</v>
      </c>
      <c r="R93" s="85">
        <f>AgeStanSec!R93/86400</f>
        <v>0.49736111111111109</v>
      </c>
      <c r="S93" s="137">
        <f>AgeStanSec!S93/86400</f>
        <v>0.66067129629629628</v>
      </c>
      <c r="T93" s="137">
        <f>AgeStanSec!T93/86400</f>
        <v>1.1227662037037036</v>
      </c>
      <c r="U93" s="137">
        <f>AgeStanSec!U93/86400</f>
        <v>1.2325694444444444</v>
      </c>
      <c r="V93" s="137">
        <f>AgeStanSec!V93/86400</f>
        <v>1.6331134259259259</v>
      </c>
      <c r="W93" s="79"/>
    </row>
    <row r="94" spans="1:23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3.0243055555555554E-2</v>
      </c>
      <c r="E94" s="85">
        <f>AgeStanSec!E94/86400</f>
        <v>3.2430555555555553E-2</v>
      </c>
      <c r="F94" s="85">
        <f>AgeStanSec!F94/86400</f>
        <v>4.0254629629629626E-2</v>
      </c>
      <c r="G94" s="85">
        <f>AgeStanSec!G94/86400</f>
        <v>4.0474537037037038E-2</v>
      </c>
      <c r="H94" s="85">
        <f>AgeStanSec!H94/86400</f>
        <v>5.0127314814814812E-2</v>
      </c>
      <c r="I94" s="85">
        <f>AgeStanSec!I94/86400</f>
        <v>6.1377314814814815E-2</v>
      </c>
      <c r="J94" s="85">
        <f>AgeStanSec!J94/86400</f>
        <v>7.8541666666666662E-2</v>
      </c>
      <c r="K94" s="85">
        <f>AgeStanSec!K94/86400</f>
        <v>8.4884259259259257E-2</v>
      </c>
      <c r="L94" s="85">
        <f>AgeStanSec!L94/86400</f>
        <v>0.10770833333333334</v>
      </c>
      <c r="M94" s="85">
        <f>AgeStanSec!M94/86400</f>
        <v>0.11396990740740741</v>
      </c>
      <c r="N94" s="85">
        <f>AgeStanSec!N94/86400</f>
        <v>0.13856481481481481</v>
      </c>
      <c r="O94" s="85">
        <f>AgeStanSec!O94/86400</f>
        <v>0.16847222222222222</v>
      </c>
      <c r="P94" s="85">
        <f>AgeStanSec!P94/86400</f>
        <v>0.24136574074074074</v>
      </c>
      <c r="Q94" s="85">
        <f>AgeStanSec!Q94/86400</f>
        <v>0.29663194444444446</v>
      </c>
      <c r="R94" s="85">
        <f>AgeStanSec!R94/86400</f>
        <v>0.53174768518518523</v>
      </c>
      <c r="S94" s="137">
        <f>AgeStanSec!S94/86400</f>
        <v>0.70635416666666662</v>
      </c>
      <c r="T94" s="137">
        <f>AgeStanSec!T94/86400</f>
        <v>1.2003935185185186</v>
      </c>
      <c r="U94" s="137">
        <f>AgeStanSec!U94/86400</f>
        <v>1.3177893518518518</v>
      </c>
      <c r="V94" s="137">
        <f>AgeStanSec!V94/86400</f>
        <v>1.7460300925925927</v>
      </c>
      <c r="W94" s="79"/>
    </row>
    <row r="95" spans="1:23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3.2384259259259258E-2</v>
      </c>
      <c r="E95" s="86">
        <f>AgeStanSec!E95/86400</f>
        <v>3.471064814814815E-2</v>
      </c>
      <c r="F95" s="86">
        <f>AgeStanSec!F95/86400</f>
        <v>4.3090277777777776E-2</v>
      </c>
      <c r="G95" s="86">
        <f>AgeStanSec!G95/86400</f>
        <v>4.3321759259259261E-2</v>
      </c>
      <c r="H95" s="86">
        <f>AgeStanSec!H95/86400</f>
        <v>5.3634259259259257E-2</v>
      </c>
      <c r="I95" s="86">
        <f>AgeStanSec!I95/86400</f>
        <v>6.5729166666666672E-2</v>
      </c>
      <c r="J95" s="86">
        <f>AgeStanSec!J95/86400</f>
        <v>8.4212962962962962E-2</v>
      </c>
      <c r="K95" s="86">
        <f>AgeStanSec!K95/86400</f>
        <v>9.1076388888888887E-2</v>
      </c>
      <c r="L95" s="86">
        <f>AgeStanSec!L95/86400</f>
        <v>0.11570601851851851</v>
      </c>
      <c r="M95" s="86">
        <f>AgeStanSec!M95/86400</f>
        <v>0.12246527777777778</v>
      </c>
      <c r="N95" s="86">
        <f>AgeStanSec!N95/86400</f>
        <v>0.14923611111111112</v>
      </c>
      <c r="O95" s="86">
        <f>AgeStanSec!O95/86400</f>
        <v>0.18144675925925927</v>
      </c>
      <c r="P95" s="86">
        <f>AgeStanSec!P95/86400</f>
        <v>0.2598611111111111</v>
      </c>
      <c r="Q95" s="86">
        <f>AgeStanSec!Q95/86400</f>
        <v>0.31935185185185183</v>
      </c>
      <c r="R95" s="86">
        <f>AgeStanSec!R95/86400</f>
        <v>0.57247685185185182</v>
      </c>
      <c r="S95" s="138">
        <f>AgeStanSec!S95/86400</f>
        <v>0.76045138888888886</v>
      </c>
      <c r="T95" s="138">
        <f>AgeStanSec!T95/86400</f>
        <v>1.292337962962963</v>
      </c>
      <c r="U95" s="138">
        <f>AgeStanSec!U95/86400</f>
        <v>1.4187268518518519</v>
      </c>
      <c r="V95" s="138">
        <f>AgeStanSec!V95/86400</f>
        <v>1.8797685185185184</v>
      </c>
      <c r="W95" s="79"/>
    </row>
    <row r="96" spans="1:23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3.4907407407407408E-2</v>
      </c>
      <c r="E96" s="85">
        <f>AgeStanSec!E96/86400</f>
        <v>3.7418981481481484E-2</v>
      </c>
      <c r="F96" s="85">
        <f>AgeStanSec!F96/86400</f>
        <v>4.6446759259259257E-2</v>
      </c>
      <c r="G96" s="85">
        <f>AgeStanSec!G96/86400</f>
        <v>4.6689814814814816E-2</v>
      </c>
      <c r="H96" s="85">
        <f>AgeStanSec!H96/86400</f>
        <v>5.7800925925925929E-2</v>
      </c>
      <c r="I96" s="85">
        <f>AgeStanSec!I96/86400</f>
        <v>7.0902777777777773E-2</v>
      </c>
      <c r="J96" s="85">
        <f>AgeStanSec!J96/86400</f>
        <v>9.0983796296296299E-2</v>
      </c>
      <c r="K96" s="85">
        <f>AgeStanSec!K96/86400</f>
        <v>9.8449074074074078E-2</v>
      </c>
      <c r="L96" s="85">
        <f>AgeStanSec!L96/86400</f>
        <v>0.12523148148148147</v>
      </c>
      <c r="M96" s="85">
        <f>AgeStanSec!M96/86400</f>
        <v>0.13256944444444443</v>
      </c>
      <c r="N96" s="85">
        <f>AgeStanSec!N96/86400</f>
        <v>0.16207175925925926</v>
      </c>
      <c r="O96" s="85">
        <f>AgeStanSec!O96/86400</f>
        <v>0.1970486111111111</v>
      </c>
      <c r="P96" s="85">
        <f>AgeStanSec!P96/86400</f>
        <v>0.28196759259259258</v>
      </c>
      <c r="Q96" s="85">
        <f>AgeStanSec!Q96/86400</f>
        <v>0.34652777777777777</v>
      </c>
      <c r="R96" s="85">
        <f>AgeStanSec!R96/86400</f>
        <v>0.6212037037037037</v>
      </c>
      <c r="S96" s="137">
        <f>AgeStanSec!S96/86400</f>
        <v>0.82517361111111109</v>
      </c>
      <c r="T96" s="137">
        <f>AgeStanSec!T96/86400</f>
        <v>1.4023379629629629</v>
      </c>
      <c r="U96" s="137">
        <f>AgeStanSec!U96/86400</f>
        <v>1.5394791666666667</v>
      </c>
      <c r="V96" s="137">
        <f>AgeStanSec!V96/86400</f>
        <v>2.0397569444444446</v>
      </c>
      <c r="W96" s="79"/>
    </row>
    <row r="97" spans="1:23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3.7939814814814815E-2</v>
      </c>
      <c r="E97" s="85">
        <f>AgeStanSec!E97/86400</f>
        <v>4.0694444444444443E-2</v>
      </c>
      <c r="F97" s="85">
        <f>AgeStanSec!F97/86400</f>
        <v>5.0497685185185187E-2</v>
      </c>
      <c r="G97" s="85">
        <f>AgeStanSec!G97/86400</f>
        <v>5.0763888888888886E-2</v>
      </c>
      <c r="H97" s="85">
        <f>AgeStanSec!H97/86400</f>
        <v>6.2812499999999993E-2</v>
      </c>
      <c r="I97" s="85">
        <f>AgeStanSec!I97/86400</f>
        <v>7.7152777777777778E-2</v>
      </c>
      <c r="J97" s="85">
        <f>AgeStanSec!J97/86400</f>
        <v>9.9166666666666667E-2</v>
      </c>
      <c r="K97" s="85">
        <f>AgeStanSec!K97/86400</f>
        <v>0.10736111111111112</v>
      </c>
      <c r="L97" s="85">
        <f>AgeStanSec!L97/86400</f>
        <v>0.13681712962962964</v>
      </c>
      <c r="M97" s="85">
        <f>AgeStanSec!M97/86400</f>
        <v>0.14493055555555556</v>
      </c>
      <c r="N97" s="85">
        <f>AgeStanSec!N97/86400</f>
        <v>0.17783564814814815</v>
      </c>
      <c r="O97" s="85">
        <f>AgeStanSec!O97/86400</f>
        <v>0.21621527777777777</v>
      </c>
      <c r="P97" s="85">
        <f>AgeStanSec!P97/86400</f>
        <v>0.30910879629629628</v>
      </c>
      <c r="Q97" s="85">
        <f>AgeStanSec!Q97/86400</f>
        <v>0.37987268518518519</v>
      </c>
      <c r="R97" s="85">
        <f>AgeStanSec!R97/86400</f>
        <v>0.6809722222222222</v>
      </c>
      <c r="S97" s="137">
        <f>AgeStanSec!S97/86400</f>
        <v>0.90458333333333329</v>
      </c>
      <c r="T97" s="137">
        <f>AgeStanSec!T97/86400</f>
        <v>1.5372800925925927</v>
      </c>
      <c r="U97" s="137">
        <f>AgeStanSec!U97/86400</f>
        <v>1.6876157407407408</v>
      </c>
      <c r="V97" s="137">
        <f>AgeStanSec!V97/86400</f>
        <v>2.2360416666666665</v>
      </c>
      <c r="W97" s="79"/>
    </row>
    <row r="98" spans="1:23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4.1666666666666664E-2</v>
      </c>
      <c r="E98" s="85">
        <f>AgeStanSec!E98/86400</f>
        <v>4.4687499999999998E-2</v>
      </c>
      <c r="F98" s="85">
        <f>AgeStanSec!F98/86400</f>
        <v>5.5439814814814817E-2</v>
      </c>
      <c r="G98" s="85">
        <f>AgeStanSec!G98/86400</f>
        <v>5.572916666666667E-2</v>
      </c>
      <c r="H98" s="85">
        <f>AgeStanSec!H98/86400</f>
        <v>6.8923611111111116E-2</v>
      </c>
      <c r="I98" s="85">
        <f>AgeStanSec!I98/86400</f>
        <v>8.4826388888888896E-2</v>
      </c>
      <c r="J98" s="85">
        <f>AgeStanSec!J98/86400</f>
        <v>0.10928240740740741</v>
      </c>
      <c r="K98" s="85">
        <f>AgeStanSec!K98/86400</f>
        <v>0.11835648148148148</v>
      </c>
      <c r="L98" s="85">
        <f>AgeStanSec!L98/86400</f>
        <v>0.15116898148148147</v>
      </c>
      <c r="M98" s="85">
        <f>AgeStanSec!M98/86400</f>
        <v>0.16019675925925925</v>
      </c>
      <c r="N98" s="85">
        <f>AgeStanSec!N98/86400</f>
        <v>0.19747685185185185</v>
      </c>
      <c r="O98" s="85">
        <f>AgeStanSec!O98/86400</f>
        <v>0.24010416666666667</v>
      </c>
      <c r="P98" s="85">
        <f>AgeStanSec!P98/86400</f>
        <v>0.34285879629629629</v>
      </c>
      <c r="Q98" s="85">
        <f>AgeStanSec!Q98/86400</f>
        <v>0.4213425925925926</v>
      </c>
      <c r="R98" s="85">
        <f>AgeStanSec!R98/86400</f>
        <v>0.75532407407407409</v>
      </c>
      <c r="S98" s="137">
        <f>AgeStanSec!S98/86400</f>
        <v>1.0033333333333334</v>
      </c>
      <c r="T98" s="137">
        <f>AgeStanSec!T98/86400</f>
        <v>1.7051041666666666</v>
      </c>
      <c r="U98" s="137">
        <f>AgeStanSec!U98/86400</f>
        <v>1.8718634259259259</v>
      </c>
      <c r="V98" s="137">
        <f>AgeStanSec!V98/86400</f>
        <v>2.480162037037037</v>
      </c>
      <c r="W98" s="79"/>
    </row>
    <row r="99" spans="1:23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4.628472222222222E-2</v>
      </c>
      <c r="E99" s="85">
        <f>AgeStanSec!E99/86400</f>
        <v>4.9652777777777775E-2</v>
      </c>
      <c r="F99" s="85">
        <f>AgeStanSec!F99/86400</f>
        <v>6.1643518518518521E-2</v>
      </c>
      <c r="G99" s="85">
        <f>AgeStanSec!G99/86400</f>
        <v>6.1967592592592595E-2</v>
      </c>
      <c r="H99" s="85">
        <f>AgeStanSec!H99/86400</f>
        <v>7.6585648148148153E-2</v>
      </c>
      <c r="I99" s="85">
        <f>AgeStanSec!I99/86400</f>
        <v>9.4467592592592589E-2</v>
      </c>
      <c r="J99" s="85">
        <f>AgeStanSec!J99/86400</f>
        <v>0.12200231481481481</v>
      </c>
      <c r="K99" s="85">
        <f>AgeStanSec!K99/86400</f>
        <v>0.13226851851851851</v>
      </c>
      <c r="L99" s="85">
        <f>AgeStanSec!L99/86400</f>
        <v>0.16942129629629629</v>
      </c>
      <c r="M99" s="85">
        <f>AgeStanSec!M99/86400</f>
        <v>0.17969907407407407</v>
      </c>
      <c r="N99" s="85">
        <f>AgeStanSec!N99/86400</f>
        <v>0.22271990740740741</v>
      </c>
      <c r="O99" s="85">
        <f>AgeStanSec!O99/86400</f>
        <v>0.27078703703703705</v>
      </c>
      <c r="P99" s="85">
        <f>AgeStanSec!P99/86400</f>
        <v>0.38627314814814817</v>
      </c>
      <c r="Q99" s="85">
        <f>AgeStanSec!Q99/86400</f>
        <v>0.47471064814814817</v>
      </c>
      <c r="R99" s="85">
        <f>AgeStanSec!R99/86400</f>
        <v>0.85098379629629628</v>
      </c>
      <c r="S99" s="137">
        <f>AgeStanSec!S99/86400</f>
        <v>1.1304166666666666</v>
      </c>
      <c r="T99" s="137">
        <f>AgeStanSec!T99/86400</f>
        <v>1.9210763888888889</v>
      </c>
      <c r="U99" s="137">
        <f>AgeStanSec!U99/86400</f>
        <v>2.1089467592592595</v>
      </c>
      <c r="V99" s="137">
        <f>AgeStanSec!V99/86400</f>
        <v>2.7942939814814816</v>
      </c>
      <c r="W99" s="79"/>
    </row>
    <row r="100" spans="1:23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5.226851851851852E-2</v>
      </c>
      <c r="E100" s="86">
        <f>AgeStanSec!E100/86400</f>
        <v>5.6053240740740744E-2</v>
      </c>
      <c r="F100" s="86">
        <f>AgeStanSec!F100/86400</f>
        <v>6.9606481481481478E-2</v>
      </c>
      <c r="G100" s="86">
        <f>AgeStanSec!G100/86400</f>
        <v>6.9965277777777779E-2</v>
      </c>
      <c r="H100" s="86">
        <f>AgeStanSec!H100/86400</f>
        <v>8.6435185185185184E-2</v>
      </c>
      <c r="I100" s="86">
        <f>AgeStanSec!I100/86400</f>
        <v>0.10689814814814814</v>
      </c>
      <c r="J100" s="86">
        <f>AgeStanSec!J100/86400</f>
        <v>0.13855324074074074</v>
      </c>
      <c r="K100" s="86">
        <f>AgeStanSec!K100/86400</f>
        <v>0.1504050925925926</v>
      </c>
      <c r="L100" s="86">
        <f>AgeStanSec!L100/86400</f>
        <v>0.19327546296296297</v>
      </c>
      <c r="M100" s="86">
        <f>AgeStanSec!M100/86400</f>
        <v>0.20524305555555555</v>
      </c>
      <c r="N100" s="86">
        <f>AgeStanSec!N100/86400</f>
        <v>0.25644675925925925</v>
      </c>
      <c r="O100" s="86">
        <f>AgeStanSec!O100/86400</f>
        <v>0.31179398148148146</v>
      </c>
      <c r="P100" s="86">
        <f>AgeStanSec!P100/86400</f>
        <v>0.44392361111111112</v>
      </c>
      <c r="Q100" s="86">
        <f>AgeStanSec!Q100/86400</f>
        <v>0.54555555555555557</v>
      </c>
      <c r="R100" s="86">
        <f>AgeStanSec!R100/86400</f>
        <v>0.97798611111111111</v>
      </c>
      <c r="S100" s="139">
        <f>AgeStanSec!S100/86400</f>
        <v>1.2991203703703704</v>
      </c>
      <c r="T100" s="139">
        <f>AgeStanSec!T100/86400</f>
        <v>2.2077662037037036</v>
      </c>
      <c r="U100" s="139">
        <f>AgeStanSec!U100/86400</f>
        <v>2.4236805555555554</v>
      </c>
      <c r="V100" s="139">
        <f>AgeStanSec!V100/86400</f>
        <v>3.2113078703703706</v>
      </c>
      <c r="W100" s="79"/>
    </row>
    <row r="101" spans="1:2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</sheetData>
  <pageMargins left="0.5" right="1" top="0.25" bottom="0.3" header="0" footer="0"/>
  <pageSetup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topLeftCell="A59" zoomScale="87" zoomScaleNormal="87" workbookViewId="0">
      <selection sqref="A1:K101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71.205059241249742</v>
      </c>
      <c r="D3" s="88"/>
      <c r="E3" s="88"/>
      <c r="F3" s="88"/>
      <c r="G3" s="88"/>
      <c r="H3" s="88"/>
      <c r="I3" s="88"/>
      <c r="J3" s="88"/>
      <c r="K3" s="88">
        <f>Marathon!K11</f>
        <v>61.779229624940911</v>
      </c>
      <c r="L3" s="79"/>
    </row>
    <row r="4" spans="1:12">
      <c r="A4" s="65">
        <v>6</v>
      </c>
      <c r="B4" s="89">
        <f>'5K'!K12</f>
        <v>89.420209106433489</v>
      </c>
      <c r="C4" s="89">
        <f>'8K'!G12</f>
        <v>77.341738007292875</v>
      </c>
      <c r="D4" s="89" t="e">
        <f>'10K'!#REF!</f>
        <v>#REF!</v>
      </c>
      <c r="E4" s="89"/>
      <c r="F4" s="89">
        <f>'10MI'!L12</f>
        <v>57.007372258531753</v>
      </c>
      <c r="G4" s="89">
        <f>'20K'!N12</f>
        <v>89.429440171704528</v>
      </c>
      <c r="H4" s="89">
        <f>H.Marathon!K12</f>
        <v>69.339651468355257</v>
      </c>
      <c r="I4" s="89"/>
      <c r="J4" s="89"/>
      <c r="K4" s="89">
        <f>Marathon!K12</f>
        <v>46.2095354449485</v>
      </c>
      <c r="L4" s="79"/>
    </row>
    <row r="5" spans="1:12">
      <c r="A5" s="65">
        <v>7</v>
      </c>
      <c r="B5" s="89">
        <f>'5K'!K13</f>
        <v>95.062144256742258</v>
      </c>
      <c r="C5" s="89">
        <f>'8K'!G13</f>
        <v>86.452929165545598</v>
      </c>
      <c r="D5" s="89" t="e">
        <f>'10K'!#REF!</f>
        <v>#REF!</v>
      </c>
      <c r="E5" s="89">
        <f>'15K'!J13</f>
        <v>84.513046649536449</v>
      </c>
      <c r="F5" s="89">
        <f>'10MI'!L13</f>
        <v>76.955839250773181</v>
      </c>
      <c r="G5" s="89">
        <f>'20K'!N13</f>
        <v>92.124654881712829</v>
      </c>
      <c r="H5" s="89">
        <f>H.Marathon!K13</f>
        <v>78.918606962575382</v>
      </c>
      <c r="I5" s="89">
        <f>'25K'!H13</f>
        <v>62.965286286396207</v>
      </c>
      <c r="J5" s="89">
        <f>'30K'!F13</f>
        <v>89.032652330126737</v>
      </c>
      <c r="K5" s="89">
        <f>Marathon!K13</f>
        <v>70.221713973980613</v>
      </c>
      <c r="L5" s="79"/>
    </row>
    <row r="6" spans="1:12">
      <c r="A6" s="65">
        <v>8</v>
      </c>
      <c r="B6" s="89">
        <f>'5K'!K14</f>
        <v>91.033173385725618</v>
      </c>
      <c r="C6" s="89">
        <f>'8K'!G14</f>
        <v>82.436997672089348</v>
      </c>
      <c r="D6" s="89" t="e">
        <f>'10K'!#REF!</f>
        <v>#REF!</v>
      </c>
      <c r="E6" s="89"/>
      <c r="F6" s="89">
        <f>'10MI'!L14</f>
        <v>76.487458154804315</v>
      </c>
      <c r="G6" s="89">
        <f>'20K'!N14</f>
        <v>88.678245639923503</v>
      </c>
      <c r="H6" s="89">
        <f>H.Marathon!K14</f>
        <v>78.057182076976702</v>
      </c>
      <c r="I6" s="89">
        <f>'25K'!H14</f>
        <v>80.837747358660522</v>
      </c>
      <c r="J6" s="89">
        <f>'30K'!F14</f>
        <v>85.925207039074294</v>
      </c>
      <c r="K6" s="89">
        <f>Marathon!K14</f>
        <v>82.422124135239557</v>
      </c>
      <c r="L6" s="79"/>
    </row>
    <row r="7" spans="1:12">
      <c r="A7" s="65">
        <v>9</v>
      </c>
      <c r="B7" s="89">
        <f>'5K'!K15</f>
        <v>90.020813372492583</v>
      </c>
      <c r="C7" s="89">
        <f>'8K'!G15</f>
        <v>83.429218306056342</v>
      </c>
      <c r="D7" s="89" t="e">
        <f>'10K'!#REF!</f>
        <v>#REF!</v>
      </c>
      <c r="E7" s="89">
        <f>'15K'!J15</f>
        <v>79.910059849879303</v>
      </c>
      <c r="F7" s="89">
        <f>'10MI'!L15</f>
        <v>56.861150140123208</v>
      </c>
      <c r="G7" s="89">
        <f>'20K'!N15</f>
        <v>80.555322699053704</v>
      </c>
      <c r="H7" s="89">
        <f>H.Marathon!K15</f>
        <v>82.005693894912838</v>
      </c>
      <c r="I7" s="89">
        <f>'25K'!H15</f>
        <v>77.237177628320026</v>
      </c>
      <c r="J7" s="89">
        <f>'30K'!F15</f>
        <v>72.307697749145504</v>
      </c>
      <c r="K7" s="89">
        <f>Marathon!K15</f>
        <v>86.193874077729077</v>
      </c>
      <c r="L7" s="79"/>
    </row>
    <row r="8" spans="1:12">
      <c r="A8" s="74">
        <v>10</v>
      </c>
      <c r="B8" s="91">
        <f>'5K'!K16</f>
        <v>86.332230609848182</v>
      </c>
      <c r="C8" s="91">
        <f>'8K'!G16</f>
        <v>82.202638331933869</v>
      </c>
      <c r="D8" s="91" t="e">
        <f>'10K'!#REF!</f>
        <v>#REF!</v>
      </c>
      <c r="E8" s="91">
        <f>'15K'!J16</f>
        <v>79.782990266475167</v>
      </c>
      <c r="F8" s="91">
        <f>'10MI'!L16</f>
        <v>73.329954289039691</v>
      </c>
      <c r="G8" s="91">
        <f>'20K'!N16</f>
        <v>81.885156192583551</v>
      </c>
      <c r="H8" s="91">
        <f>H.Marathon!K16</f>
        <v>81.032266811204067</v>
      </c>
      <c r="I8" s="91">
        <f>'25K'!H16</f>
        <v>82.773694496069396</v>
      </c>
      <c r="J8" s="91">
        <f>'30K'!F16</f>
        <v>77.352070496754664</v>
      </c>
      <c r="K8" s="91">
        <f>Marathon!K16</f>
        <v>79.823089548798649</v>
      </c>
      <c r="L8" s="79"/>
    </row>
    <row r="9" spans="1:12">
      <c r="A9" s="65">
        <v>11</v>
      </c>
      <c r="B9" s="89"/>
      <c r="C9" s="89">
        <f>'8K'!G17</f>
        <v>79.641442441475903</v>
      </c>
      <c r="D9" s="89" t="e">
        <f>'10K'!#REF!</f>
        <v>#REF!</v>
      </c>
      <c r="E9" s="89">
        <f>'15K'!J17</f>
        <v>71.152856197156723</v>
      </c>
      <c r="F9" s="89"/>
      <c r="G9" s="89">
        <f>'20K'!N17</f>
        <v>82.321430390016872</v>
      </c>
      <c r="H9" s="89">
        <f>H.Marathon!K17</f>
        <v>79.455932520936543</v>
      </c>
      <c r="I9" s="89">
        <f>'25K'!H17</f>
        <v>76.212781113676002</v>
      </c>
      <c r="J9" s="89">
        <f>'30K'!F17</f>
        <v>82.628497581185187</v>
      </c>
      <c r="K9" s="89">
        <f>Marathon!K17</f>
        <v>82.273223480000226</v>
      </c>
      <c r="L9" s="79"/>
    </row>
    <row r="10" spans="1:12">
      <c r="A10" s="65">
        <v>12</v>
      </c>
      <c r="B10" s="89"/>
      <c r="C10" s="89">
        <f>'8K'!G18</f>
        <v>80.396299390958063</v>
      </c>
      <c r="D10" s="89"/>
      <c r="E10" s="89"/>
      <c r="F10" s="89">
        <f>'10MI'!L18</f>
        <v>82.521593307432767</v>
      </c>
      <c r="G10" s="89">
        <f>'20K'!N18</f>
        <v>77.918678227045291</v>
      </c>
      <c r="H10" s="89">
        <f>H.Marathon!K18</f>
        <v>81.189625565855067</v>
      </c>
      <c r="I10" s="89">
        <f>'25K'!H18</f>
        <v>79.961937350800028</v>
      </c>
      <c r="J10" s="89">
        <f>'30K'!F18</f>
        <v>73.990260605080962</v>
      </c>
      <c r="K10" s="89">
        <f>Marathon!K18</f>
        <v>74.171368928897152</v>
      </c>
      <c r="L10" s="79"/>
    </row>
    <row r="11" spans="1:12">
      <c r="A11" s="65">
        <v>13</v>
      </c>
      <c r="B11" s="89"/>
      <c r="C11" s="89">
        <f>'8K'!G19</f>
        <v>86.831076047720202</v>
      </c>
      <c r="D11" s="89"/>
      <c r="E11" s="89"/>
      <c r="F11" s="89"/>
      <c r="G11" s="89">
        <f>'20K'!N19</f>
        <v>80.26794794236595</v>
      </c>
      <c r="H11" s="89">
        <f>H.Marathon!K19</f>
        <v>79.459197188646399</v>
      </c>
      <c r="I11" s="89">
        <f>'25K'!H19</f>
        <v>75.628434201956424</v>
      </c>
      <c r="J11" s="89">
        <f>'30K'!F19</f>
        <v>73.014237401861365</v>
      </c>
      <c r="K11" s="89">
        <f>Marathon!K19</f>
        <v>80.614350489769436</v>
      </c>
      <c r="L11" s="79"/>
    </row>
    <row r="12" spans="1:12">
      <c r="A12" s="65">
        <v>14</v>
      </c>
      <c r="B12" s="89">
        <f>'5K'!K20</f>
        <v>89.64934895503275</v>
      </c>
      <c r="C12" s="89">
        <f>'8K'!G20</f>
        <v>96.193551527143399</v>
      </c>
      <c r="D12" s="89" t="e">
        <f>'10K'!#REF!</f>
        <v>#REF!</v>
      </c>
      <c r="E12" s="89"/>
      <c r="F12" s="89"/>
      <c r="G12" s="89">
        <f>'20K'!N20</f>
        <v>83.28239925228668</v>
      </c>
      <c r="H12" s="89">
        <f>H.Marathon!K20</f>
        <v>83.526396644854302</v>
      </c>
      <c r="I12" s="89">
        <f>'25K'!H20</f>
        <v>82.25403675986162</v>
      </c>
      <c r="J12" s="89">
        <f>'30K'!F20</f>
        <v>71.243126513740776</v>
      </c>
      <c r="K12" s="89">
        <f>Marathon!K20</f>
        <v>79.383872390321812</v>
      </c>
      <c r="L12" s="79"/>
    </row>
    <row r="13" spans="1:12">
      <c r="A13" s="74">
        <v>15</v>
      </c>
      <c r="B13" s="91">
        <f>'5K'!K21</f>
        <v>87.689168624792714</v>
      </c>
      <c r="C13" s="91">
        <f>'8K'!G21</f>
        <v>98.173550217996819</v>
      </c>
      <c r="D13" s="91" t="e">
        <f>'10K'!#REF!</f>
        <v>#REF!</v>
      </c>
      <c r="E13" s="91">
        <f>'15K'!J21</f>
        <v>96.179327540674052</v>
      </c>
      <c r="F13" s="91">
        <f>'10MI'!L21</f>
        <v>89.690431681243552</v>
      </c>
      <c r="G13" s="91">
        <f>'20K'!N21</f>
        <v>78.734277495308405</v>
      </c>
      <c r="H13" s="91">
        <f>H.Marathon!K21</f>
        <v>95.776100624500884</v>
      </c>
      <c r="I13" s="91">
        <f>'25K'!H21</f>
        <v>84.198838161029528</v>
      </c>
      <c r="J13" s="91">
        <f>'30K'!F21</f>
        <v>74.213729686370129</v>
      </c>
      <c r="K13" s="91">
        <f>Marathon!K21</f>
        <v>84.449007423922765</v>
      </c>
      <c r="L13" s="79"/>
    </row>
    <row r="14" spans="1:12">
      <c r="A14" s="65">
        <v>16</v>
      </c>
      <c r="B14" s="89">
        <f>'5K'!K22</f>
        <v>98.940146985790335</v>
      </c>
      <c r="C14" s="89">
        <f>'8K'!G22</f>
        <v>96.770498254897646</v>
      </c>
      <c r="D14" s="89" t="e">
        <f>'10K'!#REF!</f>
        <v>#REF!</v>
      </c>
      <c r="E14" s="89">
        <f>'15K'!J22</f>
        <v>94.696469050115113</v>
      </c>
      <c r="F14" s="89">
        <f>'10MI'!L22</f>
        <v>96.843699655110996</v>
      </c>
      <c r="G14" s="89">
        <f>'20K'!N22</f>
        <v>82.395503613909753</v>
      </c>
      <c r="H14" s="89">
        <f>H.Marathon!K22</f>
        <v>97.489471081110906</v>
      </c>
      <c r="I14" s="89">
        <f>'25K'!H22</f>
        <v>85.979388534382565</v>
      </c>
      <c r="J14" s="89">
        <f>'30K'!F22</f>
        <v>76.482663959673133</v>
      </c>
      <c r="K14" s="89">
        <f>Marathon!K22</f>
        <v>91.908232494510074</v>
      </c>
      <c r="L14" s="79"/>
    </row>
    <row r="15" spans="1:12">
      <c r="A15" s="65">
        <v>17</v>
      </c>
      <c r="B15" s="89">
        <f>'5K'!K23</f>
        <v>97.866634306786906</v>
      </c>
      <c r="C15" s="89">
        <f>'8K'!G23</f>
        <v>94.248940168043532</v>
      </c>
      <c r="D15" s="89" t="e">
        <f>'10K'!#REF!</f>
        <v>#REF!</v>
      </c>
      <c r="E15" s="89">
        <f>'15K'!J23</f>
        <v>96.832311399993287</v>
      </c>
      <c r="F15" s="89">
        <f>'10MI'!L23</f>
        <v>96.968380550470101</v>
      </c>
      <c r="G15" s="89">
        <f>'20K'!N23</f>
        <v>84.009544788499213</v>
      </c>
      <c r="H15" s="89">
        <f>H.Marathon!K23</f>
        <v>97.594887407293243</v>
      </c>
      <c r="I15" s="89">
        <f>'25K'!H23</f>
        <v>84.46123172751129</v>
      </c>
      <c r="J15" s="89">
        <f>'30K'!F23</f>
        <v>82.373912834947433</v>
      </c>
      <c r="K15" s="89">
        <f>Marathon!K23</f>
        <v>93.816352029492279</v>
      </c>
      <c r="L15" s="79"/>
    </row>
    <row r="16" spans="1:12">
      <c r="A16" s="65">
        <v>18</v>
      </c>
      <c r="B16" s="89">
        <f>'5K'!K24</f>
        <v>98.887230080187138</v>
      </c>
      <c r="C16" s="89">
        <f>'8K'!G24</f>
        <v>94.718564330515093</v>
      </c>
      <c r="D16" s="89" t="e">
        <f>'10K'!#REF!</f>
        <v>#REF!</v>
      </c>
      <c r="E16" s="89">
        <f>'15K'!J24</f>
        <v>95.035927727216773</v>
      </c>
      <c r="F16" s="89">
        <f>'10MI'!L24</f>
        <v>97.614315686832484</v>
      </c>
      <c r="G16" s="89">
        <f>'20K'!N24</f>
        <v>85.036409108771878</v>
      </c>
      <c r="H16" s="89">
        <f>H.Marathon!K24</f>
        <v>97.958059879980681</v>
      </c>
      <c r="I16" s="89">
        <f>'25K'!H24</f>
        <v>86.952727457134529</v>
      </c>
      <c r="J16" s="89">
        <f>'30K'!F24</f>
        <v>80.442031980324785</v>
      </c>
      <c r="K16" s="89">
        <f>Marathon!K24</f>
        <v>97.751719257842879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94.939577039274923</v>
      </c>
      <c r="D17" s="89" t="e">
        <f>'10K'!#REF!</f>
        <v>#REF!</v>
      </c>
      <c r="E17" s="89">
        <f>'15K'!J25</f>
        <v>96.590007930214128</v>
      </c>
      <c r="F17" s="89">
        <f>'10MI'!L25</f>
        <v>96.863468634686328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94.939577039274923</v>
      </c>
      <c r="D18" s="91" t="e">
        <f>'10K'!#REF!</f>
        <v>#REF!</v>
      </c>
      <c r="E18" s="91">
        <f>'15K'!J26</f>
        <v>96.628322094406968</v>
      </c>
      <c r="F18" s="91">
        <f>'10MI'!L26</f>
        <v>97.186227323213629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94.08682634730539</v>
      </c>
      <c r="D19" s="89" t="e">
        <f>'10K'!#REF!</f>
        <v>#REF!</v>
      </c>
      <c r="E19" s="89">
        <f>'15K'!J27</f>
        <v>97.870630775411797</v>
      </c>
      <c r="F19" s="89">
        <f>'10MI'!L27</f>
        <v>96.365638766519851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94.939577039274923</v>
      </c>
      <c r="D20" s="89" t="e">
        <f>'10K'!#REF!</f>
        <v>#REF!</v>
      </c>
      <c r="E20" s="89">
        <f>'15K'!J28</f>
        <v>98.50384148807116</v>
      </c>
      <c r="F20" s="89">
        <f>'10MI'!L28</f>
        <v>96.685082872928177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94.939577039274923</v>
      </c>
      <c r="D21" s="89" t="e">
        <f>'10K'!#REF!</f>
        <v>#REF!</v>
      </c>
      <c r="E21" s="89">
        <f>'15K'!J29</f>
        <v>97.401039584166327</v>
      </c>
      <c r="F21" s="89">
        <f>'10MI'!L29</f>
        <v>96.685082872928177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94.369369369369366</v>
      </c>
      <c r="D22" s="89" t="e">
        <f>'10K'!#REF!</f>
        <v>#REF!</v>
      </c>
      <c r="E22" s="89">
        <f>'15K'!J30</f>
        <v>97.206703910614507</v>
      </c>
      <c r="F22" s="89">
        <f>'10MI'!L30</f>
        <v>97.511144130757799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95.083207261724638</v>
      </c>
      <c r="D23" s="91" t="e">
        <f>'10K'!#REF!</f>
        <v>#REF!</v>
      </c>
      <c r="E23" s="91">
        <f>'15K'!J31</f>
        <v>97.401039584166327</v>
      </c>
      <c r="F23" s="91">
        <f>'10MI'!L31</f>
        <v>97.25824379399775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93.946188340807169</v>
      </c>
      <c r="D24" s="89" t="e">
        <f>'10K'!#REF!</f>
        <v>#REF!</v>
      </c>
      <c r="E24" s="89">
        <f>'15K'!J32</f>
        <v>96.628322094406968</v>
      </c>
      <c r="F24" s="89">
        <f>'10MI'!L32</f>
        <v>96.507352941176464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95.011337868480723</v>
      </c>
      <c r="D25" s="89" t="e">
        <f>'10K'!#REF!</f>
        <v>#REF!</v>
      </c>
      <c r="E25" s="89">
        <f>'15K'!J33</f>
        <v>95.604395604395592</v>
      </c>
      <c r="F25" s="89">
        <f>'10MI'!L33</f>
        <v>95.802919708029194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94.157303370786522</v>
      </c>
      <c r="D26" s="89" t="e">
        <f>'10K'!#REF!</f>
        <v>#REF!</v>
      </c>
      <c r="E26" s="89">
        <f>'15K'!J34</f>
        <v>97.518014411529208</v>
      </c>
      <c r="F26" s="89">
        <f>'10MI'!L34</f>
        <v>95.767967894928887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94.227886056971514</v>
      </c>
      <c r="D27" s="89" t="e">
        <f>'10K'!#REF!</f>
        <v>#REF!</v>
      </c>
      <c r="E27" s="89">
        <f>'15K'!J35</f>
        <v>96.628322094406968</v>
      </c>
      <c r="F27" s="89">
        <f>'10MI'!L35</f>
        <v>95.281306715063536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93.666800052760223</v>
      </c>
      <c r="D28" s="91" t="e">
        <f>'10K'!#REF!</f>
        <v>#REF!</v>
      </c>
      <c r="E28" s="91">
        <f>'15K'!J36</f>
        <v>95.754716981132063</v>
      </c>
      <c r="F28" s="91">
        <f>'10MI'!L36</f>
        <v>95.907928388746797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93.50558552826152</v>
      </c>
      <c r="D29" s="89" t="e">
        <f>'10K'!#REF!</f>
        <v>#REF!</v>
      </c>
      <c r="E29" s="89">
        <f>'15K'!J37</f>
        <v>95.720265314132561</v>
      </c>
      <c r="F29" s="89">
        <f>'10MI'!L37</f>
        <v>95.386259764288241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95.258347698299033</v>
      </c>
      <c r="D30" s="89" t="e">
        <f>'10K'!#REF!</f>
        <v>#REF!</v>
      </c>
      <c r="E30" s="89">
        <f>'15K'!J38</f>
        <v>96.844083321470038</v>
      </c>
      <c r="F30" s="89">
        <f>'10MI'!L38</f>
        <v>95.331949713214641</v>
      </c>
      <c r="G30" s="89">
        <f>'20K'!N38</f>
        <v>92.559656992330403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93.344104642420859</v>
      </c>
      <c r="D31" s="89" t="e">
        <f>'10K'!#REF!</f>
        <v>#REF!</v>
      </c>
      <c r="E31" s="89">
        <f>'15K'!J39</f>
        <v>96.747016141603751</v>
      </c>
      <c r="F31" s="89">
        <f>'10MI'!L39</f>
        <v>98.753292684686016</v>
      </c>
      <c r="G31" s="89">
        <f>'20K'!N39</f>
        <v>92.941960223946936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94.178139805870003</v>
      </c>
      <c r="D32" s="89" t="e">
        <f>'10K'!#REF!</f>
        <v>#REF!</v>
      </c>
      <c r="E32" s="89">
        <f>'15K'!J40</f>
        <v>95.815950781105627</v>
      </c>
      <c r="F32" s="89">
        <f>'10MI'!L40</f>
        <v>94.487653864968209</v>
      </c>
      <c r="G32" s="89">
        <f>'20K'!N40</f>
        <v>90.762073778290755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93.630037349643786</v>
      </c>
      <c r="D33" s="91" t="e">
        <f>'10K'!#REF!</f>
        <v>#REF!</v>
      </c>
      <c r="E33" s="91">
        <f>'15K'!J41</f>
        <v>97.278034494535206</v>
      </c>
      <c r="F33" s="91">
        <f>'10MI'!L41</f>
        <v>95.580552282821458</v>
      </c>
      <c r="G33" s="91">
        <f>'20K'!N41</f>
        <v>92.036751763573946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95.044867169218094</v>
      </c>
      <c r="D34" s="89" t="e">
        <f>'10K'!#REF!</f>
        <v>#REF!</v>
      </c>
      <c r="E34" s="89">
        <f>'15K'!J42</f>
        <v>93.701417041205616</v>
      </c>
      <c r="F34" s="89">
        <f>'10MI'!L42</f>
        <v>95.756701434738261</v>
      </c>
      <c r="G34" s="89">
        <f>'20K'!N42</f>
        <v>93.077488377026327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92.601943695456342</v>
      </c>
      <c r="D35" s="89" t="e">
        <f>'10K'!#REF!</f>
        <v>#REF!</v>
      </c>
      <c r="E35" s="89">
        <f>'15K'!J43</f>
        <v>95.138000858560872</v>
      </c>
      <c r="F35" s="89">
        <f>'10MI'!L43</f>
        <v>95.665415571700777</v>
      </c>
      <c r="G35" s="89">
        <f>'20K'!N43</f>
        <v>90.147598070018446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93.868226081287574</v>
      </c>
      <c r="D36" s="89" t="e">
        <f>'10K'!#REF!</f>
        <v>#REF!</v>
      </c>
      <c r="E36" s="89">
        <f>'15K'!J44</f>
        <v>96.98711507103836</v>
      </c>
      <c r="F36" s="89">
        <f>'10MI'!L44</f>
        <v>94.440159966077232</v>
      </c>
      <c r="G36" s="89">
        <f>'20K'!N44</f>
        <v>89.593087135415288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95.031627308484374</v>
      </c>
      <c r="D37" s="89" t="e">
        <f>'10K'!#REF!</f>
        <v>#REF!</v>
      </c>
      <c r="E37" s="89">
        <f>'15K'!J45</f>
        <v>95.460589500466469</v>
      </c>
      <c r="F37" s="89">
        <f>'10MI'!L45</f>
        <v>95.352185378022114</v>
      </c>
      <c r="G37" s="89">
        <f>'20K'!N45</f>
        <v>88.26691365095769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94.109164602712951</v>
      </c>
      <c r="D38" s="91" t="e">
        <f>'10K'!#REF!</f>
        <v>#REF!</v>
      </c>
      <c r="E38" s="91">
        <f>'15K'!J46</f>
        <v>94.931454439631167</v>
      </c>
      <c r="F38" s="91">
        <f>'10MI'!L46</f>
        <v>95.205356111319645</v>
      </c>
      <c r="G38" s="91">
        <f>'20K'!N46</f>
        <v>89.877787042027862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97.20764939925472</v>
      </c>
      <c r="D39" s="89" t="e">
        <f>'10K'!#REF!</f>
        <v>#REF!</v>
      </c>
      <c r="E39" s="89">
        <f>'15K'!J47</f>
        <v>95.097754366666095</v>
      </c>
      <c r="F39" s="89">
        <f>'10MI'!L47</f>
        <v>97.000586034498781</v>
      </c>
      <c r="G39" s="89">
        <f>'20K'!N47</f>
        <v>88.329613727122336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93.623096839953035</v>
      </c>
      <c r="D40" s="89" t="e">
        <f>'10K'!#REF!</f>
        <v>#REF!</v>
      </c>
      <c r="E40" s="89">
        <f>'15K'!J48</f>
        <v>94.552076687426805</v>
      </c>
      <c r="F40" s="89">
        <f>'10MI'!L48</f>
        <v>95.878073983638984</v>
      </c>
      <c r="G40" s="89">
        <f>'20K'!N48</f>
        <v>88.32002451453738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94.091851493210299</v>
      </c>
      <c r="D41" s="89" t="e">
        <f>'10K'!#REF!</f>
        <v>#REF!</v>
      </c>
      <c r="E41" s="89">
        <f>'15K'!J49</f>
        <v>95.142711012131983</v>
      </c>
      <c r="F41" s="89">
        <f>'10MI'!L49</f>
        <v>96.590238996656467</v>
      </c>
      <c r="G41" s="89">
        <f>'20K'!N49</f>
        <v>87.633727329690785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95.034705684373009</v>
      </c>
      <c r="D42" s="89" t="e">
        <f>'10K'!#REF!</f>
        <v>#REF!</v>
      </c>
      <c r="E42" s="89">
        <f>'15K'!J50</f>
        <v>96.453651256303914</v>
      </c>
      <c r="F42" s="89">
        <f>'10MI'!L50</f>
        <v>98.442550231919228</v>
      </c>
      <c r="G42" s="89">
        <f>'20K'!N50</f>
        <v>92.791383160469394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93.684298833803311</v>
      </c>
      <c r="D43" s="91" t="e">
        <f>'10K'!#REF!</f>
        <v>#REF!</v>
      </c>
      <c r="E43" s="91">
        <f>'15K'!J51</f>
        <v>95.166438719678723</v>
      </c>
      <c r="F43" s="91">
        <f>'10MI'!L51</f>
        <v>95.336656830140583</v>
      </c>
      <c r="G43" s="91">
        <f>'20K'!N51</f>
        <v>88.960746101579716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92.777982382587723</v>
      </c>
      <c r="D44" s="89" t="e">
        <f>'10K'!#REF!</f>
        <v>#REF!</v>
      </c>
      <c r="E44" s="89">
        <f>'15K'!J52</f>
        <v>96.623135231582083</v>
      </c>
      <c r="F44" s="89">
        <f>'10MI'!L52</f>
        <v>95.711057460273338</v>
      </c>
      <c r="G44" s="89">
        <f>'20K'!N52</f>
        <v>90.549821732778796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95.26507322552213</v>
      </c>
      <c r="D45" s="89" t="e">
        <f>'10K'!#REF!</f>
        <v>#REF!</v>
      </c>
      <c r="E45" s="89">
        <f>'15K'!J53</f>
        <v>96.341344056007742</v>
      </c>
      <c r="F45" s="89">
        <f>'10MI'!L53</f>
        <v>95.583776619921764</v>
      </c>
      <c r="G45" s="89">
        <f>'20K'!N53</f>
        <v>90.129828794211932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97.042919468698884</v>
      </c>
      <c r="D46" s="89" t="e">
        <f>'10K'!#REF!</f>
        <v>#REF!</v>
      </c>
      <c r="E46" s="89">
        <f>'15K'!J54</f>
        <v>94.9260811366578</v>
      </c>
      <c r="F46" s="89">
        <f>'10MI'!L54</f>
        <v>93.802767068071731</v>
      </c>
      <c r="G46" s="89">
        <f>'20K'!N54</f>
        <v>87.088503343085051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93.861781799236724</v>
      </c>
      <c r="D47" s="89" t="e">
        <f>'10K'!#REF!</f>
        <v>#REF!</v>
      </c>
      <c r="E47" s="89">
        <f>'15K'!J55</f>
        <v>94.533537918439009</v>
      </c>
      <c r="F47" s="89">
        <f>'10MI'!L55</f>
        <v>92.012042377850861</v>
      </c>
      <c r="G47" s="89">
        <f>'20K'!N55</f>
        <v>92.447602496907336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95.66011650163756</v>
      </c>
      <c r="D48" s="91" t="e">
        <f>'10K'!#REF!</f>
        <v>#REF!</v>
      </c>
      <c r="E48" s="91">
        <f>'15K'!J56</f>
        <v>95.246249000865404</v>
      </c>
      <c r="F48" s="91">
        <f>'10MI'!L56</f>
        <v>96.261415803556233</v>
      </c>
      <c r="G48" s="91">
        <f>'20K'!N56</f>
        <v>93.606000269962493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94.987431178715156</v>
      </c>
      <c r="D49" s="89" t="e">
        <f>'10K'!#REF!</f>
        <v>#REF!</v>
      </c>
      <c r="E49" s="89">
        <f>'15K'!J57</f>
        <v>93.373310386640654</v>
      </c>
      <c r="F49" s="89">
        <f>'10MI'!L57</f>
        <v>97.67267015586124</v>
      </c>
      <c r="G49" s="89">
        <f>'20K'!N57</f>
        <v>94.165269337191248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94.781683242859444</v>
      </c>
      <c r="D50" s="89" t="e">
        <f>'10K'!#REF!</f>
        <v>#REF!</v>
      </c>
      <c r="E50" s="89">
        <f>'15K'!J58</f>
        <v>94.702448140080961</v>
      </c>
      <c r="F50" s="89">
        <f>'10MI'!L58</f>
        <v>95.394403761783053</v>
      </c>
      <c r="G50" s="89">
        <f>'20K'!N58</f>
        <v>93.279876793135301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95.902145731340909</v>
      </c>
      <c r="D51" s="89" t="e">
        <f>'10K'!#REF!</f>
        <v>#REF!</v>
      </c>
      <c r="E51" s="89">
        <f>'15K'!J59</f>
        <v>94.731920646852501</v>
      </c>
      <c r="F51" s="89">
        <f>'10MI'!L59</f>
        <v>95.029033523537393</v>
      </c>
      <c r="G51" s="89">
        <f>'20K'!N59</f>
        <v>88.89075494164193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95.157127122996613</v>
      </c>
      <c r="D52" s="89" t="e">
        <f>'10K'!#REF!</f>
        <v>#REF!</v>
      </c>
      <c r="E52" s="89">
        <f>'15K'!J60</f>
        <v>94.208188019121721</v>
      </c>
      <c r="F52" s="89">
        <f>'10MI'!L60</f>
        <v>98.285854632222012</v>
      </c>
      <c r="G52" s="89">
        <f>'20K'!N60</f>
        <v>89.190780291613052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94.269267379837572</v>
      </c>
      <c r="D53" s="91" t="e">
        <f>'10K'!#REF!</f>
        <v>#REF!</v>
      </c>
      <c r="E53" s="91">
        <f>'15K'!J61</f>
        <v>93.867815321038137</v>
      </c>
      <c r="F53" s="91">
        <f>'10MI'!L61</f>
        <v>94.863335063209746</v>
      </c>
      <c r="G53" s="91">
        <f>'20K'!N61</f>
        <v>92.855786069672689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93.36796103128431</v>
      </c>
      <c r="D54" s="89" t="e">
        <f>'10K'!#REF!</f>
        <v>#REF!</v>
      </c>
      <c r="E54" s="89">
        <f>'15K'!J62</f>
        <v>94.346438051282163</v>
      </c>
      <c r="F54" s="89">
        <f>'10MI'!L62</f>
        <v>97.071278035016874</v>
      </c>
      <c r="G54" s="89">
        <f>'20K'!N62</f>
        <v>95.450657368224896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94.071902332350632</v>
      </c>
      <c r="D55" s="89" t="e">
        <f>'10K'!#REF!</f>
        <v>#REF!</v>
      </c>
      <c r="E55" s="89">
        <f>'15K'!J63</f>
        <v>94.559446351581897</v>
      </c>
      <c r="F55" s="89">
        <f>'10MI'!L63</f>
        <v>95.602219438804724</v>
      </c>
      <c r="G55" s="89">
        <f>'20K'!N63</f>
        <v>92.119975849479133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92.482344323150187</v>
      </c>
      <c r="D56" s="89" t="e">
        <f>'10K'!#REF!</f>
        <v>#REF!</v>
      </c>
      <c r="E56" s="89">
        <f>'15K'!J64</f>
        <v>93.161925986701405</v>
      </c>
      <c r="F56" s="89">
        <f>'10MI'!L64</f>
        <v>96.106337030045736</v>
      </c>
      <c r="G56" s="89">
        <f>'20K'!N64</f>
        <v>87.245291307916375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96.419059889583735</v>
      </c>
      <c r="D57" s="89" t="e">
        <f>'10K'!#REF!</f>
        <v>#REF!</v>
      </c>
      <c r="E57" s="89">
        <f>'15K'!J65</f>
        <v>92.38864162965092</v>
      </c>
      <c r="F57" s="89">
        <f>'10MI'!L65</f>
        <v>90.542886747082079</v>
      </c>
      <c r="G57" s="89">
        <f>'20K'!N65</f>
        <v>87.226206962500669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98.591775730410617</v>
      </c>
      <c r="D58" s="91" t="e">
        <f>'10K'!#REF!</f>
        <v>#REF!</v>
      </c>
      <c r="E58" s="91">
        <f>'15K'!J66</f>
        <v>91.79821522162537</v>
      </c>
      <c r="F58" s="91">
        <f>'10MI'!L66</f>
        <v>96.339475527344376</v>
      </c>
      <c r="G58" s="91">
        <f>'20K'!N66</f>
        <v>89.695644571320727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96.42020883615622</v>
      </c>
      <c r="D59" s="89" t="e">
        <f>'10K'!#REF!</f>
        <v>#REF!</v>
      </c>
      <c r="E59" s="89">
        <f>'15K'!J67</f>
        <v>91.908156001013438</v>
      </c>
      <c r="F59" s="89">
        <f>'10MI'!L67</f>
        <v>98.582229486103316</v>
      </c>
      <c r="G59" s="89">
        <f>'20K'!N67</f>
        <v>91.143979789811183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97.008229993549151</v>
      </c>
      <c r="D60" s="89" t="e">
        <f>'10K'!#REF!</f>
        <v>#REF!</v>
      </c>
      <c r="E60" s="89">
        <f>'15K'!J68</f>
        <v>93.471177689900429</v>
      </c>
      <c r="F60" s="89">
        <f>'10MI'!L68</f>
        <v>98.782041094739299</v>
      </c>
      <c r="G60" s="89">
        <f>'20K'!N68</f>
        <v>89.456910823812848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94.760404000240484</v>
      </c>
      <c r="D61" s="89" t="e">
        <f>'10K'!#REF!</f>
        <v>#REF!</v>
      </c>
      <c r="E61" s="89">
        <f>'15K'!J69</f>
        <v>91.979328818626215</v>
      </c>
      <c r="F61" s="89">
        <f>'10MI'!L69</f>
        <v>97.341722052030065</v>
      </c>
      <c r="G61" s="89">
        <f>'20K'!N69</f>
        <v>85.992845094959762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94.245612294272874</v>
      </c>
      <c r="D62" s="89" t="e">
        <f>'10K'!#REF!</f>
        <v>#REF!</v>
      </c>
      <c r="E62" s="89">
        <f>'15K'!J70</f>
        <v>93.972429708619046</v>
      </c>
      <c r="F62" s="89">
        <f>'10MI'!L70</f>
        <v>90.95834620748785</v>
      </c>
      <c r="G62" s="89">
        <f>'20K'!N70</f>
        <v>88.973630123054164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94.47235931675597</v>
      </c>
      <c r="D63" s="91" t="e">
        <f>'10K'!#REF!</f>
        <v>#REF!</v>
      </c>
      <c r="E63" s="91">
        <f>'15K'!J71</f>
        <v>94.699061969823902</v>
      </c>
      <c r="F63" s="91">
        <f>'10MI'!L71</f>
        <v>93.767680443461046</v>
      </c>
      <c r="G63" s="91">
        <f>'20K'!N71</f>
        <v>82.989025370105196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94.222028545426525</v>
      </c>
      <c r="D64" s="89" t="e">
        <f>'10K'!#REF!</f>
        <v>#REF!</v>
      </c>
      <c r="E64" s="89">
        <f>'15K'!J72</f>
        <v>94.587093718680904</v>
      </c>
      <c r="F64" s="89">
        <f>'10MI'!L72</f>
        <v>90.134729894549665</v>
      </c>
      <c r="G64" s="89">
        <f>'20K'!N72</f>
        <v>88.508852982441454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92.572912678487441</v>
      </c>
      <c r="D65" s="89" t="e">
        <f>'10K'!#REF!</f>
        <v>#REF!</v>
      </c>
      <c r="E65" s="89">
        <f>'15K'!J73</f>
        <v>92.879652690819626</v>
      </c>
      <c r="F65" s="89">
        <f>'10MI'!L73</f>
        <v>92.80714192889819</v>
      </c>
      <c r="G65" s="89">
        <f>'20K'!N73</f>
        <v>85.38349437190071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93.265734369983903</v>
      </c>
      <c r="D66" s="89" t="e">
        <f>'10K'!#REF!</f>
        <v>#REF!</v>
      </c>
      <c r="E66" s="89">
        <f>'15K'!J74</f>
        <v>96.943738816408128</v>
      </c>
      <c r="F66" s="89">
        <f>'10MI'!L74</f>
        <v>94.618737600064364</v>
      </c>
      <c r="G66" s="89">
        <f>'20K'!N74</f>
        <v>84.9767098862323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91.872312151465735</v>
      </c>
      <c r="D67" s="89" t="e">
        <f>'10K'!#REF!</f>
        <v>#REF!</v>
      </c>
      <c r="E67" s="89">
        <f>'15K'!J75</f>
        <v>98.947142319883937</v>
      </c>
      <c r="F67" s="89">
        <f>'10MI'!L75</f>
        <v>97.579443330777877</v>
      </c>
      <c r="G67" s="89">
        <f>'20K'!N75</f>
        <v>86.821653496936563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93.280679499395731</v>
      </c>
      <c r="D68" s="91" t="e">
        <f>'10K'!#REF!</f>
        <v>#REF!</v>
      </c>
      <c r="E68" s="91">
        <f>'15K'!J76</f>
        <v>94.564408282022455</v>
      </c>
      <c r="F68" s="91">
        <f>'10MI'!L76</f>
        <v>95.526950781725446</v>
      </c>
      <c r="G68" s="91">
        <f>'20K'!N76</f>
        <v>93.042934108482427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92.266409377059631</v>
      </c>
      <c r="D69" s="89" t="e">
        <f>'10K'!#REF!</f>
        <v>#REF!</v>
      </c>
      <c r="E69" s="89">
        <f>'15K'!J77</f>
        <v>93.564443373731493</v>
      </c>
      <c r="F69" s="89">
        <f>'10MI'!L77</f>
        <v>96.267159488369401</v>
      </c>
      <c r="G69" s="89">
        <f>'20K'!N77</f>
        <v>86.112215134722533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90.876554492016439</v>
      </c>
      <c r="D70" s="89" t="e">
        <f>'10K'!#REF!</f>
        <v>#REF!</v>
      </c>
      <c r="E70" s="89">
        <f>'15K'!J78</f>
        <v>95.600150353676497</v>
      </c>
      <c r="F70" s="89">
        <f>'10MI'!L78</f>
        <v>92.764487359895057</v>
      </c>
      <c r="G70" s="89">
        <f>'20K'!N78</f>
        <v>91.717115832804595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89.396212818958631</v>
      </c>
      <c r="D71" s="89" t="e">
        <f>'10K'!#REF!</f>
        <v>#REF!</v>
      </c>
      <c r="E71" s="89">
        <f>'15K'!J79</f>
        <v>96.800830971872159</v>
      </c>
      <c r="F71" s="89">
        <f>'10MI'!L79</f>
        <v>98.554553256130291</v>
      </c>
      <c r="G71" s="89">
        <f>'20K'!N79</f>
        <v>83.765647375352799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93.344479194535907</v>
      </c>
      <c r="D72" s="89" t="e">
        <f>'10K'!#REF!</f>
        <v>#REF!</v>
      </c>
      <c r="E72" s="89">
        <f>'15K'!J80</f>
        <v>96.923043208130437</v>
      </c>
      <c r="F72" s="89">
        <f>'10MI'!L80</f>
        <v>83.268939511877818</v>
      </c>
      <c r="G72" s="89">
        <f>'20K'!N80</f>
        <v>80.711882758442115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95.210284344325174</v>
      </c>
      <c r="D73" s="91" t="e">
        <f>'10K'!#REF!</f>
        <v>#REF!</v>
      </c>
      <c r="E73" s="91">
        <f>'15K'!J81</f>
        <v>97.176295318443579</v>
      </c>
      <c r="F73" s="91">
        <f>'10MI'!L81</f>
        <v>81.186024668147581</v>
      </c>
      <c r="G73" s="91">
        <f>'20K'!N81</f>
        <v>95.080153132293162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93.123125248429659</v>
      </c>
      <c r="D74" s="89" t="e">
        <f>'10K'!#REF!</f>
        <v>#REF!</v>
      </c>
      <c r="E74" s="89">
        <f>'15K'!J82</f>
        <v>87.881404699843117</v>
      </c>
      <c r="F74" s="89">
        <f>'10MI'!L82</f>
        <v>96.960166342067211</v>
      </c>
      <c r="G74" s="89">
        <f>'20K'!N82</f>
        <v>83.513619521815642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93.923404300663236</v>
      </c>
      <c r="D75" s="89" t="e">
        <f>'10K'!#REF!</f>
        <v>#REF!</v>
      </c>
      <c r="E75" s="89">
        <f>'15K'!J83</f>
        <v>90.600687071508958</v>
      </c>
      <c r="F75" s="89">
        <f>'10MI'!L83</f>
        <v>94.158827637029191</v>
      </c>
      <c r="G75" s="89">
        <f>'20K'!N83</f>
        <v>89.514284639132867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93.253111602828824</v>
      </c>
      <c r="D76" s="89" t="e">
        <f>'10K'!#REF!</f>
        <v>#REF!</v>
      </c>
      <c r="E76" s="89">
        <f>'15K'!J84</f>
        <v>93.663849005591928</v>
      </c>
      <c r="F76" s="89">
        <f>'10MI'!L84</f>
        <v>95.629479052218443</v>
      </c>
      <c r="G76" s="89">
        <f>'20K'!N84</f>
        <v>81.27688270157725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86.827426547818973</v>
      </c>
      <c r="D77" s="89" t="e">
        <f>'10K'!#REF!</f>
        <v>#REF!</v>
      </c>
      <c r="E77" s="89">
        <f>'15K'!J85</f>
        <v>94.833887572480435</v>
      </c>
      <c r="F77" s="89">
        <f>'10MI'!L85</f>
        <v>95.295877039273265</v>
      </c>
      <c r="G77" s="89">
        <f>'20K'!N85</f>
        <v>78.039516899667746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93.715518375849555</v>
      </c>
      <c r="D78" s="91" t="e">
        <f>'10K'!#REF!</f>
        <v>#REF!</v>
      </c>
      <c r="E78" s="91">
        <f>'15K'!J86</f>
        <v>96.505166491152622</v>
      </c>
      <c r="F78" s="91">
        <f>'10MI'!L86</f>
        <v>96.388804579020672</v>
      </c>
      <c r="G78" s="91">
        <f>'20K'!N86</f>
        <v>89.893409005884763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94.041053753429694</v>
      </c>
      <c r="D79" s="89" t="e">
        <f>'10K'!#REF!</f>
        <v>#REF!</v>
      </c>
      <c r="E79" s="89">
        <f>'15K'!J87</f>
        <v>96.621991034570627</v>
      </c>
      <c r="F79" s="89">
        <f>'10MI'!L87</f>
        <v>95.404612866361703</v>
      </c>
      <c r="G79" s="89">
        <f>'20K'!N87</f>
        <v>95.897337614917063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95.679141954997789</v>
      </c>
      <c r="D80" s="89" t="e">
        <f>'10K'!#REF!</f>
        <v>#REF!</v>
      </c>
      <c r="E80" s="89">
        <f>'15K'!J88</f>
        <v>98.307950122097111</v>
      </c>
      <c r="F80" s="89">
        <f>'10MI'!L88</f>
        <v>98.581160358808589</v>
      </c>
      <c r="G80" s="89">
        <f>'20K'!N88</f>
        <v>73.600179172703733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85.681992398637547</v>
      </c>
      <c r="D81" s="89" t="e">
        <f>'10K'!#REF!</f>
        <v>#REF!</v>
      </c>
      <c r="E81" s="89"/>
      <c r="F81" s="89">
        <f>'10MI'!L89</f>
        <v>86.653106868250589</v>
      </c>
      <c r="G81" s="89">
        <f>'20K'!N89</f>
        <v>75.530959510341205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96.443468100447532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93.000915057329436</v>
      </c>
      <c r="D83" s="91" t="e">
        <f>'10K'!#REF!</f>
        <v>#REF!</v>
      </c>
      <c r="E83" s="91">
        <f>'15K'!J91</f>
        <v>98.818315535625729</v>
      </c>
      <c r="F83" s="91">
        <f>'10MI'!L91</f>
        <v>84.719605739295261</v>
      </c>
      <c r="G83" s="91">
        <f>'20K'!N91</f>
        <v>79.08952554251529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78.028525440614899</v>
      </c>
      <c r="D84" s="89"/>
      <c r="E84" s="89">
        <f>'15K'!J92</f>
        <v>80.58869283876173</v>
      </c>
      <c r="F84" s="89">
        <f>'10MI'!L92</f>
        <v>87.116765718139746</v>
      </c>
      <c r="G84" s="89">
        <f>'20K'!N92</f>
        <v>59.260105732481385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84.105225461340112</v>
      </c>
      <c r="D85" s="89" t="e">
        <f>'10K'!#REF!</f>
        <v>#REF!</v>
      </c>
      <c r="E85" s="89"/>
      <c r="F85" s="89">
        <f>'10MI'!L93</f>
        <v>77.411994366664516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89.608196078948254</v>
      </c>
      <c r="D86" s="89"/>
      <c r="E86" s="89"/>
      <c r="F86" s="89"/>
      <c r="G86" s="89">
        <f>'20K'!N94</f>
        <v>67.178386913536286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69.999946437241618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78.109009214647557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86.980349545458267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67.489167710995247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68.352276666480634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254.4</v>
      </c>
      <c r="C5" s="99">
        <f>(AgeStanSec!$C5)/$B$2</f>
        <v>254.4</v>
      </c>
      <c r="D5" s="99">
        <f>(AgeStanSec!H5)/D$2</f>
        <v>260.5</v>
      </c>
      <c r="E5" s="99">
        <f>(AgeStanSec!I5)/E$2</f>
        <v>264.58333333333331</v>
      </c>
      <c r="F5" s="99">
        <f>(AgeStanSec!J5)/F$2</f>
        <v>268.13333333333333</v>
      </c>
      <c r="G5" s="99">
        <f>(AgeStanSec!K5)/G$2</f>
        <v>269.36441183488427</v>
      </c>
      <c r="H5" s="99">
        <f>(AgeStanSec!L5)/H$2</f>
        <v>272.3</v>
      </c>
      <c r="I5" s="99">
        <f>(AgeStanSec!M5)/I$2</f>
        <v>272.44934233913972</v>
      </c>
      <c r="J5" s="99">
        <f>(AgeStanSec!N5)/J$2</f>
        <v>275.44</v>
      </c>
      <c r="K5" s="99">
        <f>(AgeStanSec!O5)/K$2</f>
        <v>279.06666666666666</v>
      </c>
      <c r="L5" s="99">
        <f>(AgeStanSec!P5)/L$2</f>
        <v>285.64995852589169</v>
      </c>
      <c r="M5" s="100"/>
    </row>
    <row r="6" spans="1:13">
      <c r="A6" s="101">
        <v>6</v>
      </c>
      <c r="B6" s="102">
        <f>(AgeStanSec!$C6)/$B$2</f>
        <v>233.6</v>
      </c>
      <c r="C6" s="102">
        <f>(AgeStanSec!$F6)/$C$2</f>
        <v>238.25</v>
      </c>
      <c r="D6" s="102">
        <f>(AgeStanSec!H6)/D$2</f>
        <v>239.3</v>
      </c>
      <c r="E6" s="102">
        <f>(AgeStanSec!I6)/E$2</f>
        <v>242.91666666666666</v>
      </c>
      <c r="F6" s="102">
        <f>(AgeStanSec!J6)/F$2</f>
        <v>246.2</v>
      </c>
      <c r="G6" s="102">
        <f>(AgeStanSec!K6)/G$2</f>
        <v>247.3057345104589</v>
      </c>
      <c r="H6" s="102">
        <f>(AgeStanSec!L6)/H$2</f>
        <v>250</v>
      </c>
      <c r="I6" s="102">
        <f>(AgeStanSec!M6)/I$2</f>
        <v>250.12442232492</v>
      </c>
      <c r="J6" s="102">
        <f>(AgeStanSec!N6)/J$2</f>
        <v>252.88</v>
      </c>
      <c r="K6" s="102">
        <f>(AgeStanSec!O6)/K$2</f>
        <v>256.2</v>
      </c>
      <c r="L6" s="102">
        <f>(AgeStanSec!P6)/L$2</f>
        <v>262.25856144092904</v>
      </c>
      <c r="M6" s="79"/>
    </row>
    <row r="7" spans="1:13">
      <c r="A7" s="101">
        <v>7</v>
      </c>
      <c r="B7" s="102">
        <f>(AgeStanSec!$C7)/$B$2</f>
        <v>217.2</v>
      </c>
      <c r="C7" s="102">
        <f>(AgeStanSec!$F7)/$C$2</f>
        <v>221.375</v>
      </c>
      <c r="D7" s="102">
        <f>(AgeStanSec!H7)/D$2</f>
        <v>222.5</v>
      </c>
      <c r="E7" s="102">
        <f>(AgeStanSec!I7)/E$2</f>
        <v>225.83333333333334</v>
      </c>
      <c r="F7" s="102">
        <f>(AgeStanSec!J7)/F$2</f>
        <v>228.86666666666667</v>
      </c>
      <c r="G7" s="102">
        <f>(AgeStanSec!K7)/G$2</f>
        <v>229.84520400858983</v>
      </c>
      <c r="H7" s="102">
        <f>(AgeStanSec!L7)/H$2</f>
        <v>232.4</v>
      </c>
      <c r="I7" s="102">
        <f>(AgeStanSec!M7)/I$2</f>
        <v>232.53940040289135</v>
      </c>
      <c r="J7" s="102">
        <f>(AgeStanSec!N7)/J$2</f>
        <v>235.08</v>
      </c>
      <c r="K7" s="102">
        <f>(AgeStanSec!O7)/K$2</f>
        <v>238.16666666666666</v>
      </c>
      <c r="L7" s="102">
        <f>(AgeStanSec!P7)/L$2</f>
        <v>243.77295888138406</v>
      </c>
      <c r="M7" s="79"/>
    </row>
    <row r="8" spans="1:13">
      <c r="A8" s="101">
        <v>8</v>
      </c>
      <c r="B8" s="102">
        <f>(AgeStanSec!$C8)/$B$2</f>
        <v>204</v>
      </c>
      <c r="C8" s="102">
        <f>(AgeStanSec!$F8)/$C$2</f>
        <v>208</v>
      </c>
      <c r="D8" s="102">
        <f>(AgeStanSec!H8)/D$2</f>
        <v>209</v>
      </c>
      <c r="E8" s="102">
        <f>(AgeStanSec!I8)/E$2</f>
        <v>212.08333333333334</v>
      </c>
      <c r="F8" s="102">
        <f>(AgeStanSec!J8)/F$2</f>
        <v>214.93333333333334</v>
      </c>
      <c r="G8" s="102">
        <f>(AgeStanSec!K8)/G$2</f>
        <v>215.86435218324979</v>
      </c>
      <c r="H8" s="102">
        <f>(AgeStanSec!L8)/H$2</f>
        <v>218.25</v>
      </c>
      <c r="I8" s="102">
        <f>(AgeStanSec!M8)/I$2</f>
        <v>218.36710510724021</v>
      </c>
      <c r="J8" s="102">
        <f>(AgeStanSec!N8)/J$2</f>
        <v>220.76</v>
      </c>
      <c r="K8" s="102">
        <f>(AgeStanSec!O8)/K$2</f>
        <v>223.66666666666666</v>
      </c>
      <c r="L8" s="102">
        <f>(AgeStanSec!P8)/L$2</f>
        <v>228.93707785282615</v>
      </c>
      <c r="M8" s="103"/>
    </row>
    <row r="9" spans="1:13">
      <c r="A9" s="101">
        <v>9</v>
      </c>
      <c r="B9" s="102">
        <f>(AgeStanSec!$C9)/$B$2</f>
        <v>193.2</v>
      </c>
      <c r="C9" s="102">
        <f>(AgeStanSec!$F9)/$C$2</f>
        <v>197</v>
      </c>
      <c r="D9" s="102">
        <f>(AgeStanSec!H9)/D$2</f>
        <v>198</v>
      </c>
      <c r="E9" s="102">
        <f>(AgeStanSec!I9)/E$2</f>
        <v>200.91666666666666</v>
      </c>
      <c r="F9" s="102">
        <f>(AgeStanSec!J9)/F$2</f>
        <v>203.6</v>
      </c>
      <c r="G9" s="102">
        <f>(AgeStanSec!K9)/G$2</f>
        <v>204.49325936530659</v>
      </c>
      <c r="H9" s="102">
        <f>(AgeStanSec!L9)/H$2</f>
        <v>206.75</v>
      </c>
      <c r="I9" s="102">
        <f>(AgeStanSec!M9)/I$2</f>
        <v>206.84915274321602</v>
      </c>
      <c r="J9" s="102">
        <f>(AgeStanSec!N9)/J$2</f>
        <v>209.12</v>
      </c>
      <c r="K9" s="102">
        <f>(AgeStanSec!O9)/K$2</f>
        <v>211.9</v>
      </c>
      <c r="L9" s="102">
        <f>(AgeStanSec!P9)/L$2</f>
        <v>216.87403720820004</v>
      </c>
      <c r="M9" s="79"/>
    </row>
    <row r="10" spans="1:13">
      <c r="A10" s="104">
        <v>10</v>
      </c>
      <c r="B10" s="99">
        <f>(AgeStanSec!$C10)/$B$2</f>
        <v>184.4</v>
      </c>
      <c r="C10" s="105">
        <f>(AgeStanSec!$F10)/$C$2</f>
        <v>188</v>
      </c>
      <c r="D10" s="105">
        <f>(AgeStanSec!H10)/D$2</f>
        <v>189</v>
      </c>
      <c r="E10" s="105">
        <f>(AgeStanSec!I10)/E$2</f>
        <v>191.75</v>
      </c>
      <c r="F10" s="105">
        <f>(AgeStanSec!J10)/F$2</f>
        <v>194.33333333333334</v>
      </c>
      <c r="G10" s="105">
        <f>(AgeStanSec!K10)/G$2</f>
        <v>195.1726914817466</v>
      </c>
      <c r="H10" s="105">
        <f>(AgeStanSec!L10)/H$2</f>
        <v>197.35</v>
      </c>
      <c r="I10" s="105">
        <f>(AgeStanSec!M10)/I$2</f>
        <v>197.46415452067779</v>
      </c>
      <c r="J10" s="105">
        <f>(AgeStanSec!N10)/J$2</f>
        <v>199.6</v>
      </c>
      <c r="K10" s="105">
        <f>(AgeStanSec!O10)/K$2</f>
        <v>202.23333333333332</v>
      </c>
      <c r="L10" s="105">
        <f>(AgeStanSec!P10)/L$2</f>
        <v>207.01504917644272</v>
      </c>
      <c r="M10" s="79"/>
    </row>
    <row r="11" spans="1:13">
      <c r="A11" s="101">
        <v>11</v>
      </c>
      <c r="B11" s="102">
        <f>(AgeStanSec!$C11)/$B$2</f>
        <v>177.2</v>
      </c>
      <c r="C11" s="102">
        <f>(AgeStanSec!$F11)/$C$2</f>
        <v>180.625</v>
      </c>
      <c r="D11" s="102">
        <f>(AgeStanSec!H11)/D$2</f>
        <v>181.7</v>
      </c>
      <c r="E11" s="102">
        <f>(AgeStanSec!I11)/E$2</f>
        <v>184.25</v>
      </c>
      <c r="F11" s="102">
        <f>(AgeStanSec!J11)/F$2</f>
        <v>186.73333333333332</v>
      </c>
      <c r="G11" s="102">
        <f>(AgeStanSec!K11)/G$2</f>
        <v>187.59196293645113</v>
      </c>
      <c r="H11" s="102">
        <f>(AgeStanSec!L11)/H$2</f>
        <v>189.65</v>
      </c>
      <c r="I11" s="102">
        <f>(AgeStanSec!M11)/I$2</f>
        <v>189.73812063040646</v>
      </c>
      <c r="J11" s="102">
        <f>(AgeStanSec!N11)/J$2</f>
        <v>191.8</v>
      </c>
      <c r="K11" s="102">
        <f>(AgeStanSec!O11)/K$2</f>
        <v>194.33333333333334</v>
      </c>
      <c r="L11" s="102">
        <f>(AgeStanSec!P11)/L$2</f>
        <v>198.93352292925701</v>
      </c>
      <c r="M11" s="79"/>
    </row>
    <row r="12" spans="1:13">
      <c r="A12" s="101">
        <v>12</v>
      </c>
      <c r="B12" s="102">
        <f>(AgeStanSec!$C12)/$B$2</f>
        <v>171.2</v>
      </c>
      <c r="C12" s="102">
        <f>(AgeStanSec!$F12)/$C$2</f>
        <v>174.625</v>
      </c>
      <c r="D12" s="102">
        <f>(AgeStanSec!H12)/D$2</f>
        <v>175.6</v>
      </c>
      <c r="E12" s="102">
        <f>(AgeStanSec!I12)/E$2</f>
        <v>178.16666666666666</v>
      </c>
      <c r="F12" s="102">
        <f>(AgeStanSec!J12)/F$2</f>
        <v>180.53333333333333</v>
      </c>
      <c r="G12" s="102">
        <f>(AgeStanSec!K12)/G$2</f>
        <v>181.31611389485403</v>
      </c>
      <c r="H12" s="102">
        <f>(AgeStanSec!L12)/H$2</f>
        <v>183.3</v>
      </c>
      <c r="I12" s="102">
        <f>(AgeStanSec!M12)/I$2</f>
        <v>183.38665718687048</v>
      </c>
      <c r="J12" s="102">
        <f>(AgeStanSec!N12)/J$2</f>
        <v>185.4</v>
      </c>
      <c r="K12" s="102">
        <f>(AgeStanSec!O12)/K$2</f>
        <v>187.86666666666667</v>
      </c>
      <c r="L12" s="102">
        <f>(AgeStanSec!P12)/L$2</f>
        <v>192.29766560018959</v>
      </c>
      <c r="M12" s="79"/>
    </row>
    <row r="13" spans="1:13">
      <c r="A13" s="101">
        <v>13</v>
      </c>
      <c r="B13" s="102">
        <f>(AgeStanSec!$C13)/$B$2</f>
        <v>166.4</v>
      </c>
      <c r="C13" s="102">
        <f>(AgeStanSec!$F13)/$C$2</f>
        <v>169.75</v>
      </c>
      <c r="D13" s="102">
        <f>(AgeStanSec!H13)/D$2</f>
        <v>170.7</v>
      </c>
      <c r="E13" s="102">
        <f>(AgeStanSec!I13)/E$2</f>
        <v>173.16666666666666</v>
      </c>
      <c r="F13" s="102">
        <f>(AgeStanSec!J13)/F$2</f>
        <v>175.46666666666667</v>
      </c>
      <c r="G13" s="102">
        <f>(AgeStanSec!K13)/G$2</f>
        <v>176.22087011850789</v>
      </c>
      <c r="H13" s="102">
        <f>(AgeStanSec!L13)/H$2</f>
        <v>178.15</v>
      </c>
      <c r="I13" s="102">
        <f>(AgeStanSec!M13)/I$2</f>
        <v>178.26756724730419</v>
      </c>
      <c r="J13" s="102">
        <f>(AgeStanSec!N13)/J$2</f>
        <v>180.2</v>
      </c>
      <c r="K13" s="102">
        <f>(AgeStanSec!O13)/K$2</f>
        <v>182.6</v>
      </c>
      <c r="L13" s="102">
        <f>(AgeStanSec!P13)/L$2</f>
        <v>186.89418177509182</v>
      </c>
      <c r="M13" s="79"/>
    </row>
    <row r="14" spans="1:13">
      <c r="A14" s="101">
        <v>14</v>
      </c>
      <c r="B14" s="102">
        <f>(AgeStanSec!$C14)/$B$2</f>
        <v>162.6</v>
      </c>
      <c r="C14" s="102">
        <f>(AgeStanSec!$F14)/$C$2</f>
        <v>165.875</v>
      </c>
      <c r="D14" s="102">
        <f>(AgeStanSec!H14)/D$2</f>
        <v>166.7</v>
      </c>
      <c r="E14" s="102">
        <f>(AgeStanSec!I14)/E$2</f>
        <v>169.08333333333334</v>
      </c>
      <c r="F14" s="102">
        <f>(AgeStanSec!J14)/F$2</f>
        <v>171.4</v>
      </c>
      <c r="G14" s="102">
        <f>(AgeStanSec!K14)/G$2</f>
        <v>172.11982024974151</v>
      </c>
      <c r="H14" s="102">
        <f>(AgeStanSec!L14)/H$2</f>
        <v>174</v>
      </c>
      <c r="I14" s="102">
        <f>(AgeStanSec!M14)/I$2</f>
        <v>174.09645692617607</v>
      </c>
      <c r="J14" s="102">
        <f>(AgeStanSec!N14)/J$2</f>
        <v>176.04</v>
      </c>
      <c r="K14" s="102">
        <f>(AgeStanSec!O14)/K$2</f>
        <v>178.33333333333334</v>
      </c>
      <c r="L14" s="102">
        <f>(AgeStanSec!P14)/L$2</f>
        <v>182.55717502073705</v>
      </c>
      <c r="M14" s="79"/>
    </row>
    <row r="15" spans="1:13">
      <c r="A15" s="104">
        <v>15</v>
      </c>
      <c r="B15" s="105">
        <f>(AgeStanSec!$C15)/$B$2</f>
        <v>159.6</v>
      </c>
      <c r="C15" s="105">
        <f>(AgeStanSec!$F15)/$C$2</f>
        <v>162.75</v>
      </c>
      <c r="D15" s="105">
        <f>(AgeStanSec!H15)/D$2</f>
        <v>163.6</v>
      </c>
      <c r="E15" s="105">
        <f>(AgeStanSec!I15)/E$2</f>
        <v>166</v>
      </c>
      <c r="F15" s="105">
        <f>(AgeStanSec!J15)/F$2</f>
        <v>168.2</v>
      </c>
      <c r="G15" s="105">
        <f>(AgeStanSec!K15)/G$2</f>
        <v>168.95082716933109</v>
      </c>
      <c r="H15" s="105">
        <f>(AgeStanSec!L15)/H$2</f>
        <v>170.75</v>
      </c>
      <c r="I15" s="105">
        <f>(AgeStanSec!M15)/I$2</f>
        <v>170.8733262234862</v>
      </c>
      <c r="J15" s="105">
        <f>(AgeStanSec!N15)/J$2</f>
        <v>172.76</v>
      </c>
      <c r="K15" s="105">
        <f>(AgeStanSec!O15)/K$2</f>
        <v>175.03333333333333</v>
      </c>
      <c r="L15" s="105">
        <f>(AgeStanSec!P15)/L$2</f>
        <v>179.14444839435953</v>
      </c>
      <c r="M15" s="79"/>
    </row>
    <row r="16" spans="1:13">
      <c r="A16" s="101">
        <v>16</v>
      </c>
      <c r="B16" s="102">
        <f>(AgeStanSec!$C16)/$B$2</f>
        <v>157.4</v>
      </c>
      <c r="C16" s="102">
        <f>(AgeStanSec!$F16)/$C$2</f>
        <v>160.375</v>
      </c>
      <c r="D16" s="102">
        <f>(AgeStanSec!H16)/D$2</f>
        <v>161.30000000000001</v>
      </c>
      <c r="E16" s="102">
        <f>(AgeStanSec!I16)/E$2</f>
        <v>163.58333333333334</v>
      </c>
      <c r="F16" s="102">
        <f>(AgeStanSec!J16)/F$2</f>
        <v>165.8</v>
      </c>
      <c r="G16" s="102">
        <f>(AgeStanSec!K16)/G$2</f>
        <v>166.52747951960549</v>
      </c>
      <c r="H16" s="102">
        <f>(AgeStanSec!L16)/H$2</f>
        <v>168.35</v>
      </c>
      <c r="I16" s="102">
        <f>(AgeStanSec!M16)/I$2</f>
        <v>168.40857921554687</v>
      </c>
      <c r="J16" s="102">
        <f>(AgeStanSec!N16)/J$2</f>
        <v>170.28</v>
      </c>
      <c r="K16" s="102">
        <f>(AgeStanSec!O16)/K$2</f>
        <v>172.53333333333333</v>
      </c>
      <c r="L16" s="102">
        <f>(AgeStanSec!P16)/L$2</f>
        <v>176.58490342457637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158.5</v>
      </c>
      <c r="D17" s="102">
        <f>(AgeStanSec!H17)/D$2</f>
        <v>159.69999999999999</v>
      </c>
      <c r="E17" s="102">
        <f>(AgeStanSec!I17)/E$2</f>
        <v>161.58333333333334</v>
      </c>
      <c r="F17" s="102">
        <f>(AgeStanSec!J17)/F$2</f>
        <v>163.80000000000001</v>
      </c>
      <c r="G17" s="102">
        <f>(AgeStanSec!K17)/G$2</f>
        <v>164.4769545852223</v>
      </c>
      <c r="H17" s="102">
        <f>(AgeStanSec!L17)/H$2</f>
        <v>166.3</v>
      </c>
      <c r="I17" s="102">
        <f>(AgeStanSec!M17)/I$2</f>
        <v>166.37042303590474</v>
      </c>
      <c r="J17" s="102">
        <f>(AgeStanSec!N17)/J$2</f>
        <v>168.2</v>
      </c>
      <c r="K17" s="102">
        <f>(AgeStanSec!O17)/K$2</f>
        <v>170.43333333333334</v>
      </c>
      <c r="L17" s="102">
        <f>(AgeStanSec!P17)/L$2</f>
        <v>174.45194928309041</v>
      </c>
      <c r="M17" s="79"/>
    </row>
    <row r="18" spans="1:13">
      <c r="A18" s="101">
        <v>18</v>
      </c>
      <c r="B18" s="102">
        <f>(AgeStanSec!$C18)/$B$2</f>
        <v>154.19999999999999</v>
      </c>
      <c r="C18" s="102">
        <f>(AgeStanSec!$F18)/$C$2</f>
        <v>157.25</v>
      </c>
      <c r="D18" s="102">
        <f>(AgeStanSec!H18)/D$2</f>
        <v>158.69999999999999</v>
      </c>
      <c r="E18" s="102">
        <f>(AgeStanSec!I18)/E$2</f>
        <v>160.33333333333334</v>
      </c>
      <c r="F18" s="102">
        <f>(AgeStanSec!J18)/F$2</f>
        <v>162.53333333333333</v>
      </c>
      <c r="G18" s="102">
        <f>(AgeStanSec!K18)/G$2</f>
        <v>163.23421220074763</v>
      </c>
      <c r="H18" s="102">
        <f>(AgeStanSec!L18)/H$2</f>
        <v>165</v>
      </c>
      <c r="I18" s="102">
        <f>(AgeStanSec!M18)/I$2</f>
        <v>165.09065055101314</v>
      </c>
      <c r="J18" s="102">
        <f>(AgeStanSec!N18)/J$2</f>
        <v>166.92</v>
      </c>
      <c r="K18" s="102">
        <f>(AgeStanSec!O18)/K$2</f>
        <v>169.13333333333333</v>
      </c>
      <c r="L18" s="102">
        <f>(AgeStanSec!P18)/L$2</f>
        <v>173.10107832681598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157.125</v>
      </c>
      <c r="D19" s="102">
        <f>(AgeStanSec!H19)/D$2</f>
        <v>158.4</v>
      </c>
      <c r="E19" s="102">
        <f>(AgeStanSec!I19)/E$2</f>
        <v>160.25</v>
      </c>
      <c r="F19" s="102">
        <f>(AgeStanSec!J19)/F$2</f>
        <v>162.4</v>
      </c>
      <c r="G19" s="102">
        <f>(AgeStanSec!K19)/G$2</f>
        <v>163.10993796230017</v>
      </c>
      <c r="H19" s="102">
        <f>(AgeStanSec!L19)/H$2</f>
        <v>164.9</v>
      </c>
      <c r="I19" s="102">
        <f>(AgeStanSec!M19)/I$2</f>
        <v>164.99585258916935</v>
      </c>
      <c r="J19" s="102">
        <f>(AgeStanSec!N19)/J$2</f>
        <v>166.8</v>
      </c>
      <c r="K19" s="102">
        <f>(AgeStanSec!O19)/K$2</f>
        <v>169</v>
      </c>
      <c r="L19" s="102">
        <f>(AgeStanSec!P19)/L$2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157.125</v>
      </c>
      <c r="D20" s="105">
        <f>(AgeStanSec!H20)/D$2</f>
        <v>158.4</v>
      </c>
      <c r="E20" s="105">
        <f>(AgeStanSec!I20)/E$2</f>
        <v>160.25</v>
      </c>
      <c r="F20" s="105">
        <f>(AgeStanSec!J20)/F$2</f>
        <v>162.4</v>
      </c>
      <c r="G20" s="105">
        <f>(AgeStanSec!K20)/G$2</f>
        <v>163.10993796230017</v>
      </c>
      <c r="H20" s="105">
        <f>(AgeStanSec!L20)/H$2</f>
        <v>164.9</v>
      </c>
      <c r="I20" s="105">
        <f>(AgeStanSec!M20)/I$2</f>
        <v>164.99585258916935</v>
      </c>
      <c r="J20" s="105">
        <f>(AgeStanSec!N20)/J$2</f>
        <v>166.8</v>
      </c>
      <c r="K20" s="105">
        <f>(AgeStanSec!O20)/K$2</f>
        <v>169</v>
      </c>
      <c r="L20" s="105">
        <f>(AgeStanSec!P20)/L$2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157.125</v>
      </c>
      <c r="D21" s="102">
        <f>(AgeStanSec!H21)/D$2</f>
        <v>158.4</v>
      </c>
      <c r="E21" s="102">
        <f>(AgeStanSec!I21)/E$2</f>
        <v>160.25</v>
      </c>
      <c r="F21" s="102">
        <f>(AgeStanSec!J21)/F$2</f>
        <v>162.4</v>
      </c>
      <c r="G21" s="102">
        <f>(AgeStanSec!K21)/G$2</f>
        <v>163.10993796230017</v>
      </c>
      <c r="H21" s="102">
        <f>(AgeStanSec!L21)/H$2</f>
        <v>164.9</v>
      </c>
      <c r="I21" s="102">
        <f>(AgeStanSec!M21)/I$2</f>
        <v>164.99585258916935</v>
      </c>
      <c r="J21" s="102">
        <f>(AgeStanSec!N21)/J$2</f>
        <v>166.8</v>
      </c>
      <c r="K21" s="102">
        <f>(AgeStanSec!O21)/K$2</f>
        <v>169</v>
      </c>
      <c r="L21" s="102">
        <f>(AgeStanSec!P21)/L$2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157.125</v>
      </c>
      <c r="D22" s="102">
        <f>(AgeStanSec!H22)/D$2</f>
        <v>158.4</v>
      </c>
      <c r="E22" s="102">
        <f>(AgeStanSec!I22)/E$2</f>
        <v>160.25</v>
      </c>
      <c r="F22" s="102">
        <f>(AgeStanSec!J22)/F$2</f>
        <v>162.4</v>
      </c>
      <c r="G22" s="102">
        <f>(AgeStanSec!K22)/G$2</f>
        <v>163.10993796230017</v>
      </c>
      <c r="H22" s="102">
        <f>(AgeStanSec!L22)/H$2</f>
        <v>164.9</v>
      </c>
      <c r="I22" s="102">
        <f>(AgeStanSec!M22)/I$2</f>
        <v>164.99585258916935</v>
      </c>
      <c r="J22" s="102">
        <f>(AgeStanSec!N22)/J$2</f>
        <v>166.8</v>
      </c>
      <c r="K22" s="102">
        <f>(AgeStanSec!O22)/K$2</f>
        <v>169</v>
      </c>
      <c r="L22" s="102">
        <f>(AgeStanSec!P22)/L$2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157.125</v>
      </c>
      <c r="D23" s="102">
        <f>(AgeStanSec!H23)/D$2</f>
        <v>158.4</v>
      </c>
      <c r="E23" s="102">
        <f>(AgeStanSec!I23)/E$2</f>
        <v>160.25</v>
      </c>
      <c r="F23" s="102">
        <f>(AgeStanSec!J23)/F$2</f>
        <v>162.4</v>
      </c>
      <c r="G23" s="102">
        <f>(AgeStanSec!K23)/G$2</f>
        <v>163.10993796230017</v>
      </c>
      <c r="H23" s="102">
        <f>(AgeStanSec!L23)/H$2</f>
        <v>164.9</v>
      </c>
      <c r="I23" s="102">
        <f>(AgeStanSec!M23)/I$2</f>
        <v>164.99585258916935</v>
      </c>
      <c r="J23" s="102">
        <f>(AgeStanSec!N23)/J$2</f>
        <v>166.8</v>
      </c>
      <c r="K23" s="102">
        <f>(AgeStanSec!O23)/K$2</f>
        <v>169</v>
      </c>
      <c r="L23" s="102">
        <f>(AgeStanSec!P23)/L$2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157.125</v>
      </c>
      <c r="D24" s="102">
        <f>(AgeStanSec!H24)/D$2</f>
        <v>158.4</v>
      </c>
      <c r="E24" s="102">
        <f>(AgeStanSec!I24)/E$2</f>
        <v>160.25</v>
      </c>
      <c r="F24" s="102">
        <f>(AgeStanSec!J24)/F$2</f>
        <v>162.4</v>
      </c>
      <c r="G24" s="102">
        <f>(AgeStanSec!K24)/G$2</f>
        <v>163.10993796230017</v>
      </c>
      <c r="H24" s="102">
        <f>(AgeStanSec!L24)/H$2</f>
        <v>164.9</v>
      </c>
      <c r="I24" s="102">
        <f>(AgeStanSec!M24)/I$2</f>
        <v>164.99585258916935</v>
      </c>
      <c r="J24" s="102">
        <f>(AgeStanSec!N24)/J$2</f>
        <v>166.8</v>
      </c>
      <c r="K24" s="102">
        <f>(AgeStanSec!O24)/K$2</f>
        <v>169</v>
      </c>
      <c r="L24" s="102">
        <f>(AgeStanSec!P24)/L$2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157.125</v>
      </c>
      <c r="D25" s="105">
        <f>(AgeStanSec!H25)/D$2</f>
        <v>158.4</v>
      </c>
      <c r="E25" s="105">
        <f>(AgeStanSec!I25)/E$2</f>
        <v>160.25</v>
      </c>
      <c r="F25" s="105">
        <f>(AgeStanSec!J25)/F$2</f>
        <v>162.4</v>
      </c>
      <c r="G25" s="105">
        <f>(AgeStanSec!K25)/G$2</f>
        <v>163.10993796230017</v>
      </c>
      <c r="H25" s="105">
        <f>(AgeStanSec!L25)/H$2</f>
        <v>164.9</v>
      </c>
      <c r="I25" s="105">
        <f>(AgeStanSec!M25)/I$2</f>
        <v>164.99585258916935</v>
      </c>
      <c r="J25" s="105">
        <f>(AgeStanSec!N25)/J$2</f>
        <v>166.8</v>
      </c>
      <c r="K25" s="105">
        <f>(AgeStanSec!O25)/K$2</f>
        <v>169</v>
      </c>
      <c r="L25" s="105">
        <f>(AgeStanSec!P25)/L$2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157.125</v>
      </c>
      <c r="D26" s="102">
        <f>(AgeStanSec!H26)/D$2</f>
        <v>158.4</v>
      </c>
      <c r="E26" s="102">
        <f>(AgeStanSec!I26)/E$2</f>
        <v>160.25</v>
      </c>
      <c r="F26" s="102">
        <f>(AgeStanSec!J26)/F$2</f>
        <v>162.4</v>
      </c>
      <c r="G26" s="102">
        <f>(AgeStanSec!K26)/G$2</f>
        <v>163.10993796230017</v>
      </c>
      <c r="H26" s="102">
        <f>(AgeStanSec!L26)/H$2</f>
        <v>164.9</v>
      </c>
      <c r="I26" s="102">
        <f>(AgeStanSec!M26)/I$2</f>
        <v>164.99585258916935</v>
      </c>
      <c r="J26" s="102">
        <f>(AgeStanSec!N26)/J$2</f>
        <v>166.8</v>
      </c>
      <c r="K26" s="102">
        <f>(AgeStanSec!O26)/K$2</f>
        <v>169</v>
      </c>
      <c r="L26" s="102">
        <f>(AgeStanSec!P26)/L$2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157.125</v>
      </c>
      <c r="D27" s="102">
        <f>(AgeStanSec!H27)/D$2</f>
        <v>158.4</v>
      </c>
      <c r="E27" s="102">
        <f>(AgeStanSec!I27)/E$2</f>
        <v>160.25</v>
      </c>
      <c r="F27" s="102">
        <f>(AgeStanSec!J27)/F$2</f>
        <v>162.4</v>
      </c>
      <c r="G27" s="102">
        <f>(AgeStanSec!K27)/G$2</f>
        <v>163.10993796230017</v>
      </c>
      <c r="H27" s="102">
        <f>(AgeStanSec!L27)/H$2</f>
        <v>164.9</v>
      </c>
      <c r="I27" s="102">
        <f>(AgeStanSec!M27)/I$2</f>
        <v>164.99585258916935</v>
      </c>
      <c r="J27" s="102">
        <f>(AgeStanSec!N27)/J$2</f>
        <v>166.8</v>
      </c>
      <c r="K27" s="102">
        <f>(AgeStanSec!O27)/K$2</f>
        <v>169</v>
      </c>
      <c r="L27" s="102">
        <f>(AgeStanSec!P27)/L$2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157.125</v>
      </c>
      <c r="D28" s="106">
        <f>(AgeStanSec!H28)/D$2</f>
        <v>158.4</v>
      </c>
      <c r="E28" s="106">
        <f>(AgeStanSec!I28)/E$2</f>
        <v>160.25</v>
      </c>
      <c r="F28" s="106">
        <f>(AgeStanSec!J28)/F$2</f>
        <v>162.4</v>
      </c>
      <c r="G28" s="106">
        <f>(AgeStanSec!K28)/G$2</f>
        <v>163.10993796230017</v>
      </c>
      <c r="H28" s="106">
        <f>(AgeStanSec!L28)/H$2</f>
        <v>164.9</v>
      </c>
      <c r="I28" s="106">
        <f>(AgeStanSec!M28)/I$2</f>
        <v>164.99585258916935</v>
      </c>
      <c r="J28" s="106">
        <f>(AgeStanSec!N28)/J$2</f>
        <v>166.8</v>
      </c>
      <c r="K28" s="106">
        <f>(AgeStanSec!O28)/K$2</f>
        <v>169</v>
      </c>
      <c r="L28" s="106">
        <f>(AgeStanSec!P28)/L$2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157.125</v>
      </c>
      <c r="D29" s="106">
        <f>(AgeStanSec!H29)/D$2</f>
        <v>158.4</v>
      </c>
      <c r="E29" s="106">
        <f>(AgeStanSec!I29)/E$2</f>
        <v>160.25</v>
      </c>
      <c r="F29" s="106">
        <f>(AgeStanSec!J29)/F$2</f>
        <v>162.4</v>
      </c>
      <c r="G29" s="106">
        <f>(AgeStanSec!K29)/G$2</f>
        <v>163.10993796230017</v>
      </c>
      <c r="H29" s="106">
        <f>(AgeStanSec!L29)/H$2</f>
        <v>164.9</v>
      </c>
      <c r="I29" s="106">
        <f>(AgeStanSec!M29)/I$2</f>
        <v>164.99585258916935</v>
      </c>
      <c r="J29" s="106">
        <f>(AgeStanSec!N29)/J$2</f>
        <v>166.8</v>
      </c>
      <c r="K29" s="106">
        <f>(AgeStanSec!O29)/K$2</f>
        <v>169</v>
      </c>
      <c r="L29" s="106">
        <f>(AgeStanSec!P29)/L$2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157.125</v>
      </c>
      <c r="D30" s="105">
        <f>(AgeStanSec!H30)/D$2</f>
        <v>158.4</v>
      </c>
      <c r="E30" s="105">
        <f>(AgeStanSec!I30)/E$2</f>
        <v>160.25</v>
      </c>
      <c r="F30" s="105">
        <f>(AgeStanSec!J30)/F$2</f>
        <v>162.4</v>
      </c>
      <c r="G30" s="105">
        <f>(AgeStanSec!K30)/G$2</f>
        <v>163.10993796230017</v>
      </c>
      <c r="H30" s="105">
        <f>(AgeStanSec!L30)/H$2</f>
        <v>164.9</v>
      </c>
      <c r="I30" s="105">
        <f>(AgeStanSec!M30)/I$2</f>
        <v>164.99585258916935</v>
      </c>
      <c r="J30" s="105">
        <f>(AgeStanSec!N30)/J$2</f>
        <v>166.8</v>
      </c>
      <c r="K30" s="105">
        <f>(AgeStanSec!O30)/K$2</f>
        <v>169</v>
      </c>
      <c r="L30" s="105">
        <f>(AgeStanSec!P30)/L$2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157.25</v>
      </c>
      <c r="D31" s="106">
        <f>(AgeStanSec!H31)/D$2</f>
        <v>158.5</v>
      </c>
      <c r="E31" s="106">
        <f>(AgeStanSec!I31)/E$2</f>
        <v>160.25</v>
      </c>
      <c r="F31" s="106">
        <f>(AgeStanSec!J31)/F$2</f>
        <v>162.4</v>
      </c>
      <c r="G31" s="106">
        <f>(AgeStanSec!K31)/G$2</f>
        <v>163.10993796230017</v>
      </c>
      <c r="H31" s="106">
        <f>(AgeStanSec!L31)/H$2</f>
        <v>164.9</v>
      </c>
      <c r="I31" s="106">
        <f>(AgeStanSec!M31)/I$2</f>
        <v>164.99585258916935</v>
      </c>
      <c r="J31" s="106">
        <f>(AgeStanSec!N31)/J$2</f>
        <v>166.8</v>
      </c>
      <c r="K31" s="106">
        <f>(AgeStanSec!O31)/K$2</f>
        <v>169</v>
      </c>
      <c r="L31" s="106">
        <f>(AgeStanSec!P31)/L$2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157.375</v>
      </c>
      <c r="D32" s="106">
        <f>(AgeStanSec!H32)/D$2</f>
        <v>158.6</v>
      </c>
      <c r="E32" s="106">
        <f>(AgeStanSec!I32)/E$2</f>
        <v>160.41666666666666</v>
      </c>
      <c r="F32" s="106">
        <f>(AgeStanSec!J32)/F$2</f>
        <v>162.46666666666667</v>
      </c>
      <c r="G32" s="106">
        <f>(AgeStanSec!K32)/G$2</f>
        <v>163.1720750815239</v>
      </c>
      <c r="H32" s="106">
        <f>(AgeStanSec!L32)/H$2</f>
        <v>164.95</v>
      </c>
      <c r="I32" s="106">
        <f>(AgeStanSec!M32)/I$2</f>
        <v>165.04325157009123</v>
      </c>
      <c r="J32" s="106">
        <f>(AgeStanSec!N32)/J$2</f>
        <v>166.84</v>
      </c>
      <c r="K32" s="106">
        <f>(AgeStanSec!O32)/K$2</f>
        <v>169.03333333333333</v>
      </c>
      <c r="L32" s="106">
        <f>(AgeStanSec!P32)/L$2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157.75</v>
      </c>
      <c r="D33" s="106">
        <f>(AgeStanSec!H33)/D$2</f>
        <v>158.9</v>
      </c>
      <c r="E33" s="106">
        <f>(AgeStanSec!I33)/E$2</f>
        <v>160.66666666666666</v>
      </c>
      <c r="F33" s="106">
        <f>(AgeStanSec!J33)/F$2</f>
        <v>162.73333333333332</v>
      </c>
      <c r="G33" s="106">
        <f>(AgeStanSec!K33)/G$2</f>
        <v>163.42062355841881</v>
      </c>
      <c r="H33" s="106">
        <f>(AgeStanSec!L33)/H$2</f>
        <v>165.1</v>
      </c>
      <c r="I33" s="106">
        <f>(AgeStanSec!M33)/I$2</f>
        <v>165.18544851285696</v>
      </c>
      <c r="J33" s="106">
        <f>(AgeStanSec!N33)/J$2</f>
        <v>167</v>
      </c>
      <c r="K33" s="106">
        <f>(AgeStanSec!O33)/K$2</f>
        <v>169.2</v>
      </c>
      <c r="L33" s="106">
        <f>(AgeStanSec!P33)/L$2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158.25</v>
      </c>
      <c r="D34" s="106">
        <f>(AgeStanSec!H34)/D$2</f>
        <v>159.30000000000001</v>
      </c>
      <c r="E34" s="106">
        <f>(AgeStanSec!I34)/E$2</f>
        <v>161.08333333333334</v>
      </c>
      <c r="F34" s="106">
        <f>(AgeStanSec!J34)/F$2</f>
        <v>163.06666666666666</v>
      </c>
      <c r="G34" s="106">
        <f>(AgeStanSec!K34)/G$2</f>
        <v>163.73130915453748</v>
      </c>
      <c r="H34" s="106">
        <f>(AgeStanSec!L34)/H$2</f>
        <v>165.4</v>
      </c>
      <c r="I34" s="106">
        <f>(AgeStanSec!M34)/I$2</f>
        <v>165.46984239838844</v>
      </c>
      <c r="J34" s="106">
        <f>(AgeStanSec!N34)/J$2</f>
        <v>167.28</v>
      </c>
      <c r="K34" s="106">
        <f>(AgeStanSec!O34)/K$2</f>
        <v>169.5</v>
      </c>
      <c r="L34" s="106">
        <f>(AgeStanSec!P34)/L$2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158.875</v>
      </c>
      <c r="D35" s="105">
        <f>(AgeStanSec!H35)/D$2</f>
        <v>159.9</v>
      </c>
      <c r="E35" s="105">
        <f>(AgeStanSec!I35)/E$2</f>
        <v>161.58333333333334</v>
      </c>
      <c r="F35" s="105">
        <f>(AgeStanSec!J35)/F$2</f>
        <v>163.53333333333333</v>
      </c>
      <c r="G35" s="105">
        <f>(AgeStanSec!K35)/G$2</f>
        <v>164.22840610832736</v>
      </c>
      <c r="H35" s="105">
        <f>(AgeStanSec!L35)/H$2</f>
        <v>165.85</v>
      </c>
      <c r="I35" s="105">
        <f>(AgeStanSec!M35)/I$2</f>
        <v>165.89643322668562</v>
      </c>
      <c r="J35" s="105">
        <f>(AgeStanSec!N35)/J$2</f>
        <v>167.72</v>
      </c>
      <c r="K35" s="105">
        <f>(AgeStanSec!O35)/K$2</f>
        <v>169.93333333333334</v>
      </c>
      <c r="L35" s="105">
        <f>(AgeStanSec!P35)/L$2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159.5</v>
      </c>
      <c r="D36" s="106">
        <f>(AgeStanSec!H36)/D$2</f>
        <v>160.5</v>
      </c>
      <c r="E36" s="106">
        <f>(AgeStanSec!I36)/E$2</f>
        <v>162.16666666666666</v>
      </c>
      <c r="F36" s="106">
        <f>(AgeStanSec!J36)/F$2</f>
        <v>164.2</v>
      </c>
      <c r="G36" s="106">
        <f>(AgeStanSec!K36)/G$2</f>
        <v>164.84977730056468</v>
      </c>
      <c r="H36" s="106">
        <f>(AgeStanSec!L36)/H$2</f>
        <v>166.4</v>
      </c>
      <c r="I36" s="106">
        <f>(AgeStanSec!M36)/I$2</f>
        <v>166.46522099774856</v>
      </c>
      <c r="J36" s="106">
        <f>(AgeStanSec!N36)/J$2</f>
        <v>168.28</v>
      </c>
      <c r="K36" s="106">
        <f>(AgeStanSec!O36)/K$2</f>
        <v>170.53333333333333</v>
      </c>
      <c r="L36" s="106">
        <f>(AgeStanSec!P36)/L$2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160.375</v>
      </c>
      <c r="D37" s="106">
        <f>(AgeStanSec!H37)/D$2</f>
        <v>161.30000000000001</v>
      </c>
      <c r="E37" s="106">
        <f>(AgeStanSec!I37)/E$2</f>
        <v>162.91666666666666</v>
      </c>
      <c r="F37" s="106">
        <f>(AgeStanSec!J37)/F$2</f>
        <v>164.93333333333334</v>
      </c>
      <c r="G37" s="106">
        <f>(AgeStanSec!K37)/G$2</f>
        <v>165.53328561202576</v>
      </c>
      <c r="H37" s="106">
        <f>(AgeStanSec!L37)/H$2</f>
        <v>167.15</v>
      </c>
      <c r="I37" s="106">
        <f>(AgeStanSec!M37)/I$2</f>
        <v>167.17620571157721</v>
      </c>
      <c r="J37" s="106">
        <f>(AgeStanSec!N37)/J$2</f>
        <v>169</v>
      </c>
      <c r="K37" s="106">
        <f>(AgeStanSec!O37)/K$2</f>
        <v>171.23333333333332</v>
      </c>
      <c r="L37" s="106">
        <f>(AgeStanSec!P37)/L$2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161.5</v>
      </c>
      <c r="D38" s="106">
        <f>(AgeStanSec!H38)/D$2</f>
        <v>162.19999999999999</v>
      </c>
      <c r="E38" s="106">
        <f>(AgeStanSec!I38)/E$2</f>
        <v>163.83333333333334</v>
      </c>
      <c r="F38" s="106">
        <f>(AgeStanSec!J38)/F$2</f>
        <v>165.8</v>
      </c>
      <c r="G38" s="106">
        <f>(AgeStanSec!K38)/G$2</f>
        <v>166.40320528115802</v>
      </c>
      <c r="H38" s="106">
        <f>(AgeStanSec!L38)/H$2</f>
        <v>168</v>
      </c>
      <c r="I38" s="106">
        <f>(AgeStanSec!M38)/I$2</f>
        <v>168.02938736817157</v>
      </c>
      <c r="J38" s="106">
        <f>(AgeStanSec!N38)/J$2</f>
        <v>169.84</v>
      </c>
      <c r="K38" s="106">
        <f>(AgeStanSec!O38)/K$2</f>
        <v>172.1</v>
      </c>
      <c r="L38" s="106">
        <f>(AgeStanSec!P38)/L$2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162.625</v>
      </c>
      <c r="D39" s="106">
        <f>(AgeStanSec!H39)/D$2</f>
        <v>163.19999999999999</v>
      </c>
      <c r="E39" s="106">
        <f>(AgeStanSec!I39)/E$2</f>
        <v>164.91666666666666</v>
      </c>
      <c r="F39" s="106">
        <f>(AgeStanSec!J39)/F$2</f>
        <v>166.8</v>
      </c>
      <c r="G39" s="106">
        <f>(AgeStanSec!K39)/G$2</f>
        <v>167.45953630796149</v>
      </c>
      <c r="H39" s="106">
        <f>(AgeStanSec!L39)/H$2</f>
        <v>169</v>
      </c>
      <c r="I39" s="106">
        <f>(AgeStanSec!M39)/I$2</f>
        <v>169.02476596753169</v>
      </c>
      <c r="J39" s="106">
        <f>(AgeStanSec!N39)/J$2</f>
        <v>170.88</v>
      </c>
      <c r="K39" s="106">
        <f>(AgeStanSec!O39)/K$2</f>
        <v>173.13333333333333</v>
      </c>
      <c r="L39" s="106">
        <f>(AgeStanSec!P39)/L$2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163.875</v>
      </c>
      <c r="D40" s="105">
        <f>(AgeStanSec!H40)/D$2</f>
        <v>164.4</v>
      </c>
      <c r="E40" s="105">
        <f>(AgeStanSec!I40)/E$2</f>
        <v>166.08333333333334</v>
      </c>
      <c r="F40" s="105">
        <f>(AgeStanSec!J40)/F$2</f>
        <v>167.93333333333334</v>
      </c>
      <c r="G40" s="105">
        <f>(AgeStanSec!K40)/G$2</f>
        <v>168.57800445398868</v>
      </c>
      <c r="H40" s="105">
        <f>(AgeStanSec!L40)/H$2</f>
        <v>170.15</v>
      </c>
      <c r="I40" s="105">
        <f>(AgeStanSec!M40)/I$2</f>
        <v>170.16234150965755</v>
      </c>
      <c r="J40" s="105">
        <f>(AgeStanSec!N40)/J$2</f>
        <v>172.04</v>
      </c>
      <c r="K40" s="105">
        <f>(AgeStanSec!O40)/K$2</f>
        <v>174.3</v>
      </c>
      <c r="L40" s="105">
        <f>(AgeStanSec!P40)/L$2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165.125</v>
      </c>
      <c r="D41" s="106">
        <f>(AgeStanSec!H41)/D$2</f>
        <v>165.7</v>
      </c>
      <c r="E41" s="106">
        <f>(AgeStanSec!I41)/E$2</f>
        <v>167.33333333333334</v>
      </c>
      <c r="F41" s="106">
        <f>(AgeStanSec!J41)/F$2</f>
        <v>169.26666666666668</v>
      </c>
      <c r="G41" s="106">
        <f>(AgeStanSec!K41)/G$2</f>
        <v>169.88288395768708</v>
      </c>
      <c r="H41" s="106">
        <f>(AgeStanSec!L41)/H$2</f>
        <v>171.45</v>
      </c>
      <c r="I41" s="106">
        <f>(AgeStanSec!M41)/I$2</f>
        <v>171.44211399454912</v>
      </c>
      <c r="J41" s="106">
        <f>(AgeStanSec!N41)/J$2</f>
        <v>173.32</v>
      </c>
      <c r="K41" s="106">
        <f>(AgeStanSec!O41)/K$2</f>
        <v>175.63333333333333</v>
      </c>
      <c r="L41" s="106">
        <f>(AgeStanSec!P41)/L$2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166.375</v>
      </c>
      <c r="D42" s="106">
        <f>(AgeStanSec!H42)/D$2</f>
        <v>167</v>
      </c>
      <c r="E42" s="106">
        <f>(AgeStanSec!I42)/E$2</f>
        <v>168.66666666666666</v>
      </c>
      <c r="F42" s="106">
        <f>(AgeStanSec!J42)/F$2</f>
        <v>170.66666666666666</v>
      </c>
      <c r="G42" s="106">
        <f>(AgeStanSec!K42)/G$2</f>
        <v>171.24990058060922</v>
      </c>
      <c r="H42" s="106">
        <f>(AgeStanSec!L42)/H$2</f>
        <v>172.85</v>
      </c>
      <c r="I42" s="106">
        <f>(AgeStanSec!M42)/I$2</f>
        <v>172.86408342220642</v>
      </c>
      <c r="J42" s="106">
        <f>(AgeStanSec!N42)/J$2</f>
        <v>174.76</v>
      </c>
      <c r="K42" s="106">
        <f>(AgeStanSec!O42)/K$2</f>
        <v>177.06666666666666</v>
      </c>
      <c r="L42" s="106">
        <f>(AgeStanSec!P42)/L$2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167.75</v>
      </c>
      <c r="D43" s="106">
        <f>(AgeStanSec!H43)/D$2</f>
        <v>168.3</v>
      </c>
      <c r="E43" s="106">
        <f>(AgeStanSec!I43)/E$2</f>
        <v>170.08333333333334</v>
      </c>
      <c r="F43" s="106">
        <f>(AgeStanSec!J43)/F$2</f>
        <v>172</v>
      </c>
      <c r="G43" s="106">
        <f>(AgeStanSec!K43)/G$2</f>
        <v>172.67905432275509</v>
      </c>
      <c r="H43" s="106">
        <f>(AgeStanSec!L43)/H$2</f>
        <v>174.25</v>
      </c>
      <c r="I43" s="106">
        <f>(AgeStanSec!M43)/I$2</f>
        <v>174.28605284986372</v>
      </c>
      <c r="J43" s="106">
        <f>(AgeStanSec!N43)/J$2</f>
        <v>176.2</v>
      </c>
      <c r="K43" s="106">
        <f>(AgeStanSec!O43)/K$2</f>
        <v>178.5</v>
      </c>
      <c r="L43" s="106">
        <f>(AgeStanSec!P43)/L$2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169</v>
      </c>
      <c r="D44" s="106">
        <f>(AgeStanSec!H44)/D$2</f>
        <v>169.7</v>
      </c>
      <c r="E44" s="106">
        <f>(AgeStanSec!I44)/E$2</f>
        <v>171.41666666666666</v>
      </c>
      <c r="F44" s="106">
        <f>(AgeStanSec!J44)/F$2</f>
        <v>173.4</v>
      </c>
      <c r="G44" s="106">
        <f>(AgeStanSec!K44)/G$2</f>
        <v>174.10820806490096</v>
      </c>
      <c r="H44" s="106">
        <f>(AgeStanSec!L44)/H$2</f>
        <v>175.7</v>
      </c>
      <c r="I44" s="106">
        <f>(AgeStanSec!M44)/I$2</f>
        <v>175.75542125844294</v>
      </c>
      <c r="J44" s="106">
        <f>(AgeStanSec!N44)/J$2</f>
        <v>177.64</v>
      </c>
      <c r="K44" s="106">
        <f>(AgeStanSec!O44)/K$2</f>
        <v>180</v>
      </c>
      <c r="L44" s="106">
        <f>(AgeStanSec!P44)/L$2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170.375</v>
      </c>
      <c r="D45" s="105">
        <f>(AgeStanSec!H45)/D$2</f>
        <v>171</v>
      </c>
      <c r="E45" s="105">
        <f>(AgeStanSec!I45)/E$2</f>
        <v>172.83333333333334</v>
      </c>
      <c r="F45" s="105">
        <f>(AgeStanSec!J45)/F$2</f>
        <v>174.86666666666667</v>
      </c>
      <c r="G45" s="105">
        <f>(AgeStanSec!K45)/G$2</f>
        <v>175.53736180704684</v>
      </c>
      <c r="H45" s="105">
        <f>(AgeStanSec!L45)/H$2</f>
        <v>177.15</v>
      </c>
      <c r="I45" s="105">
        <f>(AgeStanSec!M45)/I$2</f>
        <v>177.22478966702215</v>
      </c>
      <c r="J45" s="105">
        <f>(AgeStanSec!N45)/J$2</f>
        <v>179.16</v>
      </c>
      <c r="K45" s="105">
        <f>(AgeStanSec!O45)/K$2</f>
        <v>181.5</v>
      </c>
      <c r="L45" s="105">
        <f>(AgeStanSec!P45)/L$2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171.75</v>
      </c>
      <c r="D46" s="106">
        <f>(AgeStanSec!H46)/D$2</f>
        <v>172.4</v>
      </c>
      <c r="E46" s="106">
        <f>(AgeStanSec!I46)/E$2</f>
        <v>174.25</v>
      </c>
      <c r="F46" s="106">
        <f>(AgeStanSec!J46)/F$2</f>
        <v>176.33333333333334</v>
      </c>
      <c r="G46" s="106">
        <f>(AgeStanSec!K46)/G$2</f>
        <v>176.96651554919271</v>
      </c>
      <c r="H46" s="106">
        <f>(AgeStanSec!L46)/H$2</f>
        <v>178.65</v>
      </c>
      <c r="I46" s="106">
        <f>(AgeStanSec!M46)/I$2</f>
        <v>178.69415807560136</v>
      </c>
      <c r="J46" s="106">
        <f>(AgeStanSec!N46)/J$2</f>
        <v>180.64</v>
      </c>
      <c r="K46" s="106">
        <f>(AgeStanSec!O46)/K$2</f>
        <v>183.03333333333333</v>
      </c>
      <c r="L46" s="106">
        <f>(AgeStanSec!P46)/L$2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173.125</v>
      </c>
      <c r="D47" s="106">
        <f>(AgeStanSec!H47)/D$2</f>
        <v>173.9</v>
      </c>
      <c r="E47" s="106">
        <f>(AgeStanSec!I47)/E$2</f>
        <v>175.66666666666666</v>
      </c>
      <c r="F47" s="106">
        <f>(AgeStanSec!J47)/F$2</f>
        <v>177.8</v>
      </c>
      <c r="G47" s="106">
        <f>(AgeStanSec!K47)/G$2</f>
        <v>178.45780641056231</v>
      </c>
      <c r="H47" s="106">
        <f>(AgeStanSec!L47)/H$2</f>
        <v>180.2</v>
      </c>
      <c r="I47" s="106">
        <f>(AgeStanSec!M47)/I$2</f>
        <v>180.21092546510249</v>
      </c>
      <c r="J47" s="106">
        <f>(AgeStanSec!N47)/J$2</f>
        <v>182.16</v>
      </c>
      <c r="K47" s="106">
        <f>(AgeStanSec!O47)/K$2</f>
        <v>184.56666666666666</v>
      </c>
      <c r="L47" s="106">
        <f>(AgeStanSec!P47)/L$2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174.625</v>
      </c>
      <c r="D48" s="106">
        <f>(AgeStanSec!H48)/D$2</f>
        <v>175.3</v>
      </c>
      <c r="E48" s="106">
        <f>(AgeStanSec!I48)/E$2</f>
        <v>177.16666666666666</v>
      </c>
      <c r="F48" s="106">
        <f>(AgeStanSec!J48)/F$2</f>
        <v>179.26666666666668</v>
      </c>
      <c r="G48" s="106">
        <f>(AgeStanSec!K48)/G$2</f>
        <v>180.01123439115563</v>
      </c>
      <c r="H48" s="106">
        <f>(AgeStanSec!L48)/H$2</f>
        <v>181.7</v>
      </c>
      <c r="I48" s="106">
        <f>(AgeStanSec!M48)/I$2</f>
        <v>181.77509183552553</v>
      </c>
      <c r="J48" s="106">
        <f>(AgeStanSec!N48)/J$2</f>
        <v>183.76</v>
      </c>
      <c r="K48" s="106">
        <f>(AgeStanSec!O48)/K$2</f>
        <v>186.16666666666666</v>
      </c>
      <c r="L48" s="106">
        <f>(AgeStanSec!P48)/L$2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176</v>
      </c>
      <c r="D49" s="106">
        <f>(AgeStanSec!H49)/D$2</f>
        <v>176.8</v>
      </c>
      <c r="E49" s="106">
        <f>(AgeStanSec!I49)/E$2</f>
        <v>178.66666666666666</v>
      </c>
      <c r="F49" s="106">
        <f>(AgeStanSec!J49)/F$2</f>
        <v>180.8</v>
      </c>
      <c r="G49" s="106">
        <f>(AgeStanSec!K49)/G$2</f>
        <v>181.56466237174897</v>
      </c>
      <c r="H49" s="106">
        <f>(AgeStanSec!L49)/H$2</f>
        <v>183.3</v>
      </c>
      <c r="I49" s="106">
        <f>(AgeStanSec!M49)/I$2</f>
        <v>183.33925820594857</v>
      </c>
      <c r="J49" s="106">
        <f>(AgeStanSec!N49)/J$2</f>
        <v>185.32</v>
      </c>
      <c r="K49" s="106">
        <f>(AgeStanSec!O49)/K$2</f>
        <v>187.76666666666668</v>
      </c>
      <c r="L49" s="106">
        <f>(AgeStanSec!P49)/L$2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177.5</v>
      </c>
      <c r="D50" s="105">
        <f>(AgeStanSec!H50)/D$2</f>
        <v>178.3</v>
      </c>
      <c r="E50" s="105">
        <f>(AgeStanSec!I50)/E$2</f>
        <v>180.16666666666666</v>
      </c>
      <c r="F50" s="105">
        <f>(AgeStanSec!J50)/F$2</f>
        <v>182.4</v>
      </c>
      <c r="G50" s="105">
        <f>(AgeStanSec!K50)/G$2</f>
        <v>183.05595323311857</v>
      </c>
      <c r="H50" s="105">
        <f>(AgeStanSec!L50)/H$2</f>
        <v>184.85</v>
      </c>
      <c r="I50" s="105">
        <f>(AgeStanSec!M50)/I$2</f>
        <v>184.95082355729352</v>
      </c>
      <c r="J50" s="105">
        <f>(AgeStanSec!N50)/J$2</f>
        <v>186.96</v>
      </c>
      <c r="K50" s="105">
        <f>(AgeStanSec!O50)/K$2</f>
        <v>189.43333333333334</v>
      </c>
      <c r="L50" s="105">
        <f>(AgeStanSec!P50)/L$2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178.875</v>
      </c>
      <c r="D51" s="106">
        <f>(AgeStanSec!H51)/D$2</f>
        <v>179.8</v>
      </c>
      <c r="E51" s="106">
        <f>(AgeStanSec!I51)/E$2</f>
        <v>181.75</v>
      </c>
      <c r="F51" s="106">
        <f>(AgeStanSec!J51)/F$2</f>
        <v>183.93333333333334</v>
      </c>
      <c r="G51" s="106">
        <f>(AgeStanSec!K51)/G$2</f>
        <v>184.67151833293565</v>
      </c>
      <c r="H51" s="106">
        <f>(AgeStanSec!L51)/H$2</f>
        <v>186.5</v>
      </c>
      <c r="I51" s="106">
        <f>(AgeStanSec!M51)/I$2</f>
        <v>186.56238890863847</v>
      </c>
      <c r="J51" s="106">
        <f>(AgeStanSec!N51)/J$2</f>
        <v>188.6</v>
      </c>
      <c r="K51" s="106">
        <f>(AgeStanSec!O51)/K$2</f>
        <v>191.06666666666666</v>
      </c>
      <c r="L51" s="106">
        <f>(AgeStanSec!P51)/L$2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180.5</v>
      </c>
      <c r="D52" s="106">
        <f>(AgeStanSec!H52)/D$2</f>
        <v>181.3</v>
      </c>
      <c r="E52" s="106">
        <f>(AgeStanSec!I52)/E$2</f>
        <v>183.25</v>
      </c>
      <c r="F52" s="106">
        <f>(AgeStanSec!J52)/F$2</f>
        <v>185.53333333333333</v>
      </c>
      <c r="G52" s="106">
        <f>(AgeStanSec!K52)/G$2</f>
        <v>186.28708343275272</v>
      </c>
      <c r="H52" s="106">
        <f>(AgeStanSec!L52)/H$2</f>
        <v>188.15</v>
      </c>
      <c r="I52" s="106">
        <f>(AgeStanSec!M52)/I$2</f>
        <v>188.22135324090533</v>
      </c>
      <c r="J52" s="106">
        <f>(AgeStanSec!N52)/J$2</f>
        <v>190.24</v>
      </c>
      <c r="K52" s="106">
        <f>(AgeStanSec!O52)/K$2</f>
        <v>192.76666666666668</v>
      </c>
      <c r="L52" s="106">
        <f>(AgeStanSec!P52)/L$2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182</v>
      </c>
      <c r="D53" s="106">
        <f>(AgeStanSec!H53)/D$2</f>
        <v>182.9</v>
      </c>
      <c r="E53" s="106">
        <f>(AgeStanSec!I53)/E$2</f>
        <v>184.91666666666666</v>
      </c>
      <c r="F53" s="106">
        <f>(AgeStanSec!J53)/F$2</f>
        <v>187.2</v>
      </c>
      <c r="G53" s="106">
        <f>(AgeStanSec!K53)/G$2</f>
        <v>187.96478565179351</v>
      </c>
      <c r="H53" s="106">
        <f>(AgeStanSec!L53)/H$2</f>
        <v>189.8</v>
      </c>
      <c r="I53" s="106">
        <f>(AgeStanSec!M53)/I$2</f>
        <v>189.88031757317216</v>
      </c>
      <c r="J53" s="106">
        <f>(AgeStanSec!N53)/J$2</f>
        <v>191.96</v>
      </c>
      <c r="K53" s="106">
        <f>(AgeStanSec!O53)/K$2</f>
        <v>194.5</v>
      </c>
      <c r="L53" s="106">
        <f>(AgeStanSec!P53)/L$2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183.5</v>
      </c>
      <c r="D54" s="106">
        <f>(AgeStanSec!H54)/D$2</f>
        <v>184.5</v>
      </c>
      <c r="E54" s="106">
        <f>(AgeStanSec!I54)/E$2</f>
        <v>186.5</v>
      </c>
      <c r="F54" s="106">
        <f>(AgeStanSec!J54)/F$2</f>
        <v>188.86666666666667</v>
      </c>
      <c r="G54" s="106">
        <f>(AgeStanSec!K54)/G$2</f>
        <v>189.64248787083432</v>
      </c>
      <c r="H54" s="106">
        <f>(AgeStanSec!L54)/H$2</f>
        <v>191.55</v>
      </c>
      <c r="I54" s="106">
        <f>(AgeStanSec!M54)/I$2</f>
        <v>191.63407986728285</v>
      </c>
      <c r="J54" s="106">
        <f>(AgeStanSec!N54)/J$2</f>
        <v>193.72</v>
      </c>
      <c r="K54" s="106">
        <f>(AgeStanSec!O54)/K$2</f>
        <v>196.26666666666668</v>
      </c>
      <c r="L54" s="106">
        <f>(AgeStanSec!P54)/L$2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185.125</v>
      </c>
      <c r="D55" s="105">
        <f>(AgeStanSec!H55)/D$2</f>
        <v>186.1</v>
      </c>
      <c r="E55" s="105">
        <f>(AgeStanSec!I55)/E$2</f>
        <v>188.16666666666666</v>
      </c>
      <c r="F55" s="105">
        <f>(AgeStanSec!J55)/F$2</f>
        <v>190.53333333333333</v>
      </c>
      <c r="G55" s="105">
        <f>(AgeStanSec!K55)/G$2</f>
        <v>191.32019008987513</v>
      </c>
      <c r="H55" s="105">
        <f>(AgeStanSec!L55)/H$2</f>
        <v>193.25</v>
      </c>
      <c r="I55" s="105">
        <f>(AgeStanSec!M55)/I$2</f>
        <v>193.34044318047162</v>
      </c>
      <c r="J55" s="105">
        <f>(AgeStanSec!N55)/J$2</f>
        <v>195.48</v>
      </c>
      <c r="K55" s="105">
        <f>(AgeStanSec!O55)/K$2</f>
        <v>198.06666666666666</v>
      </c>
      <c r="L55" s="105">
        <f>(AgeStanSec!P55)/L$2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186.75</v>
      </c>
      <c r="D56" s="106">
        <f>(AgeStanSec!H56)/D$2</f>
        <v>187.8</v>
      </c>
      <c r="E56" s="106">
        <f>(AgeStanSec!I56)/E$2</f>
        <v>189.83333333333334</v>
      </c>
      <c r="F56" s="106">
        <f>(AgeStanSec!J56)/F$2</f>
        <v>192.26666666666668</v>
      </c>
      <c r="G56" s="106">
        <f>(AgeStanSec!K56)/G$2</f>
        <v>193.06002942813964</v>
      </c>
      <c r="H56" s="106">
        <f>(AgeStanSec!L56)/H$2</f>
        <v>195.05</v>
      </c>
      <c r="I56" s="106">
        <f>(AgeStanSec!M56)/I$2</f>
        <v>195.14160445550419</v>
      </c>
      <c r="J56" s="106">
        <f>(AgeStanSec!N56)/J$2</f>
        <v>197.24</v>
      </c>
      <c r="K56" s="106">
        <f>(AgeStanSec!O56)/K$2</f>
        <v>199.86666666666667</v>
      </c>
      <c r="L56" s="106">
        <f>(AgeStanSec!P56)/L$2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188.375</v>
      </c>
      <c r="D57" s="106">
        <f>(AgeStanSec!H57)/D$2</f>
        <v>189.5</v>
      </c>
      <c r="E57" s="106">
        <f>(AgeStanSec!I57)/E$2</f>
        <v>191.58333333333334</v>
      </c>
      <c r="F57" s="106">
        <f>(AgeStanSec!J57)/F$2</f>
        <v>194</v>
      </c>
      <c r="G57" s="106">
        <f>(AgeStanSec!K57)/G$2</f>
        <v>194.86200588562792</v>
      </c>
      <c r="H57" s="106">
        <f>(AgeStanSec!L57)/H$2</f>
        <v>196.85</v>
      </c>
      <c r="I57" s="106">
        <f>(AgeStanSec!M57)/I$2</f>
        <v>196.94276573053679</v>
      </c>
      <c r="J57" s="106">
        <f>(AgeStanSec!N57)/J$2</f>
        <v>199.08</v>
      </c>
      <c r="K57" s="106">
        <f>(AgeStanSec!O57)/K$2</f>
        <v>201.73333333333332</v>
      </c>
      <c r="L57" s="106">
        <f>(AgeStanSec!P57)/L$2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190</v>
      </c>
      <c r="D58" s="106">
        <f>(AgeStanSec!H58)/D$2</f>
        <v>191.2</v>
      </c>
      <c r="E58" s="106">
        <f>(AgeStanSec!I58)/E$2</f>
        <v>193.33333333333334</v>
      </c>
      <c r="F58" s="106">
        <f>(AgeStanSec!J58)/F$2</f>
        <v>195.8</v>
      </c>
      <c r="G58" s="106">
        <f>(AgeStanSec!K58)/G$2</f>
        <v>196.66398234311617</v>
      </c>
      <c r="H58" s="106">
        <f>(AgeStanSec!L58)/H$2</f>
        <v>198.7</v>
      </c>
      <c r="I58" s="106">
        <f>(AgeStanSec!M58)/I$2</f>
        <v>198.7913259864913</v>
      </c>
      <c r="J58" s="106">
        <f>(AgeStanSec!N58)/J$2</f>
        <v>200.96</v>
      </c>
      <c r="K58" s="106">
        <f>(AgeStanSec!O58)/K$2</f>
        <v>203.6</v>
      </c>
      <c r="L58" s="106">
        <f>(AgeStanSec!P58)/L$2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191.75</v>
      </c>
      <c r="D59" s="106">
        <f>(AgeStanSec!H59)/D$2</f>
        <v>192.9</v>
      </c>
      <c r="E59" s="106">
        <f>(AgeStanSec!I59)/E$2</f>
        <v>195.08333333333334</v>
      </c>
      <c r="F59" s="106">
        <f>(AgeStanSec!J59)/F$2</f>
        <v>197.66666666666666</v>
      </c>
      <c r="G59" s="106">
        <f>(AgeStanSec!K59)/G$2</f>
        <v>198.46595880060445</v>
      </c>
      <c r="H59" s="106">
        <f>(AgeStanSec!L59)/H$2</f>
        <v>200.6</v>
      </c>
      <c r="I59" s="106">
        <f>(AgeStanSec!M59)/I$2</f>
        <v>200.6872852233677</v>
      </c>
      <c r="J59" s="106">
        <f>(AgeStanSec!N59)/J$2</f>
        <v>202.88</v>
      </c>
      <c r="K59" s="106">
        <f>(AgeStanSec!O59)/K$2</f>
        <v>205.53333333333333</v>
      </c>
      <c r="L59" s="106">
        <f>(AgeStanSec!P59)/L$2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193.5</v>
      </c>
      <c r="D60" s="105">
        <f>(AgeStanSec!H60)/D$2</f>
        <v>194.7</v>
      </c>
      <c r="E60" s="105">
        <f>(AgeStanSec!I60)/E$2</f>
        <v>196.91666666666666</v>
      </c>
      <c r="F60" s="105">
        <f>(AgeStanSec!J60)/F$2</f>
        <v>199.53333333333333</v>
      </c>
      <c r="G60" s="105">
        <f>(AgeStanSec!K60)/G$2</f>
        <v>200.33007237731647</v>
      </c>
      <c r="H60" s="105">
        <f>(AgeStanSec!L60)/H$2</f>
        <v>202.5</v>
      </c>
      <c r="I60" s="105">
        <f>(AgeStanSec!M60)/I$2</f>
        <v>202.58324446024412</v>
      </c>
      <c r="J60" s="105">
        <f>(AgeStanSec!N60)/J$2</f>
        <v>204.8</v>
      </c>
      <c r="K60" s="105">
        <f>(AgeStanSec!O60)/K$2</f>
        <v>207.5</v>
      </c>
      <c r="L60" s="105">
        <f>(AgeStanSec!P60)/L$2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195.25</v>
      </c>
      <c r="D61" s="106">
        <f>(AgeStanSec!H61)/D$2</f>
        <v>196.5</v>
      </c>
      <c r="E61" s="106">
        <f>(AgeStanSec!I61)/E$2</f>
        <v>198.75</v>
      </c>
      <c r="F61" s="106">
        <f>(AgeStanSec!J61)/F$2</f>
        <v>201.4</v>
      </c>
      <c r="G61" s="106">
        <f>(AgeStanSec!K61)/G$2</f>
        <v>202.25632307325219</v>
      </c>
      <c r="H61" s="106">
        <f>(AgeStanSec!L61)/H$2</f>
        <v>204.45</v>
      </c>
      <c r="I61" s="106">
        <f>(AgeStanSec!M61)/I$2</f>
        <v>204.52660267804242</v>
      </c>
      <c r="J61" s="106">
        <f>(AgeStanSec!N61)/J$2</f>
        <v>206.76</v>
      </c>
      <c r="K61" s="106">
        <f>(AgeStanSec!O61)/K$2</f>
        <v>209.5</v>
      </c>
      <c r="L61" s="106">
        <f>(AgeStanSec!P61)/L$2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197</v>
      </c>
      <c r="D62" s="106">
        <f>(AgeStanSec!H62)/D$2</f>
        <v>198.3</v>
      </c>
      <c r="E62" s="106">
        <f>(AgeStanSec!I62)/E$2</f>
        <v>200.66666666666666</v>
      </c>
      <c r="F62" s="106">
        <f>(AgeStanSec!J62)/F$2</f>
        <v>203.33333333333334</v>
      </c>
      <c r="G62" s="106">
        <f>(AgeStanSec!K62)/G$2</f>
        <v>204.24471088841167</v>
      </c>
      <c r="H62" s="106">
        <f>(AgeStanSec!L62)/H$2</f>
        <v>206.45</v>
      </c>
      <c r="I62" s="106">
        <f>(AgeStanSec!M62)/I$2</f>
        <v>206.51735987676264</v>
      </c>
      <c r="J62" s="106">
        <f>(AgeStanSec!N62)/J$2</f>
        <v>208.8</v>
      </c>
      <c r="K62" s="106">
        <f>(AgeStanSec!O62)/K$2</f>
        <v>211.53333333333333</v>
      </c>
      <c r="L62" s="106">
        <f>(AgeStanSec!P62)/L$2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198.875</v>
      </c>
      <c r="D63" s="106">
        <f>(AgeStanSec!H63)/D$2</f>
        <v>200.2</v>
      </c>
      <c r="E63" s="106">
        <f>(AgeStanSec!I63)/E$2</f>
        <v>202.58333333333334</v>
      </c>
      <c r="F63" s="106">
        <f>(AgeStanSec!J63)/F$2</f>
        <v>205.33333333333334</v>
      </c>
      <c r="G63" s="106">
        <f>(AgeStanSec!K63)/G$2</f>
        <v>206.23309870357113</v>
      </c>
      <c r="H63" s="106">
        <f>(AgeStanSec!L63)/H$2</f>
        <v>208.45</v>
      </c>
      <c r="I63" s="106">
        <f>(AgeStanSec!M63)/I$2</f>
        <v>208.5555160564048</v>
      </c>
      <c r="J63" s="106">
        <f>(AgeStanSec!N63)/J$2</f>
        <v>210.84</v>
      </c>
      <c r="K63" s="106">
        <f>(AgeStanSec!O63)/K$2</f>
        <v>213.63333333333333</v>
      </c>
      <c r="L63" s="106">
        <f>(AgeStanSec!P63)/L$2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200.75</v>
      </c>
      <c r="D64" s="106">
        <f>(AgeStanSec!H64)/D$2</f>
        <v>202.1</v>
      </c>
      <c r="E64" s="106">
        <f>(AgeStanSec!I64)/E$2</f>
        <v>204.5</v>
      </c>
      <c r="F64" s="106">
        <f>(AgeStanSec!J64)/F$2</f>
        <v>207.33333333333334</v>
      </c>
      <c r="G64" s="106">
        <f>(AgeStanSec!K64)/G$2</f>
        <v>208.22148651873059</v>
      </c>
      <c r="H64" s="106">
        <f>(AgeStanSec!L64)/H$2</f>
        <v>210.5</v>
      </c>
      <c r="I64" s="106">
        <f>(AgeStanSec!M64)/I$2</f>
        <v>210.64107121696884</v>
      </c>
      <c r="J64" s="106">
        <f>(AgeStanSec!N64)/J$2</f>
        <v>212.96</v>
      </c>
      <c r="K64" s="106">
        <f>(AgeStanSec!O64)/K$2</f>
        <v>215.76666666666668</v>
      </c>
      <c r="L64" s="106">
        <f>(AgeStanSec!P64)/L$2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202.625</v>
      </c>
      <c r="D65" s="105">
        <f>(AgeStanSec!H65)/D$2</f>
        <v>204.1</v>
      </c>
      <c r="E65" s="105">
        <f>(AgeStanSec!I65)/E$2</f>
        <v>206.5</v>
      </c>
      <c r="F65" s="105">
        <f>(AgeStanSec!J65)/F$2</f>
        <v>209.33333333333334</v>
      </c>
      <c r="G65" s="105">
        <f>(AgeStanSec!K65)/G$2</f>
        <v>210.27201145311381</v>
      </c>
      <c r="H65" s="105">
        <f>(AgeStanSec!L65)/H$2</f>
        <v>212.6</v>
      </c>
      <c r="I65" s="105">
        <f>(AgeStanSec!M65)/I$2</f>
        <v>212.77402535845479</v>
      </c>
      <c r="J65" s="105">
        <f>(AgeStanSec!N65)/J$2</f>
        <v>215.08</v>
      </c>
      <c r="K65" s="105">
        <f>(AgeStanSec!O65)/K$2</f>
        <v>217.93333333333334</v>
      </c>
      <c r="L65" s="105">
        <f>(AgeStanSec!P65)/L$2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204.625</v>
      </c>
      <c r="D66" s="106">
        <f>(AgeStanSec!H66)/D$2</f>
        <v>206.1</v>
      </c>
      <c r="E66" s="106">
        <f>(AgeStanSec!I66)/E$2</f>
        <v>208.58333333333334</v>
      </c>
      <c r="F66" s="106">
        <f>(AgeStanSec!J66)/F$2</f>
        <v>211.4</v>
      </c>
      <c r="G66" s="106">
        <f>(AgeStanSec!K66)/G$2</f>
        <v>212.38467350672073</v>
      </c>
      <c r="H66" s="106">
        <f>(AgeStanSec!L66)/H$2</f>
        <v>214.75</v>
      </c>
      <c r="I66" s="106">
        <f>(AgeStanSec!M66)/I$2</f>
        <v>214.90697949994075</v>
      </c>
      <c r="J66" s="106">
        <f>(AgeStanSec!N66)/J$2</f>
        <v>217.24</v>
      </c>
      <c r="K66" s="106">
        <f>(AgeStanSec!O66)/K$2</f>
        <v>220.1</v>
      </c>
      <c r="L66" s="106">
        <f>(AgeStanSec!P66)/L$2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206.5</v>
      </c>
      <c r="D67" s="106">
        <f>(AgeStanSec!H67)/D$2</f>
        <v>208.1</v>
      </c>
      <c r="E67" s="106">
        <f>(AgeStanSec!I67)/E$2</f>
        <v>210.66666666666666</v>
      </c>
      <c r="F67" s="106">
        <f>(AgeStanSec!J67)/F$2</f>
        <v>213.6</v>
      </c>
      <c r="G67" s="106">
        <f>(AgeStanSec!K67)/G$2</f>
        <v>214.55947267955142</v>
      </c>
      <c r="H67" s="106">
        <f>(AgeStanSec!L67)/H$2</f>
        <v>216.95</v>
      </c>
      <c r="I67" s="106">
        <f>(AgeStanSec!M67)/I$2</f>
        <v>217.08733262234861</v>
      </c>
      <c r="J67" s="106">
        <f>(AgeStanSec!N67)/J$2</f>
        <v>219.48</v>
      </c>
      <c r="K67" s="106">
        <f>(AgeStanSec!O67)/K$2</f>
        <v>222.36666666666667</v>
      </c>
      <c r="L67" s="106">
        <f>(AgeStanSec!P67)/L$2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208.5</v>
      </c>
      <c r="D68" s="106">
        <f>(AgeStanSec!H68)/D$2</f>
        <v>210.2</v>
      </c>
      <c r="E68" s="106">
        <f>(AgeStanSec!I68)/E$2</f>
        <v>212.75</v>
      </c>
      <c r="F68" s="106">
        <f>(AgeStanSec!J68)/F$2</f>
        <v>215.73333333333332</v>
      </c>
      <c r="G68" s="106">
        <f>(AgeStanSec!K68)/G$2</f>
        <v>216.67213473315834</v>
      </c>
      <c r="H68" s="106">
        <f>(AgeStanSec!L68)/H$2</f>
        <v>219.2</v>
      </c>
      <c r="I68" s="106">
        <f>(AgeStanSec!M68)/I$2</f>
        <v>219.3624837066003</v>
      </c>
      <c r="J68" s="106">
        <f>(AgeStanSec!N68)/J$2</f>
        <v>221.76</v>
      </c>
      <c r="K68" s="106">
        <f>(AgeStanSec!O68)/K$2</f>
        <v>224.66666666666666</v>
      </c>
      <c r="L68" s="106">
        <f>(AgeStanSec!P68)/L$2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210.625</v>
      </c>
      <c r="D69" s="106">
        <f>(AgeStanSec!H69)/D$2</f>
        <v>212.3</v>
      </c>
      <c r="E69" s="106">
        <f>(AgeStanSec!I69)/E$2</f>
        <v>214.91666666666666</v>
      </c>
      <c r="F69" s="106">
        <f>(AgeStanSec!J69)/F$2</f>
        <v>217.93333333333334</v>
      </c>
      <c r="G69" s="106">
        <f>(AgeStanSec!K69)/G$2</f>
        <v>218.90907102521274</v>
      </c>
      <c r="H69" s="106">
        <f>(AgeStanSec!L69)/H$2</f>
        <v>221.5</v>
      </c>
      <c r="I69" s="106">
        <f>(AgeStanSec!M69)/I$2</f>
        <v>221.63763479085199</v>
      </c>
      <c r="J69" s="106">
        <f>(AgeStanSec!N69)/J$2</f>
        <v>224.08</v>
      </c>
      <c r="K69" s="106">
        <f>(AgeStanSec!O69)/K$2</f>
        <v>227.03333333333333</v>
      </c>
      <c r="L69" s="106">
        <f>(AgeStanSec!P69)/L$2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212.75</v>
      </c>
      <c r="D70" s="105">
        <f>(AgeStanSec!H70)/D$2</f>
        <v>214.5</v>
      </c>
      <c r="E70" s="105">
        <f>(AgeStanSec!I70)/E$2</f>
        <v>217.08333333333334</v>
      </c>
      <c r="F70" s="105">
        <f>(AgeStanSec!J70)/F$2</f>
        <v>220.2</v>
      </c>
      <c r="G70" s="105">
        <f>(AgeStanSec!K70)/G$2</f>
        <v>221.20814443649087</v>
      </c>
      <c r="H70" s="105">
        <f>(AgeStanSec!L70)/H$2</f>
        <v>223.8</v>
      </c>
      <c r="I70" s="105">
        <f>(AgeStanSec!M70)/I$2</f>
        <v>224.0075838369475</v>
      </c>
      <c r="J70" s="105">
        <f>(AgeStanSec!N70)/J$2</f>
        <v>226.44</v>
      </c>
      <c r="K70" s="105">
        <f>(AgeStanSec!O70)/K$2</f>
        <v>229.43333333333334</v>
      </c>
      <c r="L70" s="105">
        <f>(AgeStanSec!P70)/L$2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215.25</v>
      </c>
      <c r="D71" s="106">
        <f>(AgeStanSec!H71)/D$2</f>
        <v>216.7</v>
      </c>
      <c r="E71" s="106">
        <f>(AgeStanSec!I71)/E$2</f>
        <v>219.5</v>
      </c>
      <c r="F71" s="106">
        <f>(AgeStanSec!J71)/F$2</f>
        <v>222.6</v>
      </c>
      <c r="G71" s="106">
        <f>(AgeStanSec!K71)/G$2</f>
        <v>223.63149208621647</v>
      </c>
      <c r="H71" s="106">
        <f>(AgeStanSec!L71)/H$2</f>
        <v>226.3</v>
      </c>
      <c r="I71" s="106">
        <f>(AgeStanSec!M71)/I$2</f>
        <v>226.47233084488684</v>
      </c>
      <c r="J71" s="106">
        <f>(AgeStanSec!N71)/J$2</f>
        <v>228.96</v>
      </c>
      <c r="K71" s="106">
        <f>(AgeStanSec!O71)/K$2</f>
        <v>232</v>
      </c>
      <c r="L71" s="106">
        <f>(AgeStanSec!P71)/L$2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217.875</v>
      </c>
      <c r="D72" s="106">
        <f>(AgeStanSec!H72)/D$2</f>
        <v>219.3</v>
      </c>
      <c r="E72" s="106">
        <f>(AgeStanSec!I72)/E$2</f>
        <v>222.08333333333334</v>
      </c>
      <c r="F72" s="106">
        <f>(AgeStanSec!J72)/F$2</f>
        <v>225.33333333333334</v>
      </c>
      <c r="G72" s="106">
        <f>(AgeStanSec!K72)/G$2</f>
        <v>226.36552533206074</v>
      </c>
      <c r="H72" s="106">
        <f>(AgeStanSec!L72)/H$2</f>
        <v>229.05</v>
      </c>
      <c r="I72" s="106">
        <f>(AgeStanSec!M72)/I$2</f>
        <v>229.26887071927953</v>
      </c>
      <c r="J72" s="106">
        <f>(AgeStanSec!N72)/J$2</f>
        <v>231.76</v>
      </c>
      <c r="K72" s="106">
        <f>(AgeStanSec!O72)/K$2</f>
        <v>234.83333333333334</v>
      </c>
      <c r="L72" s="106">
        <f>(AgeStanSec!P72)/L$2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220.75</v>
      </c>
      <c r="D73" s="106">
        <f>(AgeStanSec!H73)/D$2</f>
        <v>222.1</v>
      </c>
      <c r="E73" s="106">
        <f>(AgeStanSec!I73)/E$2</f>
        <v>224.91666666666666</v>
      </c>
      <c r="F73" s="106">
        <f>(AgeStanSec!J73)/F$2</f>
        <v>228.26666666666668</v>
      </c>
      <c r="G73" s="106">
        <f>(AgeStanSec!K73)/G$2</f>
        <v>229.34810705479995</v>
      </c>
      <c r="H73" s="106">
        <f>(AgeStanSec!L73)/H$2</f>
        <v>232.1</v>
      </c>
      <c r="I73" s="106">
        <f>(AgeStanSec!M73)/I$2</f>
        <v>232.30240549828179</v>
      </c>
      <c r="J73" s="106">
        <f>(AgeStanSec!N73)/J$2</f>
        <v>234.88</v>
      </c>
      <c r="K73" s="106">
        <f>(AgeStanSec!O73)/K$2</f>
        <v>237.96666666666667</v>
      </c>
      <c r="L73" s="106">
        <f>(AgeStanSec!P73)/L$2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224</v>
      </c>
      <c r="D74" s="106">
        <f>(AgeStanSec!H74)/D$2</f>
        <v>225.2</v>
      </c>
      <c r="E74" s="106">
        <f>(AgeStanSec!I74)/E$2</f>
        <v>228.16666666666666</v>
      </c>
      <c r="F74" s="106">
        <f>(AgeStanSec!J74)/F$2</f>
        <v>231.53333333333333</v>
      </c>
      <c r="G74" s="106">
        <f>(AgeStanSec!K74)/G$2</f>
        <v>232.64137437365781</v>
      </c>
      <c r="H74" s="106">
        <f>(AgeStanSec!L74)/H$2</f>
        <v>235.45</v>
      </c>
      <c r="I74" s="106">
        <f>(AgeStanSec!M74)/I$2</f>
        <v>235.66773314373742</v>
      </c>
      <c r="J74" s="106">
        <f>(AgeStanSec!N74)/J$2</f>
        <v>238.32</v>
      </c>
      <c r="K74" s="106">
        <f>(AgeStanSec!O74)/K$2</f>
        <v>241.46666666666667</v>
      </c>
      <c r="L74" s="106">
        <f>(AgeStanSec!P74)/L$2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227.5</v>
      </c>
      <c r="D75" s="105">
        <f>(AgeStanSec!H75)/D$2</f>
        <v>228.6</v>
      </c>
      <c r="E75" s="105">
        <f>(AgeStanSec!I75)/E$2</f>
        <v>231.66666666666666</v>
      </c>
      <c r="F75" s="105">
        <f>(AgeStanSec!J75)/F$2</f>
        <v>235.06666666666666</v>
      </c>
      <c r="G75" s="105">
        <f>(AgeStanSec!K75)/G$2</f>
        <v>236.24532728863437</v>
      </c>
      <c r="H75" s="105">
        <f>(AgeStanSec!L75)/H$2</f>
        <v>239.15</v>
      </c>
      <c r="I75" s="105">
        <f>(AgeStanSec!M75)/I$2</f>
        <v>239.41225263656833</v>
      </c>
      <c r="J75" s="105">
        <f>(AgeStanSec!N75)/J$2</f>
        <v>242.08</v>
      </c>
      <c r="K75" s="105">
        <f>(AgeStanSec!O75)/K$2</f>
        <v>245.26666666666668</v>
      </c>
      <c r="L75" s="105">
        <f>(AgeStanSec!P75)/L$2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231.375</v>
      </c>
      <c r="D76" s="106">
        <f>(AgeStanSec!H76)/D$2</f>
        <v>232.4</v>
      </c>
      <c r="E76" s="106">
        <f>(AgeStanSec!I76)/E$2</f>
        <v>235.41666666666666</v>
      </c>
      <c r="F76" s="106">
        <f>(AgeStanSec!J76)/F$2</f>
        <v>239.06666666666666</v>
      </c>
      <c r="G76" s="106">
        <f>(AgeStanSec!K76)/G$2</f>
        <v>240.22210291895328</v>
      </c>
      <c r="H76" s="106">
        <f>(AgeStanSec!L76)/H$2</f>
        <v>243.25</v>
      </c>
      <c r="I76" s="106">
        <f>(AgeStanSec!M76)/I$2</f>
        <v>243.44116601493067</v>
      </c>
      <c r="J76" s="106">
        <f>(AgeStanSec!N76)/J$2</f>
        <v>246.24</v>
      </c>
      <c r="K76" s="106">
        <f>(AgeStanSec!O76)/K$2</f>
        <v>249.46666666666667</v>
      </c>
      <c r="L76" s="106">
        <f>(AgeStanSec!P76)/L$2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235.625</v>
      </c>
      <c r="D77" s="106">
        <f>(AgeStanSec!H77)/D$2</f>
        <v>236.5</v>
      </c>
      <c r="E77" s="106">
        <f>(AgeStanSec!I77)/E$2</f>
        <v>239.66666666666666</v>
      </c>
      <c r="F77" s="106">
        <f>(AgeStanSec!J77)/F$2</f>
        <v>243.4</v>
      </c>
      <c r="G77" s="106">
        <f>(AgeStanSec!K77)/G$2</f>
        <v>244.57170126461463</v>
      </c>
      <c r="H77" s="106">
        <f>(AgeStanSec!L77)/H$2</f>
        <v>247.65</v>
      </c>
      <c r="I77" s="106">
        <f>(AgeStanSec!M77)/I$2</f>
        <v>247.94406920251214</v>
      </c>
      <c r="J77" s="106">
        <f>(AgeStanSec!N77)/J$2</f>
        <v>250.84</v>
      </c>
      <c r="K77" s="106">
        <f>(AgeStanSec!O77)/K$2</f>
        <v>254.13333333333333</v>
      </c>
      <c r="L77" s="106">
        <f>(AgeStanSec!P77)/L$2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240.25</v>
      </c>
      <c r="D78" s="106">
        <f>(AgeStanSec!H78)/D$2</f>
        <v>241</v>
      </c>
      <c r="E78" s="106">
        <f>(AgeStanSec!I78)/E$2</f>
        <v>244.25</v>
      </c>
      <c r="F78" s="106">
        <f>(AgeStanSec!J78)/F$2</f>
        <v>248.06666666666666</v>
      </c>
      <c r="G78" s="106">
        <f>(AgeStanSec!K78)/G$2</f>
        <v>249.3562594448421</v>
      </c>
      <c r="H78" s="106">
        <f>(AgeStanSec!L78)/H$2</f>
        <v>252.55</v>
      </c>
      <c r="I78" s="106">
        <f>(AgeStanSec!M78)/I$2</f>
        <v>252.8261642374689</v>
      </c>
      <c r="J78" s="106">
        <f>(AgeStanSec!N78)/J$2</f>
        <v>255.84</v>
      </c>
      <c r="K78" s="106">
        <f>(AgeStanSec!O78)/K$2</f>
        <v>259.2</v>
      </c>
      <c r="L78" s="106">
        <f>(AgeStanSec!P78)/L$2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245.25</v>
      </c>
      <c r="D79" s="106">
        <f>(AgeStanSec!H79)/D$2</f>
        <v>246</v>
      </c>
      <c r="E79" s="106">
        <f>(AgeStanSec!I79)/E$2</f>
        <v>249.33333333333334</v>
      </c>
      <c r="F79" s="106">
        <f>(AgeStanSec!J79)/F$2</f>
        <v>253.26666666666668</v>
      </c>
      <c r="G79" s="106">
        <f>(AgeStanSec!K79)/G$2</f>
        <v>254.5757774596357</v>
      </c>
      <c r="H79" s="106">
        <f>(AgeStanSec!L79)/H$2</f>
        <v>257.95</v>
      </c>
      <c r="I79" s="106">
        <f>(AgeStanSec!M79)/I$2</f>
        <v>258.22964806256664</v>
      </c>
      <c r="J79" s="106">
        <f>(AgeStanSec!N79)/J$2</f>
        <v>261.32</v>
      </c>
      <c r="K79" s="106">
        <f>(AgeStanSec!O79)/K$2</f>
        <v>264.76666666666665</v>
      </c>
      <c r="L79" s="106">
        <f>(AgeStanSec!P79)/L$2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250.75</v>
      </c>
      <c r="D80" s="105">
        <f>(AgeStanSec!H80)/D$2</f>
        <v>251.4</v>
      </c>
      <c r="E80" s="105">
        <f>(AgeStanSec!I80)/E$2</f>
        <v>254.83333333333334</v>
      </c>
      <c r="F80" s="105">
        <f>(AgeStanSec!J80)/F$2</f>
        <v>259</v>
      </c>
      <c r="G80" s="105">
        <f>(AgeStanSec!K80)/G$2</f>
        <v>260.29239242821916</v>
      </c>
      <c r="H80" s="105">
        <f>(AgeStanSec!L80)/H$2</f>
        <v>263.8</v>
      </c>
      <c r="I80" s="105">
        <f>(AgeStanSec!M80)/I$2</f>
        <v>264.1071216968835</v>
      </c>
      <c r="J80" s="105">
        <f>(AgeStanSec!N80)/J$2</f>
        <v>267.39999999999998</v>
      </c>
      <c r="K80" s="105">
        <f>(AgeStanSec!O80)/K$2</f>
        <v>270.93333333333334</v>
      </c>
      <c r="L80" s="105">
        <f>(AgeStanSec!P80)/L$2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256.875</v>
      </c>
      <c r="D81" s="106">
        <f>(AgeStanSec!H81)/D$2</f>
        <v>257.3</v>
      </c>
      <c r="E81" s="106">
        <f>(AgeStanSec!I81)/E$2</f>
        <v>260.91666666666669</v>
      </c>
      <c r="F81" s="106">
        <f>(AgeStanSec!J81)/F$2</f>
        <v>265.2</v>
      </c>
      <c r="G81" s="106">
        <f>(AgeStanSec!K81)/G$2</f>
        <v>266.63037858903999</v>
      </c>
      <c r="H81" s="106">
        <f>(AgeStanSec!L81)/H$2</f>
        <v>270.25</v>
      </c>
      <c r="I81" s="106">
        <f>(AgeStanSec!M81)/I$2</f>
        <v>270.5533831022633</v>
      </c>
      <c r="J81" s="106">
        <f>(AgeStanSec!N81)/J$2</f>
        <v>274.04000000000002</v>
      </c>
      <c r="K81" s="106">
        <f>(AgeStanSec!O81)/K$2</f>
        <v>277.63333333333333</v>
      </c>
      <c r="L81" s="106">
        <f>(AgeStanSec!P81)/L$2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263.5</v>
      </c>
      <c r="D82" s="106">
        <f>(AgeStanSec!H82)/D$2</f>
        <v>263.8</v>
      </c>
      <c r="E82" s="106">
        <f>(AgeStanSec!I82)/E$2</f>
        <v>267.58333333333331</v>
      </c>
      <c r="F82" s="106">
        <f>(AgeStanSec!J82)/F$2</f>
        <v>272.06666666666666</v>
      </c>
      <c r="G82" s="106">
        <f>(AgeStanSec!K82)/G$2</f>
        <v>273.46546170365065</v>
      </c>
      <c r="H82" s="106">
        <f>(AgeStanSec!L82)/H$2</f>
        <v>277.35000000000002</v>
      </c>
      <c r="I82" s="106">
        <f>(AgeStanSec!M82)/I$2</f>
        <v>277.66323024054981</v>
      </c>
      <c r="J82" s="106">
        <f>(AgeStanSec!N82)/J$2</f>
        <v>281.32</v>
      </c>
      <c r="K82" s="106">
        <f>(AgeStanSec!O82)/K$2</f>
        <v>285.03333333333336</v>
      </c>
      <c r="L82" s="106">
        <f>(AgeStanSec!P82)/L$2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270.75</v>
      </c>
      <c r="D83" s="106">
        <f>(AgeStanSec!H83)/D$2</f>
        <v>271</v>
      </c>
      <c r="E83" s="106">
        <f>(AgeStanSec!I83)/E$2</f>
        <v>275</v>
      </c>
      <c r="F83" s="106">
        <f>(AgeStanSec!J83)/F$2</f>
        <v>279.60000000000002</v>
      </c>
      <c r="G83" s="106">
        <f>(AgeStanSec!K83)/G$2</f>
        <v>281.10832736816985</v>
      </c>
      <c r="H83" s="106">
        <f>(AgeStanSec!L83)/H$2</f>
        <v>285.14999999999998</v>
      </c>
      <c r="I83" s="106">
        <f>(AgeStanSec!M83)/I$2</f>
        <v>285.53146107358691</v>
      </c>
      <c r="J83" s="106">
        <f>(AgeStanSec!N83)/J$2</f>
        <v>289.39999999999998</v>
      </c>
      <c r="K83" s="106">
        <f>(AgeStanSec!O83)/K$2</f>
        <v>293.2</v>
      </c>
      <c r="L83" s="106">
        <f>(AgeStanSec!P83)/L$2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278.75</v>
      </c>
      <c r="D84" s="106">
        <f>(AgeStanSec!H84)/D$2</f>
        <v>278.89999999999998</v>
      </c>
      <c r="E84" s="106">
        <f>(AgeStanSec!I84)/E$2</f>
        <v>283</v>
      </c>
      <c r="F84" s="106">
        <f>(AgeStanSec!J84)/F$2</f>
        <v>287.86666666666667</v>
      </c>
      <c r="G84" s="106">
        <f>(AgeStanSec!K84)/G$2</f>
        <v>289.49683846337388</v>
      </c>
      <c r="H84" s="106">
        <f>(AgeStanSec!L84)/H$2</f>
        <v>293.75</v>
      </c>
      <c r="I84" s="106">
        <f>(AgeStanSec!M84)/I$2</f>
        <v>294.15807560137455</v>
      </c>
      <c r="J84" s="106">
        <f>(AgeStanSec!N84)/J$2</f>
        <v>298.32</v>
      </c>
      <c r="K84" s="106">
        <f>(AgeStanSec!O84)/K$2</f>
        <v>302.26666666666665</v>
      </c>
      <c r="L84" s="106">
        <f>(AgeStanSec!P84)/L$2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287.625</v>
      </c>
      <c r="D85" s="105">
        <f>(AgeStanSec!H85)/D$2</f>
        <v>287.60000000000002</v>
      </c>
      <c r="E85" s="105">
        <f>(AgeStanSec!I85)/E$2</f>
        <v>291.91666666666669</v>
      </c>
      <c r="F85" s="105">
        <f>(AgeStanSec!J85)/F$2</f>
        <v>297.13333333333333</v>
      </c>
      <c r="G85" s="105">
        <f>(AgeStanSec!K85)/G$2</f>
        <v>298.81740634693386</v>
      </c>
      <c r="H85" s="105">
        <f>(AgeStanSec!L85)/H$2</f>
        <v>303.3</v>
      </c>
      <c r="I85" s="105">
        <f>(AgeStanSec!M85)/I$2</f>
        <v>303.73266974760043</v>
      </c>
      <c r="J85" s="105">
        <f>(AgeStanSec!N85)/J$2</f>
        <v>308.2</v>
      </c>
      <c r="K85" s="105">
        <f>(AgeStanSec!O85)/K$2</f>
        <v>312.26666666666665</v>
      </c>
      <c r="L85" s="105">
        <f>(AgeStanSec!P85)/L$2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297.375</v>
      </c>
      <c r="D86" s="106">
        <f>(AgeStanSec!H86)/D$2</f>
        <v>297.2</v>
      </c>
      <c r="E86" s="106">
        <f>(AgeStanSec!I86)/E$2</f>
        <v>301.83333333333331</v>
      </c>
      <c r="F86" s="106">
        <f>(AgeStanSec!J86)/F$2</f>
        <v>307.26666666666665</v>
      </c>
      <c r="G86" s="106">
        <f>(AgeStanSec!K86)/G$2</f>
        <v>309.07003101884987</v>
      </c>
      <c r="H86" s="106">
        <f>(AgeStanSec!L86)/H$2</f>
        <v>313.85000000000002</v>
      </c>
      <c r="I86" s="106">
        <f>(AgeStanSec!M86)/I$2</f>
        <v>314.35004147410831</v>
      </c>
      <c r="J86" s="106">
        <f>(AgeStanSec!N86)/J$2</f>
        <v>319.16000000000003</v>
      </c>
      <c r="K86" s="106">
        <f>(AgeStanSec!O86)/K$2</f>
        <v>323.36666666666667</v>
      </c>
      <c r="L86" s="106">
        <f>(AgeStanSec!P86)/L$2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308.25</v>
      </c>
      <c r="D87" s="106">
        <f>(AgeStanSec!H87)/D$2</f>
        <v>308</v>
      </c>
      <c r="E87" s="106">
        <f>(AgeStanSec!I87)/E$2</f>
        <v>312.83333333333331</v>
      </c>
      <c r="F87" s="106">
        <f>(AgeStanSec!J87)/F$2</f>
        <v>318.66666666666669</v>
      </c>
      <c r="G87" s="106">
        <f>(AgeStanSec!K87)/G$2</f>
        <v>320.56539807524058</v>
      </c>
      <c r="H87" s="106">
        <f>(AgeStanSec!L87)/H$2</f>
        <v>325.64999999999998</v>
      </c>
      <c r="I87" s="106">
        <f>(AgeStanSec!M87)/I$2</f>
        <v>326.19978670458585</v>
      </c>
      <c r="J87" s="106">
        <f>(AgeStanSec!N87)/J$2</f>
        <v>331.48</v>
      </c>
      <c r="K87" s="106">
        <f>(AgeStanSec!O87)/K$2</f>
        <v>335.86666666666667</v>
      </c>
      <c r="L87" s="106">
        <f>(AgeStanSec!P87)/L$2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320.375</v>
      </c>
      <c r="D88" s="106">
        <f>(AgeStanSec!H88)/D$2</f>
        <v>319.89999999999998</v>
      </c>
      <c r="E88" s="106">
        <f>(AgeStanSec!I88)/E$2</f>
        <v>325.16666666666669</v>
      </c>
      <c r="F88" s="106">
        <f>(AgeStanSec!J88)/F$2</f>
        <v>331.33333333333331</v>
      </c>
      <c r="G88" s="106">
        <f>(AgeStanSec!K88)/G$2</f>
        <v>333.36564463532966</v>
      </c>
      <c r="H88" s="106">
        <f>(AgeStanSec!L88)/H$2</f>
        <v>338.8</v>
      </c>
      <c r="I88" s="106">
        <f>(AgeStanSec!M88)/I$2</f>
        <v>339.42410238179878</v>
      </c>
      <c r="J88" s="106">
        <f>(AgeStanSec!N88)/J$2</f>
        <v>345.2</v>
      </c>
      <c r="K88" s="106">
        <f>(AgeStanSec!O88)/K$2</f>
        <v>349.76666666666665</v>
      </c>
      <c r="L88" s="106">
        <f>(AgeStanSec!P88)/L$2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333.875</v>
      </c>
      <c r="D89" s="106">
        <f>(AgeStanSec!H89)/D$2</f>
        <v>333.3</v>
      </c>
      <c r="E89" s="106">
        <f>(AgeStanSec!I89)/E$2</f>
        <v>338.91666666666669</v>
      </c>
      <c r="F89" s="106">
        <f>(AgeStanSec!J89)/F$2</f>
        <v>345.53333333333336</v>
      </c>
      <c r="G89" s="106">
        <f>(AgeStanSec!K89)/G$2</f>
        <v>347.71931917601205</v>
      </c>
      <c r="H89" s="106">
        <f>(AgeStanSec!L89)/H$2</f>
        <v>353.55</v>
      </c>
      <c r="I89" s="106">
        <f>(AgeStanSec!M89)/I$2</f>
        <v>354.30738239127857</v>
      </c>
      <c r="J89" s="106">
        <f>(AgeStanSec!N89)/J$2</f>
        <v>360.64</v>
      </c>
      <c r="K89" s="106">
        <f>(AgeStanSec!O89)/K$2</f>
        <v>365.4</v>
      </c>
      <c r="L89" s="106">
        <f>(AgeStanSec!P89)/L$2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349.125</v>
      </c>
      <c r="D90" s="105">
        <f>(AgeStanSec!H90)/D$2</f>
        <v>348.4</v>
      </c>
      <c r="E90" s="105">
        <f>(AgeStanSec!I90)/E$2</f>
        <v>354.41666666666669</v>
      </c>
      <c r="F90" s="105">
        <f>(AgeStanSec!J90)/F$2</f>
        <v>361.6</v>
      </c>
      <c r="G90" s="105">
        <f>(AgeStanSec!K90)/G$2</f>
        <v>363.93710729340648</v>
      </c>
      <c r="H90" s="105">
        <f>(AgeStanSec!L90)/H$2</f>
        <v>370.3</v>
      </c>
      <c r="I90" s="105">
        <f>(AgeStanSec!M90)/I$2</f>
        <v>371.13402061855669</v>
      </c>
      <c r="J90" s="105">
        <f>(AgeStanSec!N90)/J$2</f>
        <v>378.24</v>
      </c>
      <c r="K90" s="105">
        <f>(AgeStanSec!O90)/K$2</f>
        <v>383.23333333333335</v>
      </c>
      <c r="L90" s="105">
        <f>(AgeStanSec!P90)/L$2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366.375</v>
      </c>
      <c r="D91" s="106">
        <f>(AgeStanSec!H91)/D$2</f>
        <v>365.5</v>
      </c>
      <c r="E91" s="106">
        <f>(AgeStanSec!I91)/E$2</f>
        <v>372</v>
      </c>
      <c r="F91" s="106">
        <f>(AgeStanSec!J91)/F$2</f>
        <v>379.8</v>
      </c>
      <c r="G91" s="106">
        <f>(AgeStanSec!K91)/G$2</f>
        <v>382.32969458363158</v>
      </c>
      <c r="H91" s="106">
        <f>(AgeStanSec!L91)/H$2</f>
        <v>389.3</v>
      </c>
      <c r="I91" s="106">
        <f>(AgeStanSec!M91)/I$2</f>
        <v>390.14101196824271</v>
      </c>
      <c r="J91" s="106">
        <f>(AgeStanSec!N91)/J$2</f>
        <v>398.2</v>
      </c>
      <c r="K91" s="106">
        <f>(AgeStanSec!O91)/K$2</f>
        <v>403.43333333333334</v>
      </c>
      <c r="L91" s="106">
        <f>(AgeStanSec!P91)/L$2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386</v>
      </c>
      <c r="D92" s="106">
        <f>(AgeStanSec!H92)/D$2</f>
        <v>384.9</v>
      </c>
      <c r="E92" s="106">
        <f>(AgeStanSec!I92)/E$2</f>
        <v>392.08333333333331</v>
      </c>
      <c r="F92" s="106">
        <f>(AgeStanSec!J92)/F$2</f>
        <v>400.6</v>
      </c>
      <c r="G92" s="106">
        <f>(AgeStanSec!K92)/G$2</f>
        <v>403.33204088125348</v>
      </c>
      <c r="H92" s="106">
        <f>(AgeStanSec!L92)/H$2</f>
        <v>411</v>
      </c>
      <c r="I92" s="106">
        <f>(AgeStanSec!M92)/I$2</f>
        <v>412.0867401350871</v>
      </c>
      <c r="J92" s="106">
        <f>(AgeStanSec!N92)/J$2</f>
        <v>421.12</v>
      </c>
      <c r="K92" s="106">
        <f>(AgeStanSec!O92)/K$2</f>
        <v>426.66666666666669</v>
      </c>
      <c r="L92" s="106">
        <f>(AgeStanSec!P92)/L$2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408.625</v>
      </c>
      <c r="D93" s="106">
        <f>(AgeStanSec!H93)/D$2</f>
        <v>407.3</v>
      </c>
      <c r="E93" s="106">
        <f>(AgeStanSec!I93)/E$2</f>
        <v>415.16666666666669</v>
      </c>
      <c r="F93" s="106">
        <f>(AgeStanSec!J93)/F$2</f>
        <v>424.6</v>
      </c>
      <c r="G93" s="106">
        <f>(AgeStanSec!K93)/G$2</f>
        <v>427.56551737850947</v>
      </c>
      <c r="H93" s="106">
        <f>(AgeStanSec!L93)/H$2</f>
        <v>436.15</v>
      </c>
      <c r="I93" s="106">
        <f>(AgeStanSec!M93)/I$2</f>
        <v>437.3029979855433</v>
      </c>
      <c r="J93" s="106">
        <f>(AgeStanSec!N93)/J$2</f>
        <v>447.68</v>
      </c>
      <c r="K93" s="106">
        <f>(AgeStanSec!O93)/K$2</f>
        <v>453.56666666666666</v>
      </c>
      <c r="L93" s="106">
        <f>(AgeStanSec!P93)/L$2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434.75</v>
      </c>
      <c r="D94" s="106">
        <f>(AgeStanSec!H94)/D$2</f>
        <v>433.1</v>
      </c>
      <c r="E94" s="106">
        <f>(AgeStanSec!I94)/E$2</f>
        <v>441.91666666666669</v>
      </c>
      <c r="F94" s="106">
        <f>(AgeStanSec!J94)/F$2</f>
        <v>452.4</v>
      </c>
      <c r="G94" s="106">
        <f>(AgeStanSec!K94)/G$2</f>
        <v>455.7136323868607</v>
      </c>
      <c r="H94" s="106">
        <f>(AgeStanSec!L94)/H$2</f>
        <v>465.3</v>
      </c>
      <c r="I94" s="106">
        <f>(AgeStanSec!M94)/I$2</f>
        <v>466.73776513804955</v>
      </c>
      <c r="J94" s="106">
        <f>(AgeStanSec!N94)/J$2</f>
        <v>478.88</v>
      </c>
      <c r="K94" s="106">
        <f>(AgeStanSec!O94)/K$2</f>
        <v>485.2</v>
      </c>
      <c r="L94" s="106">
        <f>(AgeStanSec!P94)/L$2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465.375</v>
      </c>
      <c r="D95" s="105">
        <f>(AgeStanSec!H95)/D$2</f>
        <v>463.4</v>
      </c>
      <c r="E95" s="105">
        <f>(AgeStanSec!I95)/E$2</f>
        <v>473.25</v>
      </c>
      <c r="F95" s="105">
        <f>(AgeStanSec!J95)/F$2</f>
        <v>485.06666666666666</v>
      </c>
      <c r="G95" s="105">
        <f>(AgeStanSec!K95)/G$2</f>
        <v>488.95699117155806</v>
      </c>
      <c r="H95" s="105">
        <f>(AgeStanSec!L95)/H$2</f>
        <v>499.85</v>
      </c>
      <c r="I95" s="105">
        <f>(AgeStanSec!M95)/I$2</f>
        <v>501.52861713473158</v>
      </c>
      <c r="J95" s="105">
        <f>(AgeStanSec!N95)/J$2</f>
        <v>515.76</v>
      </c>
      <c r="K95" s="105">
        <f>(AgeStanSec!O95)/K$2</f>
        <v>522.56666666666672</v>
      </c>
      <c r="L95" s="105">
        <f>(AgeStanSec!P95)/L$2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501.625</v>
      </c>
      <c r="D96" s="106">
        <f>(AgeStanSec!H96)/D$2</f>
        <v>499.4</v>
      </c>
      <c r="E96" s="106">
        <f>(AgeStanSec!I96)/E$2</f>
        <v>510.5</v>
      </c>
      <c r="F96" s="106">
        <f>(AgeStanSec!J96)/F$2</f>
        <v>524.06666666666672</v>
      </c>
      <c r="G96" s="106">
        <f>(AgeStanSec!K96)/G$2</f>
        <v>528.53833611707626</v>
      </c>
      <c r="H96" s="106">
        <f>(AgeStanSec!L96)/H$2</f>
        <v>541</v>
      </c>
      <c r="I96" s="106">
        <f>(AgeStanSec!M96)/I$2</f>
        <v>542.90792747955913</v>
      </c>
      <c r="J96" s="106">
        <f>(AgeStanSec!N96)/J$2</f>
        <v>560.12</v>
      </c>
      <c r="K96" s="106">
        <f>(AgeStanSec!O96)/K$2</f>
        <v>567.5</v>
      </c>
      <c r="L96" s="106">
        <f>(AgeStanSec!P96)/L$2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545.375</v>
      </c>
      <c r="D97" s="106">
        <f>(AgeStanSec!H97)/D$2</f>
        <v>542.70000000000005</v>
      </c>
      <c r="E97" s="106">
        <f>(AgeStanSec!I97)/E$2</f>
        <v>555.5</v>
      </c>
      <c r="F97" s="106">
        <f>(AgeStanSec!J97)/F$2</f>
        <v>571.20000000000005</v>
      </c>
      <c r="G97" s="106">
        <f>(AgeStanSec!K97)/G$2</f>
        <v>576.38391791935101</v>
      </c>
      <c r="H97" s="106">
        <f>(AgeStanSec!L97)/H$2</f>
        <v>591.04999999999995</v>
      </c>
      <c r="I97" s="106">
        <f>(AgeStanSec!M97)/I$2</f>
        <v>593.5300391041593</v>
      </c>
      <c r="J97" s="106">
        <f>(AgeStanSec!N97)/J$2</f>
        <v>614.6</v>
      </c>
      <c r="K97" s="106">
        <f>(AgeStanSec!O97)/K$2</f>
        <v>622.70000000000005</v>
      </c>
      <c r="L97" s="106">
        <f>(AgeStanSec!P97)/L$2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598.75</v>
      </c>
      <c r="D98" s="106">
        <f>(AgeStanSec!H98)/D$2</f>
        <v>595.5</v>
      </c>
      <c r="E98" s="106">
        <f>(AgeStanSec!I98)/E$2</f>
        <v>610.75</v>
      </c>
      <c r="F98" s="106">
        <f>(AgeStanSec!J98)/F$2</f>
        <v>629.4666666666667</v>
      </c>
      <c r="G98" s="106">
        <f>(AgeStanSec!K98)/G$2</f>
        <v>635.41418118189767</v>
      </c>
      <c r="H98" s="106">
        <f>(AgeStanSec!L98)/H$2</f>
        <v>653.04999999999995</v>
      </c>
      <c r="I98" s="106">
        <f>(AgeStanSec!M98)/I$2</f>
        <v>656.0492949401588</v>
      </c>
      <c r="J98" s="106">
        <f>(AgeStanSec!N98)/J$2</f>
        <v>682.48</v>
      </c>
      <c r="K98" s="106">
        <f>(AgeStanSec!O98)/K$2</f>
        <v>691.5</v>
      </c>
      <c r="L98" s="106">
        <f>(AgeStanSec!P98)/L$2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665.75</v>
      </c>
      <c r="D99" s="106">
        <f>(AgeStanSec!H99)/D$2</f>
        <v>661.7</v>
      </c>
      <c r="E99" s="106">
        <f>(AgeStanSec!I99)/E$2</f>
        <v>680.16666666666663</v>
      </c>
      <c r="F99" s="106">
        <f>(AgeStanSec!J99)/F$2</f>
        <v>702.73333333333335</v>
      </c>
      <c r="G99" s="106">
        <f>(AgeStanSec!K99)/G$2</f>
        <v>710.10299848882516</v>
      </c>
      <c r="H99" s="106">
        <f>(AgeStanSec!L99)/H$2</f>
        <v>731.9</v>
      </c>
      <c r="I99" s="106">
        <f>(AgeStanSec!M99)/I$2</f>
        <v>735.9165777935774</v>
      </c>
      <c r="J99" s="106">
        <f>(AgeStanSec!N99)/J$2</f>
        <v>769.72</v>
      </c>
      <c r="K99" s="106">
        <f>(AgeStanSec!O99)/K$2</f>
        <v>779.86666666666667</v>
      </c>
      <c r="L99" s="106">
        <f>(AgeStanSec!P99)/L$2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751.75</v>
      </c>
      <c r="D100" s="105">
        <f>(AgeStanSec!H100)/D$2</f>
        <v>746.8</v>
      </c>
      <c r="E100" s="105">
        <f>(AgeStanSec!I100)/E$2</f>
        <v>769.66666666666663</v>
      </c>
      <c r="F100" s="105">
        <f>(AgeStanSec!J100)/F$2</f>
        <v>798.06666666666672</v>
      </c>
      <c r="G100" s="105">
        <f>(AgeStanSec!K100)/G$2</f>
        <v>807.47186431241539</v>
      </c>
      <c r="H100" s="105">
        <f>(AgeStanSec!L100)/H$2</f>
        <v>834.95</v>
      </c>
      <c r="I100" s="105">
        <f>(AgeStanSec!M100)/I$2</f>
        <v>840.52612868823314</v>
      </c>
      <c r="J100" s="105">
        <f>(AgeStanSec!N100)/J$2</f>
        <v>886.28</v>
      </c>
      <c r="K100" s="105">
        <f>(AgeStanSec!O100)/K$2</f>
        <v>897.9666666666667</v>
      </c>
      <c r="L100" s="105">
        <f>(AgeStanSec!P100)/L$2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Parameters!F28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1.7303240740740741E-2</v>
      </c>
      <c r="C5" s="84">
        <f>(MROUND(+AgeStanSec!E5/0.85,5))/86400</f>
        <v>2.2569444444444444E-2</v>
      </c>
      <c r="D5" s="84">
        <f>(MROUND(+AgeStanSec!F5/0.85,5))/86400</f>
        <v>2.824074074074074E-2</v>
      </c>
      <c r="E5" s="84">
        <f>(MROUND(+AgeStanSec!G5/0.85,5))/86400</f>
        <v>2.841435185185185E-2</v>
      </c>
      <c r="F5" s="84">
        <f>(MROUND(+AgeStanSec!H5/0.85,5))/86400</f>
        <v>3.5474537037037034E-2</v>
      </c>
      <c r="G5" s="84">
        <f>(MROUND(+AgeStanSec!I5/0.85,5))/86400</f>
        <v>4.3229166666666666E-2</v>
      </c>
      <c r="H5" s="84">
        <f>(MROUND(+AgeStanSec!J5/0.85,5))/86400</f>
        <v>5.4745370370370368E-2</v>
      </c>
      <c r="I5" s="84">
        <f>(MROUND(+AgeStanSec!K5/0.85,5))/86400</f>
        <v>5.9027777777777776E-2</v>
      </c>
      <c r="J5" s="84">
        <f>(MROUND(+AgeStanSec!L5/0.85,5))/86400</f>
        <v>7.4131944444444445E-2</v>
      </c>
      <c r="K5" s="84">
        <f>(MROUND(+AgeStanSec!M5/0.85,5))/86400</f>
        <v>7.8240740740740736E-2</v>
      </c>
      <c r="L5" s="84">
        <f>(MROUND(+AgeStanSec!N5/0.85,5))/86400</f>
        <v>9.375E-2</v>
      </c>
      <c r="M5" s="84">
        <f>(MROUND(+AgeStanSec!O5/0.85,5))/86400</f>
        <v>0.11400462962962964</v>
      </c>
      <c r="N5" s="84">
        <f>(MROUND(+AgeStanSec!P5/0.85,5))/86400</f>
        <v>0.16412037037037036</v>
      </c>
      <c r="O5" s="79"/>
    </row>
    <row r="6" spans="1:15">
      <c r="A6" s="65">
        <v>6</v>
      </c>
      <c r="B6" s="85">
        <f>(MROUND(+AgeStanSec!C6/0.85,5))/86400</f>
        <v>1.5914351851851853E-2</v>
      </c>
      <c r="C6" s="85">
        <f>(MROUND(+AgeStanSec!E6/0.85,5))/86400</f>
        <v>2.0717592592592593E-2</v>
      </c>
      <c r="D6" s="85">
        <f>(MROUND(+AgeStanSec!F6/0.85,5))/86400</f>
        <v>2.5925925925925925E-2</v>
      </c>
      <c r="E6" s="85">
        <f>(MROUND(+AgeStanSec!G6/0.85,5))/86400</f>
        <v>2.6099537037037036E-2</v>
      </c>
      <c r="F6" s="85">
        <f>(MROUND(+AgeStanSec!H6/0.85,5))/86400</f>
        <v>3.2581018518518516E-2</v>
      </c>
      <c r="G6" s="85">
        <f>(MROUND(+AgeStanSec!I6/0.85,5))/86400</f>
        <v>3.9699074074074074E-2</v>
      </c>
      <c r="H6" s="85">
        <f>(MROUND(+AgeStanSec!J6/0.85,5))/86400</f>
        <v>5.0289351851851849E-2</v>
      </c>
      <c r="I6" s="85">
        <f>(MROUND(+AgeStanSec!K6/0.85,5))/86400</f>
        <v>5.4166666666666669E-2</v>
      </c>
      <c r="J6" s="85">
        <f>(MROUND(+AgeStanSec!L6/0.85,5))/86400</f>
        <v>6.805555555555555E-2</v>
      </c>
      <c r="K6" s="85">
        <f>(MROUND(+AgeStanSec!M6/0.85,5))/86400</f>
        <v>7.1874999999999994E-2</v>
      </c>
      <c r="L6" s="85">
        <f>(MROUND(+AgeStanSec!N6/0.85,5))/86400</f>
        <v>8.611111111111111E-2</v>
      </c>
      <c r="M6" s="85">
        <f>(MROUND(+AgeStanSec!O6/0.85,5))/86400</f>
        <v>0.10462962962962963</v>
      </c>
      <c r="N6" s="85">
        <f>(MROUND(+AgeStanSec!P6/0.85,5))/86400</f>
        <v>0.15069444444444444</v>
      </c>
      <c r="O6" s="79"/>
    </row>
    <row r="7" spans="1:15">
      <c r="A7" s="65">
        <v>7</v>
      </c>
      <c r="B7" s="85">
        <f>(MROUND(+AgeStanSec!C7/0.85,5))/86400</f>
        <v>1.4814814814814815E-2</v>
      </c>
      <c r="C7" s="85">
        <f>(MROUND(+AgeStanSec!E7/0.85,5))/86400</f>
        <v>1.9212962962962963E-2</v>
      </c>
      <c r="D7" s="85">
        <f>(MROUND(+AgeStanSec!F7/0.85,5))/86400</f>
        <v>2.4131944444444445E-2</v>
      </c>
      <c r="E7" s="85">
        <f>(MROUND(+AgeStanSec!G7/0.85,5))/86400</f>
        <v>2.4247685185185185E-2</v>
      </c>
      <c r="F7" s="85">
        <f>(MROUND(+AgeStanSec!H7/0.85,5))/86400</f>
        <v>3.0324074074074073E-2</v>
      </c>
      <c r="G7" s="85">
        <f>(MROUND(+AgeStanSec!I7/0.85,5))/86400</f>
        <v>3.6921296296296299E-2</v>
      </c>
      <c r="H7" s="85">
        <f>(MROUND(+AgeStanSec!J7/0.85,5))/86400</f>
        <v>4.6759259259259257E-2</v>
      </c>
      <c r="I7" s="85">
        <f>(MROUND(+AgeStanSec!K7/0.85,5))/86400</f>
        <v>5.0347222222222224E-2</v>
      </c>
      <c r="J7" s="85">
        <f>(MROUND(+AgeStanSec!L7/0.85,5))/86400</f>
        <v>6.3310185185185192E-2</v>
      </c>
      <c r="K7" s="85">
        <f>(MROUND(+AgeStanSec!M7/0.85,5))/86400</f>
        <v>6.6782407407407401E-2</v>
      </c>
      <c r="L7" s="85">
        <f>(MROUND(+AgeStanSec!N7/0.85,5))/86400</f>
        <v>8.0034722222222215E-2</v>
      </c>
      <c r="M7" s="85">
        <f>(MROUND(+AgeStanSec!O7/0.85,5))/86400</f>
        <v>9.7280092592592599E-2</v>
      </c>
      <c r="N7" s="85">
        <f>(MROUND(+AgeStanSec!P7/0.85,5))/86400</f>
        <v>0.14004629629629631</v>
      </c>
      <c r="O7" s="79"/>
    </row>
    <row r="8" spans="1:15">
      <c r="A8" s="65">
        <v>8</v>
      </c>
      <c r="B8" s="85">
        <f>(MROUND(+AgeStanSec!C8/0.85,5))/86400</f>
        <v>1.3888888888888888E-2</v>
      </c>
      <c r="C8" s="85">
        <f>(MROUND(+AgeStanSec!E8/0.85,5))/86400</f>
        <v>1.8055555555555554E-2</v>
      </c>
      <c r="D8" s="85">
        <f>(MROUND(+AgeStanSec!F8/0.85,5))/86400</f>
        <v>2.2685185185185187E-2</v>
      </c>
      <c r="E8" s="85">
        <f>(MROUND(+AgeStanSec!G8/0.85,5))/86400</f>
        <v>2.2800925925925926E-2</v>
      </c>
      <c r="F8" s="85">
        <f>(MROUND(+AgeStanSec!H8/0.85,5))/86400</f>
        <v>2.8472222222222222E-2</v>
      </c>
      <c r="G8" s="85">
        <f>(MROUND(+AgeStanSec!I8/0.85,5))/86400</f>
        <v>3.4664351851851849E-2</v>
      </c>
      <c r="H8" s="85">
        <f>(MROUND(+AgeStanSec!J8/0.85,5))/86400</f>
        <v>4.3923611111111108E-2</v>
      </c>
      <c r="I8" s="85">
        <f>(MROUND(+AgeStanSec!K8/0.85,5))/86400</f>
        <v>4.7280092592592596E-2</v>
      </c>
      <c r="J8" s="85">
        <f>(MROUND(+AgeStanSec!L8/0.85,5))/86400</f>
        <v>5.9432870370370372E-2</v>
      </c>
      <c r="K8" s="85">
        <f>(MROUND(+AgeStanSec!M8/0.85,5))/86400</f>
        <v>6.2731481481481485E-2</v>
      </c>
      <c r="L8" s="85">
        <f>(MROUND(+AgeStanSec!N8/0.85,5))/86400</f>
        <v>7.5173611111111108E-2</v>
      </c>
      <c r="M8" s="85">
        <f>(MROUND(+AgeStanSec!O8/0.85,5))/86400</f>
        <v>9.1377314814814814E-2</v>
      </c>
      <c r="N8" s="85">
        <f>(MROUND(+AgeStanSec!P8/0.85,5))/86400</f>
        <v>0.13153935185185187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1.712962962962963E-2</v>
      </c>
      <c r="D9" s="85">
        <f>(MROUND(+AgeStanSec!F9/0.85,5))/86400</f>
        <v>2.1469907407407406E-2</v>
      </c>
      <c r="E9" s="85">
        <f>(MROUND(+AgeStanSec!G9/0.85,5))/86400</f>
        <v>2.1585648148148149E-2</v>
      </c>
      <c r="F9" s="85">
        <f>(MROUND(+AgeStanSec!H9/0.85,5))/86400</f>
        <v>2.6967592592592592E-2</v>
      </c>
      <c r="G9" s="85">
        <f>(MROUND(+AgeStanSec!I9/0.85,5))/86400</f>
        <v>3.2812500000000001E-2</v>
      </c>
      <c r="H9" s="85">
        <f>(MROUND(+AgeStanSec!J9/0.85,5))/86400</f>
        <v>4.1608796296296297E-2</v>
      </c>
      <c r="I9" s="85">
        <f>(MROUND(+AgeStanSec!K9/0.85,5))/86400</f>
        <v>4.4791666666666667E-2</v>
      </c>
      <c r="J9" s="85">
        <f>(MROUND(+AgeStanSec!L9/0.85,5))/86400</f>
        <v>5.6307870370370369E-2</v>
      </c>
      <c r="K9" s="85">
        <f>(MROUND(+AgeStanSec!M9/0.85,5))/86400</f>
        <v>5.9432870370370372E-2</v>
      </c>
      <c r="L9" s="85">
        <f>(MROUND(+AgeStanSec!N9/0.85,5))/86400</f>
        <v>7.1180555555555552E-2</v>
      </c>
      <c r="M9" s="85">
        <f>(MROUND(+AgeStanSec!O9/0.85,5))/86400</f>
        <v>8.6574074074074067E-2</v>
      </c>
      <c r="N9" s="85">
        <f>(MROUND(+AgeStanSec!P9/0.85,5))/86400</f>
        <v>0.1245949074074074</v>
      </c>
      <c r="O9" s="79"/>
    </row>
    <row r="10" spans="1:15">
      <c r="A10" s="74">
        <v>10</v>
      </c>
      <c r="B10" s="86">
        <f>(MROUND(+AgeStanSec!C10/0.85,5))/86400</f>
        <v>1.255787037037037E-2</v>
      </c>
      <c r="C10" s="86">
        <f>(MROUND(+AgeStanSec!E10/0.85,5))/86400</f>
        <v>1.6319444444444445E-2</v>
      </c>
      <c r="D10" s="86">
        <f>(MROUND(+AgeStanSec!F10/0.85,5))/86400</f>
        <v>2.0486111111111111E-2</v>
      </c>
      <c r="E10" s="86">
        <f>(MROUND(+AgeStanSec!G10/0.85,5))/86400</f>
        <v>2.060185185185185E-2</v>
      </c>
      <c r="F10" s="86">
        <f>(MROUND(+AgeStanSec!H10/0.85,5))/86400</f>
        <v>2.5752314814814815E-2</v>
      </c>
      <c r="G10" s="86">
        <f>(MROUND(+AgeStanSec!I10/0.85,5))/86400</f>
        <v>3.1307870370370368E-2</v>
      </c>
      <c r="H10" s="86">
        <f>(MROUND(+AgeStanSec!J10/0.85,5))/86400</f>
        <v>3.9699074074074074E-2</v>
      </c>
      <c r="I10" s="86">
        <f>(MROUND(+AgeStanSec!K10/0.85,5))/86400</f>
        <v>4.2766203703703702E-2</v>
      </c>
      <c r="J10" s="86">
        <f>(MROUND(+AgeStanSec!L10/0.85,5))/86400</f>
        <v>5.3761574074074073E-2</v>
      </c>
      <c r="K10" s="86">
        <f>(MROUND(+AgeStanSec!M10/0.85,5))/86400</f>
        <v>5.6712962962962965E-2</v>
      </c>
      <c r="L10" s="86">
        <f>(MROUND(+AgeStanSec!N10/0.85,5))/86400</f>
        <v>6.7939814814814814E-2</v>
      </c>
      <c r="M10" s="86">
        <f>(MROUND(+AgeStanSec!O10/0.85,5))/86400</f>
        <v>8.2638888888888887E-2</v>
      </c>
      <c r="N10" s="86">
        <f>(MROUND(+AgeStanSec!P10/0.85,5))/86400</f>
        <v>0.1189236111111111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1.5682870370370371E-2</v>
      </c>
      <c r="D11" s="85">
        <f>(MROUND(+AgeStanSec!F11/0.85,5))/86400</f>
        <v>1.9675925925925927E-2</v>
      </c>
      <c r="E11" s="85">
        <f>(MROUND(+AgeStanSec!G11/0.85,5))/86400</f>
        <v>1.9791666666666666E-2</v>
      </c>
      <c r="F11" s="85">
        <f>(MROUND(+AgeStanSec!H11/0.85,5))/86400</f>
        <v>2.476851851851852E-2</v>
      </c>
      <c r="G11" s="85">
        <f>(MROUND(+AgeStanSec!I11/0.85,5))/86400</f>
        <v>3.0092592592592591E-2</v>
      </c>
      <c r="H11" s="85">
        <f>(MROUND(+AgeStanSec!J11/0.85,5))/86400</f>
        <v>3.8136574074074073E-2</v>
      </c>
      <c r="I11" s="85">
        <f>(MROUND(+AgeStanSec!K11/0.85,5))/86400</f>
        <v>4.1087962962962965E-2</v>
      </c>
      <c r="J11" s="85">
        <f>(MROUND(+AgeStanSec!L11/0.85,5))/86400</f>
        <v>5.1620370370370372E-2</v>
      </c>
      <c r="K11" s="85">
        <f>(MROUND(+AgeStanSec!M11/0.85,5))/86400</f>
        <v>5.451388888888889E-2</v>
      </c>
      <c r="L11" s="85">
        <f>(MROUND(+AgeStanSec!N11/0.85,5))/86400</f>
        <v>6.5277777777777782E-2</v>
      </c>
      <c r="M11" s="85">
        <f>(MROUND(+AgeStanSec!O11/0.85,5))/86400</f>
        <v>7.9398148148148148E-2</v>
      </c>
      <c r="N11" s="85">
        <f>(MROUND(+AgeStanSec!P11/0.85,5))/86400</f>
        <v>0.11429398148148148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1.5162037037037036E-2</v>
      </c>
      <c r="D12" s="85">
        <f>(MROUND(+AgeStanSec!F12/0.85,5))/86400</f>
        <v>1.9039351851851852E-2</v>
      </c>
      <c r="E12" s="85">
        <f>(MROUND(+AgeStanSec!G12/0.85,5))/86400</f>
        <v>1.9155092592592592E-2</v>
      </c>
      <c r="F12" s="85">
        <f>(MROUND(+AgeStanSec!H12/0.85,5))/86400</f>
        <v>2.3900462962962964E-2</v>
      </c>
      <c r="G12" s="85">
        <f>(MROUND(+AgeStanSec!I12/0.85,5))/86400</f>
        <v>2.9108796296296296E-2</v>
      </c>
      <c r="H12" s="85">
        <f>(MROUND(+AgeStanSec!J12/0.85,5))/86400</f>
        <v>3.6863425925925924E-2</v>
      </c>
      <c r="I12" s="85">
        <f>(MROUND(+AgeStanSec!K12/0.85,5))/86400</f>
        <v>3.9756944444444442E-2</v>
      </c>
      <c r="J12" s="85">
        <f>(MROUND(+AgeStanSec!L12/0.85,5))/86400</f>
        <v>4.9942129629629628E-2</v>
      </c>
      <c r="K12" s="85">
        <f>(MROUND(+AgeStanSec!M12/0.85,5))/86400</f>
        <v>5.2662037037037035E-2</v>
      </c>
      <c r="L12" s="85">
        <f>(MROUND(+AgeStanSec!N12/0.85,5))/86400</f>
        <v>6.3136574074074067E-2</v>
      </c>
      <c r="M12" s="85">
        <f>(MROUND(+AgeStanSec!O12/0.85,5))/86400</f>
        <v>7.6736111111111116E-2</v>
      </c>
      <c r="N12" s="85">
        <f>(MROUND(+AgeStanSec!P12/0.85,5))/86400</f>
        <v>0.11047453703703704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1.4756944444444444E-2</v>
      </c>
      <c r="D13" s="85">
        <f>(MROUND(+AgeStanSec!F13/0.85,5))/86400</f>
        <v>1.8518518518518517E-2</v>
      </c>
      <c r="E13" s="85">
        <f>(MROUND(+AgeStanSec!G13/0.85,5))/86400</f>
        <v>1.8576388888888889E-2</v>
      </c>
      <c r="F13" s="85">
        <f>(MROUND(+AgeStanSec!H13/0.85,5))/86400</f>
        <v>2.326388888888889E-2</v>
      </c>
      <c r="G13" s="85">
        <f>(MROUND(+AgeStanSec!I13/0.85,5))/86400</f>
        <v>2.8298611111111111E-2</v>
      </c>
      <c r="H13" s="85">
        <f>(MROUND(+AgeStanSec!J13/0.85,5))/86400</f>
        <v>3.5821759259259262E-2</v>
      </c>
      <c r="I13" s="85">
        <f>(MROUND(+AgeStanSec!K13/0.85,5))/86400</f>
        <v>3.8599537037037036E-2</v>
      </c>
      <c r="J13" s="85">
        <f>(MROUND(+AgeStanSec!L13/0.85,5))/86400</f>
        <v>4.8495370370370369E-2</v>
      </c>
      <c r="K13" s="85">
        <f>(MROUND(+AgeStanSec!M13/0.85,5))/86400</f>
        <v>5.1215277777777776E-2</v>
      </c>
      <c r="L13" s="85">
        <f>(MROUND(+AgeStanSec!N13/0.85,5))/86400</f>
        <v>6.1342592592592594E-2</v>
      </c>
      <c r="M13" s="85">
        <f>(MROUND(+AgeStanSec!O13/0.85,5))/86400</f>
        <v>7.4594907407407401E-2</v>
      </c>
      <c r="N13" s="85">
        <f>(MROUND(+AgeStanSec!P13/0.85,5))/86400</f>
        <v>0.10740740740740741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1.4409722222222223E-2</v>
      </c>
      <c r="D14" s="85">
        <f>(MROUND(+AgeStanSec!F14/0.85,5))/86400</f>
        <v>1.8055555555555554E-2</v>
      </c>
      <c r="E14" s="85">
        <f>(MROUND(+AgeStanSec!G14/0.85,5))/86400</f>
        <v>1.8171296296296297E-2</v>
      </c>
      <c r="F14" s="85">
        <f>(MROUND(+AgeStanSec!H14/0.85,5))/86400</f>
        <v>2.2685185185185187E-2</v>
      </c>
      <c r="G14" s="85">
        <f>(MROUND(+AgeStanSec!I14/0.85,5))/86400</f>
        <v>2.7604166666666666E-2</v>
      </c>
      <c r="H14" s="85">
        <f>(MROUND(+AgeStanSec!J14/0.85,5))/86400</f>
        <v>3.5011574074074077E-2</v>
      </c>
      <c r="I14" s="85">
        <f>(MROUND(+AgeStanSec!K14/0.85,5))/86400</f>
        <v>3.7731481481481484E-2</v>
      </c>
      <c r="J14" s="85">
        <f>(MROUND(+AgeStanSec!L14/0.85,5))/86400</f>
        <v>4.7395833333333331E-2</v>
      </c>
      <c r="K14" s="85">
        <f>(MROUND(+AgeStanSec!M14/0.85,5))/86400</f>
        <v>0.05</v>
      </c>
      <c r="L14" s="85">
        <f>(MROUND(+AgeStanSec!N14/0.85,5))/86400</f>
        <v>5.9953703703703703E-2</v>
      </c>
      <c r="M14" s="85">
        <f>(MROUND(+AgeStanSec!O14/0.85,5))/86400</f>
        <v>7.2858796296296297E-2</v>
      </c>
      <c r="N14" s="85">
        <f>(MROUND(+AgeStanSec!P14/0.85,5))/86400</f>
        <v>0.10486111111111111</v>
      </c>
      <c r="O14" s="79"/>
    </row>
    <row r="15" spans="1:15">
      <c r="A15" s="74">
        <v>15</v>
      </c>
      <c r="B15" s="86">
        <f>(MROUND(+AgeStanSec!C15/0.85,5))/86400</f>
        <v>1.087962962962963E-2</v>
      </c>
      <c r="C15" s="86">
        <f>(MROUND(+AgeStanSec!E15/0.85,5))/86400</f>
        <v>1.412037037037037E-2</v>
      </c>
      <c r="D15" s="86">
        <f>(MROUND(+AgeStanSec!F15/0.85,5))/86400</f>
        <v>1.7708333333333333E-2</v>
      </c>
      <c r="E15" s="86">
        <f>(MROUND(+AgeStanSec!G15/0.85,5))/86400</f>
        <v>1.7824074074074076E-2</v>
      </c>
      <c r="F15" s="86">
        <f>(MROUND(+AgeStanSec!H15/0.85,5))/86400</f>
        <v>2.2280092592592591E-2</v>
      </c>
      <c r="G15" s="86">
        <f>(MROUND(+AgeStanSec!I15/0.85,5))/86400</f>
        <v>2.7141203703703702E-2</v>
      </c>
      <c r="H15" s="86">
        <f>(MROUND(+AgeStanSec!J15/0.85,5))/86400</f>
        <v>3.4375000000000003E-2</v>
      </c>
      <c r="I15" s="86">
        <f>(MROUND(+AgeStanSec!K15/0.85,5))/86400</f>
        <v>3.7037037037037035E-2</v>
      </c>
      <c r="J15" s="86">
        <f>(MROUND(+AgeStanSec!L15/0.85,5))/86400</f>
        <v>4.6527777777777779E-2</v>
      </c>
      <c r="K15" s="86">
        <f>(MROUND(+AgeStanSec!M15/0.85,5))/86400</f>
        <v>4.9074074074074076E-2</v>
      </c>
      <c r="L15" s="86">
        <f>(MROUND(+AgeStanSec!N15/0.85,5))/86400</f>
        <v>5.8796296296296298E-2</v>
      </c>
      <c r="M15" s="86">
        <f>(MROUND(+AgeStanSec!O15/0.85,5))/86400</f>
        <v>7.1527777777777773E-2</v>
      </c>
      <c r="N15" s="86">
        <f>(MROUND(+AgeStanSec!P15/0.85,5))/86400</f>
        <v>0.10295138888888888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1.3946759259259259E-2</v>
      </c>
      <c r="D16" s="85">
        <f>(MROUND(+AgeStanSec!F16/0.85,5))/86400</f>
        <v>1.7476851851851851E-2</v>
      </c>
      <c r="E16" s="85">
        <f>(MROUND(+AgeStanSec!G16/0.85,5))/86400</f>
        <v>1.7592592592592594E-2</v>
      </c>
      <c r="F16" s="85">
        <f>(MROUND(+AgeStanSec!H16/0.85,5))/86400</f>
        <v>2.1990740740740741E-2</v>
      </c>
      <c r="G16" s="85">
        <f>(MROUND(+AgeStanSec!I16/0.85,5))/86400</f>
        <v>2.673611111111111E-2</v>
      </c>
      <c r="H16" s="85">
        <f>(MROUND(+AgeStanSec!J16/0.85,5))/86400</f>
        <v>3.3854166666666664E-2</v>
      </c>
      <c r="I16" s="85">
        <f>(MROUND(+AgeStanSec!K16/0.85,5))/86400</f>
        <v>3.6516203703703703E-2</v>
      </c>
      <c r="J16" s="85">
        <f>(MROUND(+AgeStanSec!L16/0.85,5))/86400</f>
        <v>4.583333333333333E-2</v>
      </c>
      <c r="K16" s="85">
        <f>(MROUND(+AgeStanSec!M16/0.85,5))/86400</f>
        <v>4.8379629629629627E-2</v>
      </c>
      <c r="L16" s="85">
        <f>(MROUND(+AgeStanSec!N16/0.85,5))/86400</f>
        <v>5.7986111111111113E-2</v>
      </c>
      <c r="M16" s="85">
        <f>(MROUND(+AgeStanSec!O16/0.85,5))/86400</f>
        <v>7.048611111111111E-2</v>
      </c>
      <c r="N16" s="85">
        <f>(MROUND(+AgeStanSec!P16/0.85,5))/86400</f>
        <v>0.10144675925925926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1.3773148148148149E-2</v>
      </c>
      <c r="D17" s="85">
        <f>(MROUND(+AgeStanSec!F17/0.85,5))/86400</f>
        <v>1.7245370370370369E-2</v>
      </c>
      <c r="E17" s="85">
        <f>(MROUND(+AgeStanSec!G17/0.85,5))/86400</f>
        <v>1.7361111111111112E-2</v>
      </c>
      <c r="F17" s="85">
        <f>(MROUND(+AgeStanSec!H17/0.85,5))/86400</f>
        <v>2.1759259259259259E-2</v>
      </c>
      <c r="G17" s="85">
        <f>(MROUND(+AgeStanSec!I17/0.85,5))/86400</f>
        <v>2.6388888888888889E-2</v>
      </c>
      <c r="H17" s="85">
        <f>(MROUND(+AgeStanSec!J17/0.85,5))/86400</f>
        <v>3.3449074074074076E-2</v>
      </c>
      <c r="I17" s="85">
        <f>(MROUND(+AgeStanSec!K17/0.85,5))/86400</f>
        <v>3.605324074074074E-2</v>
      </c>
      <c r="J17" s="85">
        <f>(MROUND(+AgeStanSec!L17/0.85,5))/86400</f>
        <v>4.5312499999999999E-2</v>
      </c>
      <c r="K17" s="85">
        <f>(MROUND(+AgeStanSec!M17/0.85,5))/86400</f>
        <v>4.7800925925925927E-2</v>
      </c>
      <c r="L17" s="85">
        <f>(MROUND(+AgeStanSec!N17/0.85,5))/86400</f>
        <v>5.7233796296296297E-2</v>
      </c>
      <c r="M17" s="85">
        <f>(MROUND(+AgeStanSec!O17/0.85,5))/86400</f>
        <v>6.9618055555555558E-2</v>
      </c>
      <c r="N17" s="85">
        <f>(MROUND(+AgeStanSec!P17/0.85,5))/86400</f>
        <v>0.10023148148148148</v>
      </c>
      <c r="O17" s="79"/>
    </row>
    <row r="18" spans="1:15">
      <c r="A18" s="65">
        <v>18</v>
      </c>
      <c r="B18" s="85">
        <f>(MROUND(+AgeStanSec!C18/0.85,5))/86400</f>
        <v>1.0474537037037037E-2</v>
      </c>
      <c r="C18" s="85">
        <f>(MROUND(+AgeStanSec!E18/0.85,5))/86400</f>
        <v>1.3657407407407408E-2</v>
      </c>
      <c r="D18" s="85">
        <f>(MROUND(+AgeStanSec!F18/0.85,5))/86400</f>
        <v>1.712962962962963E-2</v>
      </c>
      <c r="E18" s="85">
        <f>(MROUND(+AgeStanSec!G18/0.85,5))/86400</f>
        <v>1.7245370370370369E-2</v>
      </c>
      <c r="F18" s="85">
        <f>(MROUND(+AgeStanSec!H18/0.85,5))/86400</f>
        <v>2.1585648148148149E-2</v>
      </c>
      <c r="G18" s="85">
        <f>(MROUND(+AgeStanSec!I18/0.85,5))/86400</f>
        <v>2.6215277777777778E-2</v>
      </c>
      <c r="H18" s="85">
        <f>(MROUND(+AgeStanSec!J18/0.85,5))/86400</f>
        <v>3.321759259259259E-2</v>
      </c>
      <c r="I18" s="85">
        <f>(MROUND(+AgeStanSec!K18/0.85,5))/86400</f>
        <v>3.5763888888888887E-2</v>
      </c>
      <c r="J18" s="85">
        <f>(MROUND(+AgeStanSec!L18/0.85,5))/86400</f>
        <v>4.490740740740741E-2</v>
      </c>
      <c r="K18" s="85">
        <f>(MROUND(+AgeStanSec!M18/0.85,5))/86400</f>
        <v>4.7453703703703706E-2</v>
      </c>
      <c r="L18" s="85">
        <f>(MROUND(+AgeStanSec!N18/0.85,5))/86400</f>
        <v>5.6828703703703701E-2</v>
      </c>
      <c r="M18" s="85">
        <f>(MROUND(+AgeStanSec!O18/0.85,5))/86400</f>
        <v>6.9097222222222227E-2</v>
      </c>
      <c r="N18" s="85">
        <f>(MROUND(+AgeStanSec!P18/0.85,5))/86400</f>
        <v>9.947916666666666E-2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1.3657407407407408E-2</v>
      </c>
      <c r="D19" s="85">
        <f>(MROUND(+AgeStanSec!F19/0.85,5))/86400</f>
        <v>1.712962962962963E-2</v>
      </c>
      <c r="E19" s="85">
        <f>(MROUND(+AgeStanSec!G19/0.85,5))/86400</f>
        <v>1.7187500000000001E-2</v>
      </c>
      <c r="F19" s="85">
        <f>(MROUND(+AgeStanSec!H19/0.85,5))/86400</f>
        <v>2.1585648148148149E-2</v>
      </c>
      <c r="G19" s="85">
        <f>(MROUND(+AgeStanSec!I19/0.85,5))/86400</f>
        <v>2.6157407407407407E-2</v>
      </c>
      <c r="H19" s="85">
        <f>(MROUND(+AgeStanSec!J19/0.85,5))/86400</f>
        <v>3.3159722222222222E-2</v>
      </c>
      <c r="I19" s="85">
        <f>(MROUND(+AgeStanSec!K19/0.85,5))/86400</f>
        <v>3.5763888888888887E-2</v>
      </c>
      <c r="J19" s="85">
        <f>(MROUND(+AgeStanSec!L19/0.85,5))/86400</f>
        <v>4.490740740740741E-2</v>
      </c>
      <c r="K19" s="85">
        <f>(MROUND(+AgeStanSec!M19/0.85,5))/86400</f>
        <v>4.7395833333333331E-2</v>
      </c>
      <c r="L19" s="85">
        <f>(MROUND(+AgeStanSec!N19/0.85,5))/86400</f>
        <v>5.6770833333333333E-2</v>
      </c>
      <c r="M19" s="85">
        <f>(MROUND(+AgeStanSec!O19/0.85,5))/86400</f>
        <v>6.9039351851851852E-2</v>
      </c>
      <c r="N19" s="85">
        <f>(MROUND(+AgeStanSec!P19/0.85,5))/86400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1.2905092592592593E-2</v>
      </c>
      <c r="D20" s="86">
        <f>(MROUND(+AgeStanSec!F25/0.9,5))/86400</f>
        <v>1.6145833333333335E-2</v>
      </c>
      <c r="E20" s="86">
        <f>(MROUND(+AgeStanSec!G25/0.9,5))/86400</f>
        <v>1.6261574074074074E-2</v>
      </c>
      <c r="F20" s="86">
        <f>(MROUND(+AgeStanSec!H25/0.9,5))/86400</f>
        <v>2.0370370370370372E-2</v>
      </c>
      <c r="G20" s="86">
        <f>(MROUND(+AgeStanSec!I25/0.9,5))/86400</f>
        <v>2.4710648148148148E-2</v>
      </c>
      <c r="H20" s="86">
        <f>(MROUND(+AgeStanSec!J25/0.9,5))/86400</f>
        <v>3.1307870370370368E-2</v>
      </c>
      <c r="I20" s="86">
        <f>(MROUND(+AgeStanSec!K25/0.9,5))/86400</f>
        <v>3.3738425925925929E-2</v>
      </c>
      <c r="J20" s="86">
        <f>(MROUND(+AgeStanSec!L25/0.9,5))/86400</f>
        <v>4.2418981481481481E-2</v>
      </c>
      <c r="K20" s="86">
        <f>(MROUND(+AgeStanSec!M25/0.9,5))/86400</f>
        <v>4.4791666666666667E-2</v>
      </c>
      <c r="L20" s="86">
        <f>(MROUND(+AgeStanSec!N25/0.9,5))/86400</f>
        <v>5.364583333333333E-2</v>
      </c>
      <c r="M20" s="86">
        <f>(MROUND(+AgeStanSec!O25/0.9,5))/86400</f>
        <v>6.5219907407407407E-2</v>
      </c>
      <c r="N20" s="86">
        <f>(MROUND(+AgeStanSec!P25/0.9,5))/86400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1.4004629629629629E-2</v>
      </c>
      <c r="D21" s="85">
        <f>(MROUND(+AgeStanSec!F37/0.85,5))/86400</f>
        <v>1.7476851851851851E-2</v>
      </c>
      <c r="E21" s="85">
        <f>(MROUND(+AgeStanSec!G37/0.85,5))/86400</f>
        <v>1.7592592592592594E-2</v>
      </c>
      <c r="F21" s="85">
        <f>(MROUND(+AgeStanSec!H37/0.85,5))/86400</f>
        <v>2.1990740740740741E-2</v>
      </c>
      <c r="G21" s="85">
        <f>(MROUND(+AgeStanSec!I37/0.85,5))/86400</f>
        <v>2.6620370370370371E-2</v>
      </c>
      <c r="H21" s="85">
        <f>(MROUND(+AgeStanSec!J37/0.85,5))/86400</f>
        <v>3.3680555555555554E-2</v>
      </c>
      <c r="I21" s="85">
        <f>(MROUND(+AgeStanSec!K37/0.85,5))/86400</f>
        <v>3.6284722222222225E-2</v>
      </c>
      <c r="J21" s="85">
        <f>(MROUND(+AgeStanSec!L37/0.85,5))/86400</f>
        <v>4.5543981481481484E-2</v>
      </c>
      <c r="K21" s="85">
        <f>(MROUND(+AgeStanSec!M37/0.85,5))/86400</f>
        <v>4.8032407407407406E-2</v>
      </c>
      <c r="L21" s="85">
        <f>(MROUND(+AgeStanSec!N37/0.85,5))/86400</f>
        <v>5.752314814814815E-2</v>
      </c>
      <c r="M21" s="85">
        <f>(MROUND(+AgeStanSec!O37/0.85,5))/86400</f>
        <v>6.9965277777777779E-2</v>
      </c>
      <c r="N21" s="85">
        <f>(MROUND(+AgeStanSec!P37/0.85,5))/86400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1.4525462962962962E-2</v>
      </c>
      <c r="D22" s="85">
        <f>(MROUND(+AgeStanSec!F42/0.85,5))/86400</f>
        <v>1.8113425925925925E-2</v>
      </c>
      <c r="E22" s="85">
        <f>(MROUND(+AgeStanSec!G42/0.85,5))/86400</f>
        <v>1.8229166666666668E-2</v>
      </c>
      <c r="F22" s="85">
        <f>(MROUND(+AgeStanSec!H42/0.85,5))/86400</f>
        <v>2.2743055555555555E-2</v>
      </c>
      <c r="G22" s="85">
        <f>(MROUND(+AgeStanSec!I42/0.85,5))/86400</f>
        <v>2.7546296296296298E-2</v>
      </c>
      <c r="H22" s="85">
        <f>(MROUND(+AgeStanSec!J42/0.85,5))/86400</f>
        <v>3.4837962962962966E-2</v>
      </c>
      <c r="I22" s="85">
        <f>(MROUND(+AgeStanSec!K42/0.85,5))/86400</f>
        <v>3.7499999999999999E-2</v>
      </c>
      <c r="J22" s="85">
        <f>(MROUND(+AgeStanSec!L42/0.85,5))/86400</f>
        <v>4.704861111111111E-2</v>
      </c>
      <c r="K22" s="85">
        <f>(MROUND(+AgeStanSec!M42/0.85,5))/86400</f>
        <v>4.9652777777777775E-2</v>
      </c>
      <c r="L22" s="85">
        <f>(MROUND(+AgeStanSec!N42/0.85,5))/86400</f>
        <v>5.949074074074074E-2</v>
      </c>
      <c r="M22" s="85">
        <f>(MROUND(+AgeStanSec!O42/0.85,5))/86400</f>
        <v>7.2337962962962965E-2</v>
      </c>
      <c r="N22" s="85">
        <f>(MROUND(+AgeStanSec!P42/0.85,5))/86400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1.5104166666666667E-2</v>
      </c>
      <c r="D23" s="85">
        <f>(MROUND(+AgeStanSec!F47/0.85,5))/86400</f>
        <v>1.8865740740740742E-2</v>
      </c>
      <c r="E23" s="85">
        <f>(MROUND(+AgeStanSec!G47/0.85,5))/86400</f>
        <v>1.8981481481481481E-2</v>
      </c>
      <c r="F23" s="85">
        <f>(MROUND(+AgeStanSec!H47/0.85,5))/86400</f>
        <v>2.3668981481481482E-2</v>
      </c>
      <c r="G23" s="85">
        <f>(MROUND(+AgeStanSec!I47/0.85,5))/86400</f>
        <v>2.8703703703703703E-2</v>
      </c>
      <c r="H23" s="85">
        <f>(MROUND(+AgeStanSec!J47/0.85,5))/86400</f>
        <v>3.6342592592592593E-2</v>
      </c>
      <c r="I23" s="85">
        <f>(MROUND(+AgeStanSec!K47/0.85,5))/86400</f>
        <v>3.9120370370370368E-2</v>
      </c>
      <c r="J23" s="85">
        <f>(MROUND(+AgeStanSec!L47/0.85,5))/86400</f>
        <v>4.9074074074074076E-2</v>
      </c>
      <c r="K23" s="85">
        <f>(MROUND(+AgeStanSec!M47/0.85,5))/86400</f>
        <v>5.1793981481481483E-2</v>
      </c>
      <c r="L23" s="85">
        <f>(MROUND(+AgeStanSec!N47/0.85,5))/86400</f>
        <v>6.2037037037037036E-2</v>
      </c>
      <c r="M23" s="85">
        <f>(MROUND(+AgeStanSec!O47/0.85,5))/86400</f>
        <v>7.5405092592592593E-2</v>
      </c>
      <c r="N23" s="85">
        <f>(MROUND(+AgeStanSec!P47/0.85,5))/86400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1.5740740740740739E-2</v>
      </c>
      <c r="D24" s="85">
        <f>(MROUND(+AgeStanSec!F52/0.85,5))/86400</f>
        <v>1.9675925925925927E-2</v>
      </c>
      <c r="E24" s="85">
        <f>(MROUND(+AgeStanSec!G52/0.85,5))/86400</f>
        <v>1.9733796296296298E-2</v>
      </c>
      <c r="F24" s="85">
        <f>(MROUND(+AgeStanSec!H52/0.85,5))/86400</f>
        <v>2.4710648148148148E-2</v>
      </c>
      <c r="G24" s="85">
        <f>(MROUND(+AgeStanSec!I52/0.85,5))/86400</f>
        <v>2.991898148148148E-2</v>
      </c>
      <c r="H24" s="85">
        <f>(MROUND(+AgeStanSec!J52/0.85,5))/86400</f>
        <v>3.7905092592592594E-2</v>
      </c>
      <c r="I24" s="85">
        <f>(MROUND(+AgeStanSec!K52/0.85,5))/86400</f>
        <v>4.0798611111111112E-2</v>
      </c>
      <c r="J24" s="85">
        <f>(MROUND(+AgeStanSec!L52/0.85,5))/86400</f>
        <v>5.1215277777777776E-2</v>
      </c>
      <c r="K24" s="85">
        <f>(MROUND(+AgeStanSec!M52/0.85,5))/86400</f>
        <v>5.4050925925925926E-2</v>
      </c>
      <c r="L24" s="85">
        <f>(MROUND(+AgeStanSec!N52/0.85,5))/86400</f>
        <v>6.475694444444445E-2</v>
      </c>
      <c r="M24" s="85">
        <f>(MROUND(+AgeStanSec!O52/0.85,5))/86400</f>
        <v>7.8761574074074067E-2</v>
      </c>
      <c r="N24" s="85">
        <f>(MROUND(+AgeStanSec!P52/0.85,5))/86400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1.6435185185185185E-2</v>
      </c>
      <c r="D25" s="85">
        <f>(MROUND(+AgeStanSec!F57/0.85,5))/86400</f>
        <v>2.0543981481481483E-2</v>
      </c>
      <c r="E25" s="85">
        <f>(MROUND(+AgeStanSec!G57/0.85,5))/86400</f>
        <v>2.060185185185185E-2</v>
      </c>
      <c r="F25" s="85">
        <f>(MROUND(+AgeStanSec!H57/0.85,5))/86400</f>
        <v>2.5810185185185186E-2</v>
      </c>
      <c r="G25" s="85">
        <f>(MROUND(+AgeStanSec!I57/0.85,5))/86400</f>
        <v>3.1307870370370368E-2</v>
      </c>
      <c r="H25" s="85">
        <f>(MROUND(+AgeStanSec!J57/0.85,5))/86400</f>
        <v>3.9641203703703706E-2</v>
      </c>
      <c r="I25" s="85">
        <f>(MROUND(+AgeStanSec!K57/0.85,5))/86400</f>
        <v>4.2708333333333334E-2</v>
      </c>
      <c r="J25" s="85">
        <f>(MROUND(+AgeStanSec!L57/0.85,5))/86400</f>
        <v>5.3587962962962962E-2</v>
      </c>
      <c r="K25" s="85">
        <f>(MROUND(+AgeStanSec!M57/0.85,5))/86400</f>
        <v>5.6597222222222222E-2</v>
      </c>
      <c r="L25" s="85">
        <f>(MROUND(+AgeStanSec!N57/0.85,5))/86400</f>
        <v>6.7766203703703703E-2</v>
      </c>
      <c r="M25" s="85">
        <f>(MROUND(+AgeStanSec!O57/0.85,5))/86400</f>
        <v>8.2407407407407401E-2</v>
      </c>
      <c r="N25" s="85">
        <f>(MROUND(+AgeStanSec!P57/0.85,5))/86400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1.712962962962963E-2</v>
      </c>
      <c r="D26" s="85">
        <f>(MROUND(+AgeStanSec!F62/0.85,5))/86400</f>
        <v>2.1469907407407406E-2</v>
      </c>
      <c r="E26" s="85">
        <f>(MROUND(+AgeStanSec!G62/0.85,5))/86400</f>
        <v>2.1585648148148149E-2</v>
      </c>
      <c r="F26" s="85">
        <f>(MROUND(+AgeStanSec!H62/0.85,5))/86400</f>
        <v>2.7025462962962963E-2</v>
      </c>
      <c r="G26" s="85">
        <f>(MROUND(+AgeStanSec!I62/0.85,5))/86400</f>
        <v>3.2812500000000001E-2</v>
      </c>
      <c r="H26" s="85">
        <f>(MROUND(+AgeStanSec!J62/0.85,5))/86400</f>
        <v>4.1550925925925929E-2</v>
      </c>
      <c r="I26" s="85">
        <f>(MROUND(+AgeStanSec!K62/0.85,5))/86400</f>
        <v>4.4733796296296299E-2</v>
      </c>
      <c r="J26" s="85">
        <f>(MROUND(+AgeStanSec!L62/0.85,5))/86400</f>
        <v>5.6250000000000001E-2</v>
      </c>
      <c r="K26" s="85">
        <f>(MROUND(+AgeStanSec!M62/0.85,5))/86400</f>
        <v>5.9317129629629629E-2</v>
      </c>
      <c r="L26" s="85">
        <f>(MROUND(+AgeStanSec!N62/0.85,5))/86400</f>
        <v>7.1064814814814817E-2</v>
      </c>
      <c r="M26" s="85">
        <f>(MROUND(+AgeStanSec!O62/0.85,5))/86400</f>
        <v>8.6400462962962957E-2</v>
      </c>
      <c r="N26" s="85">
        <f>(MROUND(+AgeStanSec!P62/0.85,5))/86400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1.9097222222222224E-2</v>
      </c>
      <c r="D27" s="85">
        <f>(MROUND(+AgeStanSec!F67/0.8,5))/86400</f>
        <v>2.3900462962962964E-2</v>
      </c>
      <c r="E27" s="85">
        <f>(MROUND(+AgeStanSec!G67/0.8,5))/86400</f>
        <v>2.4074074074074074E-2</v>
      </c>
      <c r="F27" s="85">
        <f>(MROUND(+AgeStanSec!H67/0.8,5))/86400</f>
        <v>3.0092592592592591E-2</v>
      </c>
      <c r="G27" s="85">
        <f>(MROUND(+AgeStanSec!I67/0.8,5))/86400</f>
        <v>3.6574074074074071E-2</v>
      </c>
      <c r="H27" s="85">
        <f>(MROUND(+AgeStanSec!J67/0.8,5))/86400</f>
        <v>4.6354166666666669E-2</v>
      </c>
      <c r="I27" s="85">
        <f>(MROUND(+AgeStanSec!K67/0.8,5))/86400</f>
        <v>4.9942129629629628E-2</v>
      </c>
      <c r="J27" s="85">
        <f>(MROUND(+AgeStanSec!L67/0.8,5))/86400</f>
        <v>6.2789351851851846E-2</v>
      </c>
      <c r="K27" s="85">
        <f>(MROUND(+AgeStanSec!M67/0.8,5))/86400</f>
        <v>6.626157407407407E-2</v>
      </c>
      <c r="L27" s="85">
        <f>(MROUND(+AgeStanSec!N67/0.8,5))/86400</f>
        <v>7.9398148148148148E-2</v>
      </c>
      <c r="M27" s="85">
        <f>(MROUND(+AgeStanSec!O67/0.8,5))/86400</f>
        <v>9.6527777777777782E-2</v>
      </c>
      <c r="N27" s="85">
        <f>(MROUND(+AgeStanSec!P67/0.8,5))/86400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2.013888888888889E-2</v>
      </c>
      <c r="D28" s="85">
        <f>(MROUND(+AgeStanSec!F72/0.8,5))/86400</f>
        <v>2.5231481481481483E-2</v>
      </c>
      <c r="E28" s="85">
        <f>(MROUND(+AgeStanSec!G72/0.8,5))/86400</f>
        <v>2.5347222222222222E-2</v>
      </c>
      <c r="F28" s="85">
        <f>(MROUND(+AgeStanSec!H72/0.8,5))/86400</f>
        <v>3.1712962962962964E-2</v>
      </c>
      <c r="G28" s="85">
        <f>(MROUND(+AgeStanSec!I72/0.8,5))/86400</f>
        <v>3.8541666666666669E-2</v>
      </c>
      <c r="H28" s="85">
        <f>(MROUND(+AgeStanSec!J72/0.8,5))/86400</f>
        <v>4.8900462962962965E-2</v>
      </c>
      <c r="I28" s="85">
        <f>(MROUND(+AgeStanSec!K72/0.8,5))/86400</f>
        <v>5.271990740740741E-2</v>
      </c>
      <c r="J28" s="85">
        <f>(MROUND(+AgeStanSec!L72/0.8,5))/86400</f>
        <v>6.626157407407407E-2</v>
      </c>
      <c r="K28" s="85">
        <f>(MROUND(+AgeStanSec!M72/0.8,5))/86400</f>
        <v>6.9965277777777779E-2</v>
      </c>
      <c r="L28" s="85">
        <f>(MROUND(+AgeStanSec!N72/0.8,5))/86400</f>
        <v>8.385416666666666E-2</v>
      </c>
      <c r="M28" s="85">
        <f>(MROUND(+AgeStanSec!O72/0.8,5))/86400</f>
        <v>0.10190972222222222</v>
      </c>
      <c r="N28" s="85">
        <f>(MROUND(+AgeStanSec!P72/0.8,5))/86400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2.3321759259259261E-2</v>
      </c>
      <c r="D29" s="85">
        <f>(MROUND(+AgeStanSec!F77/0.75,5))/86400</f>
        <v>2.9108796296296296E-2</v>
      </c>
      <c r="E29" s="85">
        <f>(MROUND(+AgeStanSec!G77/0.75,5))/86400</f>
        <v>2.9224537037037038E-2</v>
      </c>
      <c r="F29" s="85">
        <f>(MROUND(+AgeStanSec!H77/0.75,5))/86400</f>
        <v>3.6516203703703703E-2</v>
      </c>
      <c r="G29" s="85">
        <f>(MROUND(+AgeStanSec!I77/0.75,5))/86400</f>
        <v>4.4386574074074071E-2</v>
      </c>
      <c r="H29" s="85">
        <f>(MROUND(+AgeStanSec!J77/0.75,5))/86400</f>
        <v>5.6365740740740744E-2</v>
      </c>
      <c r="I29" s="85">
        <f>(MROUND(+AgeStanSec!K77/0.75,5))/86400</f>
        <v>6.0763888888888888E-2</v>
      </c>
      <c r="J29" s="85">
        <f>(MROUND(+AgeStanSec!L77/0.75,5))/86400</f>
        <v>7.6446759259259256E-2</v>
      </c>
      <c r="K29" s="85">
        <f>(MROUND(+AgeStanSec!M77/0.75,5))/86400</f>
        <v>8.0729166666666671E-2</v>
      </c>
      <c r="L29" s="85">
        <f>(MROUND(+AgeStanSec!N77/0.75,5))/86400</f>
        <v>9.6759259259259253E-2</v>
      </c>
      <c r="M29" s="85">
        <f>(MROUND(+AgeStanSec!O77/0.75,5))/86400</f>
        <v>0.11765046296296296</v>
      </c>
      <c r="N29" s="85">
        <f>(MROUND(+AgeStanSec!P77/0.75,5))/86400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2.6099537037037036E-2</v>
      </c>
      <c r="D30" s="85">
        <f>(MROUND(+AgeStanSec!F82/0.75,5))/86400</f>
        <v>3.2523148148148148E-2</v>
      </c>
      <c r="E30" s="85">
        <f>(MROUND(+AgeStanSec!G82/0.75,5))/86400</f>
        <v>3.2696759259259259E-2</v>
      </c>
      <c r="F30" s="85">
        <f>(MROUND(+AgeStanSec!H82/0.75,5))/86400</f>
        <v>4.0682870370370369E-2</v>
      </c>
      <c r="G30" s="85">
        <f>(MROUND(+AgeStanSec!I82/0.75,5))/86400</f>
        <v>4.9537037037037039E-2</v>
      </c>
      <c r="H30" s="85">
        <f>(MROUND(+AgeStanSec!J82/0.75,5))/86400</f>
        <v>6.2962962962962957E-2</v>
      </c>
      <c r="I30" s="85">
        <f>(MROUND(+AgeStanSec!K82/0.75,5))/86400</f>
        <v>6.7939814814814814E-2</v>
      </c>
      <c r="J30" s="85">
        <f>(MROUND(+AgeStanSec!L82/0.75,5))/86400</f>
        <v>8.5590277777777779E-2</v>
      </c>
      <c r="K30" s="85">
        <f>(MROUND(+AgeStanSec!M82/0.75,5))/86400</f>
        <v>9.0393518518518512E-2</v>
      </c>
      <c r="L30" s="85">
        <f>(MROUND(+AgeStanSec!N82/0.75,5))/86400</f>
        <v>0.10850694444444445</v>
      </c>
      <c r="M30" s="85">
        <f>(MROUND(+AgeStanSec!O82/0.75,5))/86400</f>
        <v>0.13194444444444445</v>
      </c>
      <c r="N30" s="85">
        <f>(MROUND(+AgeStanSec!P82/0.75,5))/86400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3.2812500000000001E-2</v>
      </c>
      <c r="D31" s="85">
        <f>(MROUND(+AgeStanSec!F87/0.7,5))/86400</f>
        <v>4.0798611111111112E-2</v>
      </c>
      <c r="E31" s="85">
        <f>(MROUND(+AgeStanSec!G87/0.7,5))/86400</f>
        <v>4.0972222222222222E-2</v>
      </c>
      <c r="F31" s="85">
        <f>(MROUND(+AgeStanSec!H87/0.7,5))/86400</f>
        <v>5.0925925925925923E-2</v>
      </c>
      <c r="G31" s="85">
        <f>(MROUND(+AgeStanSec!I87/0.7,5))/86400</f>
        <v>6.2094907407407404E-2</v>
      </c>
      <c r="H31" s="85">
        <f>(MROUND(+AgeStanSec!J87/0.7,5))/86400</f>
        <v>7.9050925925925927E-2</v>
      </c>
      <c r="I31" s="85">
        <f>(MROUND(+AgeStanSec!K87/0.7,5))/86400</f>
        <v>8.5300925925925933E-2</v>
      </c>
      <c r="J31" s="85">
        <f>(MROUND(+AgeStanSec!L87/0.7,5))/86400</f>
        <v>0.10769675925925926</v>
      </c>
      <c r="K31" s="85">
        <f>(MROUND(+AgeStanSec!M87/0.7,5))/86400</f>
        <v>0.11377314814814815</v>
      </c>
      <c r="L31" s="85">
        <f>(MROUND(+AgeStanSec!N87/0.7,5))/86400</f>
        <v>0.13703703703703704</v>
      </c>
      <c r="M31" s="85">
        <f>(MROUND(+AgeStanSec!O87/0.7,5))/86400</f>
        <v>0.1666087962962963</v>
      </c>
      <c r="N31" s="85">
        <f>(MROUND(+AgeStanSec!P87/0.7,5))/86400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A7" zoomScale="87" zoomScaleNormal="87" workbookViewId="0">
      <selection activeCell="C12" sqref="C12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5.4687500000000016E-4</v>
      </c>
      <c r="H3" s="284">
        <v>18.3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17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971</v>
      </c>
      <c r="C6" s="140" t="s">
        <v>969</v>
      </c>
      <c r="D6" s="140" t="s">
        <v>1282</v>
      </c>
      <c r="E6" s="140" t="s">
        <v>693</v>
      </c>
      <c r="F6" s="140" t="s">
        <v>694</v>
      </c>
      <c r="G6" s="140" t="s">
        <v>968</v>
      </c>
      <c r="H6" s="140" t="s">
        <v>1269</v>
      </c>
      <c r="I6" s="189" t="s">
        <v>84</v>
      </c>
      <c r="J6" s="211" t="s">
        <v>556</v>
      </c>
      <c r="K6" s="212" t="s">
        <v>558</v>
      </c>
      <c r="L6" s="168" t="s">
        <v>967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26.429452900041138</v>
      </c>
      <c r="E9" s="5">
        <f t="shared" ref="E9:E33" si="1">1-IF(A9&gt;=H$3,0,IF(A9&gt;=H$4,F$3*(A9-H$3)^2,F$2+F$4*(H$4-A9)+(A9&lt;H$5)*F$5*(H$5-A9)^2))</f>
        <v>0.48619999999999997</v>
      </c>
      <c r="F9" s="5">
        <v>26.703688468394351</v>
      </c>
      <c r="G9" s="5"/>
      <c r="H9" s="283">
        <f>((F9-D9)/F9)</f>
        <v>1.0269576379974218E-2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67.681057362461303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23.440350237139729</v>
      </c>
      <c r="E10" s="5">
        <f t="shared" si="1"/>
        <v>0.54820000000000002</v>
      </c>
      <c r="F10" s="5">
        <v>23.683570473063355</v>
      </c>
      <c r="G10" s="5">
        <v>32.399999999999991</v>
      </c>
      <c r="H10" s="283">
        <f t="shared" ref="H10:H73" si="4">((F10-D10)/F10)</f>
        <v>1.0269576379974225E-2</v>
      </c>
      <c r="I10" s="170">
        <v>4</v>
      </c>
      <c r="J10" s="165">
        <f t="shared" si="2"/>
        <v>80.969471702780694</v>
      </c>
      <c r="K10" s="166">
        <f t="shared" si="3"/>
        <v>80.137949528682825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21.197624546354341</v>
      </c>
      <c r="E11" s="5">
        <f t="shared" si="1"/>
        <v>0.60619999999999996</v>
      </c>
      <c r="F11" s="5">
        <v>21.417573957989664</v>
      </c>
      <c r="G11" s="5"/>
      <c r="H11" s="283">
        <f t="shared" si="4"/>
        <v>1.026957637997428E-2</v>
      </c>
      <c r="I11" s="170">
        <v>5</v>
      </c>
      <c r="J11" s="165">
        <f t="shared" si="2"/>
        <v>88.746853417084239</v>
      </c>
      <c r="K11" s="166">
        <f t="shared" si="3"/>
        <v>87.835460827435114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19.463798848833687</v>
      </c>
      <c r="E12" s="5">
        <f t="shared" si="1"/>
        <v>0.66020000000000001</v>
      </c>
      <c r="F12" s="5">
        <v>19.665757851156215</v>
      </c>
      <c r="G12" s="5">
        <v>22.433333333333334</v>
      </c>
      <c r="H12" s="283">
        <f t="shared" si="4"/>
        <v>1.026957637997432E-2</v>
      </c>
      <c r="I12" s="170">
        <v>6</v>
      </c>
      <c r="J12" s="165">
        <f t="shared" si="2"/>
        <v>90.348045257991799</v>
      </c>
      <c r="K12" s="166">
        <f t="shared" si="3"/>
        <v>89.420209106433489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18.093494790199944</v>
      </c>
      <c r="E13" s="5">
        <f t="shared" si="1"/>
        <v>0.71019999999999994</v>
      </c>
      <c r="F13" s="5">
        <v>18.281235332770112</v>
      </c>
      <c r="G13" s="5">
        <v>21.65</v>
      </c>
      <c r="H13" s="283">
        <f t="shared" si="4"/>
        <v>1.0269576379974332E-2</v>
      </c>
      <c r="I13" s="170">
        <v>7</v>
      </c>
      <c r="J13" s="165">
        <f t="shared" si="2"/>
        <v>96.048521888459433</v>
      </c>
      <c r="K13" s="166">
        <f t="shared" si="3"/>
        <v>95.062144256742258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16.992859032002116</v>
      </c>
      <c r="E14" s="5">
        <f t="shared" si="1"/>
        <v>0.75619999999999998</v>
      </c>
      <c r="F14" s="5">
        <v>17.169179229480736</v>
      </c>
      <c r="G14" s="5">
        <v>19.783333333333335</v>
      </c>
      <c r="H14" s="283">
        <f t="shared" si="4"/>
        <v>1.0269576379974292E-2</v>
      </c>
      <c r="I14" s="170">
        <v>8</v>
      </c>
      <c r="J14" s="165">
        <f t="shared" si="2"/>
        <v>91.977745872218236</v>
      </c>
      <c r="K14" s="166">
        <f t="shared" si="3"/>
        <v>91.033173385725618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16.098722124780757</v>
      </c>
      <c r="E15" s="5">
        <f t="shared" si="1"/>
        <v>0.79820000000000002</v>
      </c>
      <c r="F15" s="5">
        <v>16.265764637100141</v>
      </c>
      <c r="G15" s="5">
        <v>18.783333333333335</v>
      </c>
      <c r="H15" s="283">
        <f t="shared" si="4"/>
        <v>1.026957637997423E-2</v>
      </c>
      <c r="I15" s="170">
        <v>9</v>
      </c>
      <c r="J15" s="165">
        <f t="shared" si="2"/>
        <v>90.954881474930886</v>
      </c>
      <c r="K15" s="166">
        <f t="shared" si="3"/>
        <v>90.020813372492583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15.367137048552976</v>
      </c>
      <c r="E16" s="5">
        <f t="shared" si="1"/>
        <v>0.83620000000000005</v>
      </c>
      <c r="F16" s="5">
        <v>15.526588535438091</v>
      </c>
      <c r="G16" s="5">
        <v>19.016666666666666</v>
      </c>
      <c r="H16" s="283">
        <f t="shared" si="4"/>
        <v>1.0269576379974265E-2</v>
      </c>
      <c r="I16" s="170">
        <v>10</v>
      </c>
      <c r="J16" s="165">
        <f t="shared" si="2"/>
        <v>87.22802547998927</v>
      </c>
      <c r="K16" s="166">
        <f t="shared" si="3"/>
        <v>86.332230609848182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14.766720294185244</v>
      </c>
      <c r="E17" s="5">
        <f t="shared" si="1"/>
        <v>0.87019999999999997</v>
      </c>
      <c r="F17" s="5">
        <v>14.919941775836971</v>
      </c>
      <c r="G17" s="5"/>
      <c r="H17" s="283">
        <f t="shared" si="4"/>
        <v>1.0269576379974273E-2</v>
      </c>
      <c r="I17" s="170">
        <v>11</v>
      </c>
      <c r="J17" s="165">
        <f t="shared" si="2"/>
        <v>89.789017708146261</v>
      </c>
      <c r="K17" s="166">
        <f t="shared" si="3"/>
        <v>88.866922532709594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14.274605643190402</v>
      </c>
      <c r="E18" s="5">
        <f t="shared" si="1"/>
        <v>0.9002</v>
      </c>
      <c r="F18" s="5">
        <v>14.422720876842183</v>
      </c>
      <c r="G18" s="5"/>
      <c r="H18" s="283">
        <f t="shared" si="4"/>
        <v>1.0269576379974337E-2</v>
      </c>
      <c r="I18" s="170">
        <v>12</v>
      </c>
      <c r="J18" s="165">
        <f t="shared" si="2"/>
        <v>88.032884294051982</v>
      </c>
      <c r="K18" s="166">
        <f t="shared" si="3"/>
        <v>87.128823864844776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13.873893327575036</v>
      </c>
      <c r="E19" s="5">
        <f t="shared" si="1"/>
        <v>0.92620000000000002</v>
      </c>
      <c r="F19" s="5">
        <v>14.017850716188008</v>
      </c>
      <c r="G19" s="5"/>
      <c r="H19" s="283">
        <f t="shared" si="4"/>
        <v>1.0269576379974391E-2</v>
      </c>
      <c r="I19" s="170">
        <v>13</v>
      </c>
      <c r="J19" s="165">
        <f t="shared" si="2"/>
        <v>86.529942692518603</v>
      </c>
      <c r="K19" s="166">
        <f t="shared" si="3"/>
        <v>85.641316836882964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13.551993250369119</v>
      </c>
      <c r="E20" s="5">
        <f t="shared" si="1"/>
        <v>0.94820000000000004</v>
      </c>
      <c r="F20" s="5">
        <v>13.692610560359979</v>
      </c>
      <c r="G20" s="5">
        <v>14.099999999999998</v>
      </c>
      <c r="H20" s="283">
        <f t="shared" si="4"/>
        <v>1.0269576379974358E-2</v>
      </c>
      <c r="I20" s="170">
        <v>14</v>
      </c>
      <c r="J20" s="165">
        <f t="shared" si="2"/>
        <v>90.579562692568757</v>
      </c>
      <c r="K20" s="166">
        <f t="shared" si="3"/>
        <v>89.64934895503275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13.299523908093562</v>
      </c>
      <c r="E21" s="5">
        <f t="shared" si="1"/>
        <v>0.96619999999999995</v>
      </c>
      <c r="F21" s="5">
        <v>13.437521562133444</v>
      </c>
      <c r="G21" s="5">
        <v>15.166666666666666</v>
      </c>
      <c r="H21" s="283">
        <f t="shared" si="4"/>
        <v>1.026957637997439E-2</v>
      </c>
      <c r="I21" s="170">
        <v>15</v>
      </c>
      <c r="J21" s="165">
        <f t="shared" si="2"/>
        <v>88.599043266813922</v>
      </c>
      <c r="K21" s="166">
        <f t="shared" si="3"/>
        <v>87.689168624792714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13.109569475617221</v>
      </c>
      <c r="E22" s="5">
        <f t="shared" si="1"/>
        <v>0.98019999999999996</v>
      </c>
      <c r="F22" s="5">
        <v>13.245596136842821</v>
      </c>
      <c r="G22" s="5">
        <v>13.25</v>
      </c>
      <c r="H22" s="283">
        <f t="shared" si="4"/>
        <v>1.0269576379974296E-2</v>
      </c>
      <c r="I22" s="170">
        <v>16</v>
      </c>
      <c r="J22" s="165">
        <f t="shared" si="2"/>
        <v>99.966763296926956</v>
      </c>
      <c r="K22" s="166">
        <f t="shared" si="3"/>
        <v>98.940146985790335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12.951017939931466</v>
      </c>
      <c r="E23" s="5">
        <f t="shared" si="1"/>
        <v>0.99219999999999997</v>
      </c>
      <c r="F23" s="5">
        <v>13.085399449035812</v>
      </c>
      <c r="G23" s="5">
        <v>13.233333333333333</v>
      </c>
      <c r="H23" s="283">
        <f t="shared" si="4"/>
        <v>1.0269576379974206E-2</v>
      </c>
      <c r="I23" s="170">
        <v>17</v>
      </c>
      <c r="J23" s="165">
        <f t="shared" si="2"/>
        <v>98.882111705560305</v>
      </c>
      <c r="K23" s="166">
        <f t="shared" si="3"/>
        <v>97.866634306786906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12.855339910424329</v>
      </c>
      <c r="E24" s="5">
        <f t="shared" si="1"/>
        <v>0.9995846153846154</v>
      </c>
      <c r="F24" s="5">
        <v>12.988728651388524</v>
      </c>
      <c r="G24" s="5">
        <v>12.983333333333333</v>
      </c>
      <c r="H24" s="283">
        <f t="shared" si="4"/>
        <v>1.0269576379974294E-2</v>
      </c>
      <c r="I24" s="170">
        <v>18</v>
      </c>
      <c r="J24" s="165">
        <f t="shared" si="2"/>
        <v>99.913297318373253</v>
      </c>
      <c r="K24" s="166">
        <f t="shared" si="3"/>
        <v>98.887230080187138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1265</v>
      </c>
      <c r="N29" s="174" t="s">
        <v>1266</v>
      </c>
      <c r="O29" s="174" t="s">
        <v>1267</v>
      </c>
      <c r="P29" s="196">
        <v>35320</v>
      </c>
      <c r="Q29" s="177" t="s">
        <v>1268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G5" sqref="G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2.6478732110151372E-2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4.8018290116694809E-4</v>
      </c>
      <c r="H3" s="26">
        <v>18.399999999999999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1.0798611111111111E-2</v>
      </c>
      <c r="E4" s="36">
        <f>D4*1440</f>
        <v>15.55</v>
      </c>
      <c r="F4" s="33">
        <v>1.2E-2</v>
      </c>
      <c r="G4" s="243">
        <f>Parameters!AC$16</f>
        <v>7.1315172029168972E-3</v>
      </c>
      <c r="H4" s="26">
        <v>17</v>
      </c>
      <c r="I4" s="152">
        <f>Parameters!AA$16</f>
        <v>37.131047945085314</v>
      </c>
    </row>
    <row r="5" spans="1:9" ht="15.75">
      <c r="A5" s="26"/>
      <c r="B5" s="26"/>
      <c r="C5" s="26"/>
      <c r="D5" s="35"/>
      <c r="E5" s="37">
        <f>E4*60</f>
        <v>933</v>
      </c>
      <c r="F5" s="33">
        <v>2E-3</v>
      </c>
      <c r="G5" s="243">
        <f>Parameters!AD$16</f>
        <v>3.0699530742168415E-4</v>
      </c>
      <c r="H5" s="26">
        <v>16</v>
      </c>
      <c r="I5" s="152">
        <f>Parameters!AB$16</f>
        <v>67.789103217501392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32.022240527182866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28.396639883126372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25.677014531043593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23.574893875075805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21.913754227733936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20.579671784012703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19.495987963891675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18.609382479655338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17.881784728610857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17.285460204535351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16.799913569576493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16.409877585479105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16.103976801988402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15.873826051449571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15.681726502622025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15.560670173833486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15.55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15.55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15.55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15.55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15.55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15.55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15.55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15.55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15.55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15.55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15.55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15.550648887809814</v>
      </c>
      <c r="E36" s="5">
        <f t="shared" si="2"/>
        <v>0.99995827262164461</v>
      </c>
    </row>
    <row r="37" spans="1:5">
      <c r="A37" s="1">
        <v>31</v>
      </c>
      <c r="B37" s="14"/>
      <c r="C37" s="29"/>
      <c r="D37" s="29">
        <f t="shared" si="0"/>
        <v>15.562528035843766</v>
      </c>
      <c r="E37" s="5">
        <f t="shared" si="2"/>
        <v>0.99919498709882415</v>
      </c>
    </row>
    <row r="38" spans="1:5">
      <c r="A38" s="1">
        <v>32</v>
      </c>
      <c r="B38" s="14"/>
      <c r="C38" s="29"/>
      <c r="D38" s="29">
        <f t="shared" si="0"/>
        <v>15.58942040969923</v>
      </c>
      <c r="E38" s="5">
        <f t="shared" si="2"/>
        <v>0.99747133577366975</v>
      </c>
    </row>
    <row r="39" spans="1:5">
      <c r="A39" s="1">
        <v>33</v>
      </c>
      <c r="B39" s="14"/>
      <c r="C39" s="29"/>
      <c r="D39" s="29">
        <f t="shared" si="0"/>
        <v>15.631481934412063</v>
      </c>
      <c r="E39" s="5">
        <f t="shared" si="2"/>
        <v>0.99478731864618142</v>
      </c>
    </row>
    <row r="40" spans="1:5">
      <c r="A40" s="1">
        <v>34</v>
      </c>
      <c r="B40" s="14"/>
      <c r="C40" s="29"/>
      <c r="D40" s="29">
        <f t="shared" si="0"/>
        <v>15.688958110528297</v>
      </c>
      <c r="E40" s="5">
        <f t="shared" si="2"/>
        <v>0.99114293571635925</v>
      </c>
    </row>
    <row r="41" spans="1:5">
      <c r="A41" s="1">
        <v>35</v>
      </c>
      <c r="B41" s="14"/>
      <c r="C41" s="29"/>
      <c r="D41" s="29">
        <f t="shared" ref="D41:D72" si="3">E$4/E41</f>
        <v>15.762187622493922</v>
      </c>
      <c r="E41" s="5">
        <f t="shared" si="2"/>
        <v>0.98653818698420315</v>
      </c>
    </row>
    <row r="42" spans="1:5">
      <c r="A42" s="1">
        <v>36</v>
      </c>
      <c r="B42" s="14"/>
      <c r="C42" s="29"/>
      <c r="D42" s="29">
        <f t="shared" si="3"/>
        <v>15.851607385275225</v>
      </c>
      <c r="E42" s="5">
        <f t="shared" si="2"/>
        <v>0.9809730724497131</v>
      </c>
    </row>
    <row r="43" spans="1:5">
      <c r="A43" s="1">
        <v>37</v>
      </c>
      <c r="B43" s="14"/>
      <c r="C43" s="29"/>
      <c r="D43" s="29">
        <f t="shared" si="3"/>
        <v>15.957759171309586</v>
      </c>
      <c r="E43" s="5">
        <f t="shared" si="2"/>
        <v>0.97444759211288923</v>
      </c>
    </row>
    <row r="44" spans="1:5">
      <c r="A44" s="1">
        <v>38</v>
      </c>
      <c r="B44" s="14"/>
      <c r="C44" s="29"/>
      <c r="D44" s="29">
        <f t="shared" si="3"/>
        <v>16.075270368587518</v>
      </c>
      <c r="E44" s="5">
        <f t="shared" si="2"/>
        <v>0.96732432136171453</v>
      </c>
    </row>
    <row r="45" spans="1:5">
      <c r="A45" s="1">
        <v>39</v>
      </c>
      <c r="B45" s="14"/>
      <c r="C45" s="29"/>
      <c r="D45" s="29">
        <f t="shared" si="3"/>
        <v>16.194664168122973</v>
      </c>
      <c r="E45" s="5">
        <f t="shared" si="2"/>
        <v>0.96019280415879771</v>
      </c>
    </row>
    <row r="46" spans="1:5">
      <c r="A46" s="1">
        <v>40</v>
      </c>
      <c r="B46" s="14"/>
      <c r="C46" s="29"/>
      <c r="D46" s="29">
        <f t="shared" si="3"/>
        <v>16.315844755028689</v>
      </c>
      <c r="E46" s="5">
        <f t="shared" si="2"/>
        <v>0.95306128695588077</v>
      </c>
    </row>
    <row r="47" spans="1:5">
      <c r="A47" s="1">
        <v>41</v>
      </c>
      <c r="B47" s="14"/>
      <c r="C47" s="29"/>
      <c r="D47" s="29">
        <f t="shared" si="3"/>
        <v>16.43885254193976</v>
      </c>
      <c r="E47" s="5">
        <f t="shared" si="2"/>
        <v>0.94592976975296383</v>
      </c>
    </row>
    <row r="48" spans="1:5">
      <c r="A48" s="1">
        <v>42</v>
      </c>
      <c r="B48" s="14"/>
      <c r="C48" s="29"/>
      <c r="D48" s="29">
        <f t="shared" si="3"/>
        <v>16.563729169458629</v>
      </c>
      <c r="E48" s="5">
        <f t="shared" si="2"/>
        <v>0.93879825255004701</v>
      </c>
    </row>
    <row r="49" spans="1:5">
      <c r="A49" s="1">
        <v>43</v>
      </c>
      <c r="B49" s="14"/>
      <c r="C49" s="29"/>
      <c r="D49" s="29">
        <f t="shared" si="3"/>
        <v>16.690517553152976</v>
      </c>
      <c r="E49" s="5">
        <f t="shared" si="2"/>
        <v>0.93166673534713007</v>
      </c>
    </row>
    <row r="50" spans="1:5">
      <c r="A50" s="1">
        <v>44</v>
      </c>
      <c r="B50" s="14"/>
      <c r="C50" s="29"/>
      <c r="D50" s="29">
        <f t="shared" si="3"/>
        <v>16.819261932728715</v>
      </c>
      <c r="E50" s="5">
        <f t="shared" si="2"/>
        <v>0.92453521814421313</v>
      </c>
    </row>
    <row r="51" spans="1:5">
      <c r="A51" s="1">
        <v>45</v>
      </c>
      <c r="B51" s="14"/>
      <c r="C51" s="29"/>
      <c r="D51" s="29">
        <f t="shared" si="3"/>
        <v>16.950007923496518</v>
      </c>
      <c r="E51" s="5">
        <f t="shared" si="2"/>
        <v>0.91740370094129631</v>
      </c>
    </row>
    <row r="52" spans="1:5">
      <c r="A52" s="1">
        <v>46</v>
      </c>
      <c r="B52" s="14"/>
      <c r="C52" s="29"/>
      <c r="D52" s="29">
        <f t="shared" si="3"/>
        <v>17.082802570257616</v>
      </c>
      <c r="E52" s="5">
        <f t="shared" si="2"/>
        <v>0.91027218373837937</v>
      </c>
    </row>
    <row r="53" spans="1:5">
      <c r="A53" s="1">
        <v>47</v>
      </c>
      <c r="B53" s="14"/>
      <c r="C53" s="29"/>
      <c r="D53" s="29">
        <f t="shared" si="3"/>
        <v>17.217694403742609</v>
      </c>
      <c r="E53" s="5">
        <f t="shared" si="2"/>
        <v>0.90314066653546243</v>
      </c>
    </row>
    <row r="54" spans="1:5">
      <c r="A54" s="1">
        <v>48</v>
      </c>
      <c r="B54" s="14"/>
      <c r="C54" s="29"/>
      <c r="D54" s="29">
        <f t="shared" si="3"/>
        <v>17.354733499745503</v>
      </c>
      <c r="E54" s="5">
        <f t="shared" si="2"/>
        <v>0.89600914933254561</v>
      </c>
    </row>
    <row r="55" spans="1:5">
      <c r="A55" s="1">
        <v>49</v>
      </c>
      <c r="B55" s="14"/>
      <c r="C55" s="29"/>
      <c r="D55" s="29">
        <f t="shared" si="3"/>
        <v>17.493971541104411</v>
      </c>
      <c r="E55" s="5">
        <f t="shared" si="2"/>
        <v>0.88887763212962867</v>
      </c>
    </row>
    <row r="56" spans="1:5">
      <c r="A56" s="1">
        <v>50</v>
      </c>
      <c r="B56" s="14"/>
      <c r="C56" s="29"/>
      <c r="D56" s="29">
        <f t="shared" si="3"/>
        <v>17.635461882689974</v>
      </c>
      <c r="E56" s="5">
        <f t="shared" si="2"/>
        <v>0.88174611492671184</v>
      </c>
    </row>
    <row r="57" spans="1:5">
      <c r="A57" s="1">
        <v>51</v>
      </c>
      <c r="B57" s="14"/>
      <c r="C57" s="29"/>
      <c r="D57" s="29">
        <f t="shared" si="3"/>
        <v>17.779259619573285</v>
      </c>
      <c r="E57" s="5">
        <f t="shared" si="2"/>
        <v>0.87461459772379491</v>
      </c>
    </row>
    <row r="58" spans="1:5">
      <c r="A58" s="1">
        <v>52</v>
      </c>
      <c r="B58" s="14"/>
      <c r="C58" s="29"/>
      <c r="D58" s="29">
        <f t="shared" si="3"/>
        <v>17.925421658556203</v>
      </c>
      <c r="E58" s="5">
        <f t="shared" si="2"/>
        <v>0.86748308052087797</v>
      </c>
    </row>
    <row r="59" spans="1:5">
      <c r="A59" s="1">
        <v>53</v>
      </c>
      <c r="B59" s="14"/>
      <c r="C59" s="29"/>
      <c r="D59" s="29">
        <f t="shared" si="3"/>
        <v>18.074006793259201</v>
      </c>
      <c r="E59" s="5">
        <f t="shared" si="2"/>
        <v>0.86035156331796103</v>
      </c>
    </row>
    <row r="60" spans="1:5">
      <c r="A60" s="1">
        <v>54</v>
      </c>
      <c r="B60" s="14"/>
      <c r="C60" s="29"/>
      <c r="D60" s="29">
        <f t="shared" si="3"/>
        <v>18.225075782974876</v>
      </c>
      <c r="E60" s="5">
        <f t="shared" si="2"/>
        <v>0.85322004611504421</v>
      </c>
    </row>
    <row r="61" spans="1:5">
      <c r="A61" s="1">
        <v>55</v>
      </c>
      <c r="B61" s="14"/>
      <c r="C61" s="29"/>
      <c r="D61" s="29">
        <f t="shared" si="3"/>
        <v>18.378691435509328</v>
      </c>
      <c r="E61" s="5">
        <f t="shared" si="2"/>
        <v>0.84608852891212727</v>
      </c>
    </row>
    <row r="62" spans="1:5">
      <c r="A62" s="1">
        <v>56</v>
      </c>
      <c r="B62" s="14"/>
      <c r="C62" s="29"/>
      <c r="D62" s="29">
        <f t="shared" si="3"/>
        <v>18.534918694248617</v>
      </c>
      <c r="E62" s="5">
        <f t="shared" si="2"/>
        <v>0.83895701170921044</v>
      </c>
    </row>
    <row r="63" spans="1:5">
      <c r="A63" s="1">
        <v>57</v>
      </c>
      <c r="B63" s="14"/>
      <c r="C63" s="29"/>
      <c r="D63" s="29">
        <f t="shared" si="3"/>
        <v>18.693824729703991</v>
      </c>
      <c r="E63" s="5">
        <f t="shared" si="2"/>
        <v>0.83182549450629351</v>
      </c>
    </row>
    <row r="64" spans="1:5">
      <c r="A64" s="1">
        <v>58</v>
      </c>
      <c r="B64" s="14"/>
      <c r="C64" s="29"/>
      <c r="D64" s="29">
        <f t="shared" si="3"/>
        <v>18.855479035806866</v>
      </c>
      <c r="E64" s="5">
        <f t="shared" si="2"/>
        <v>0.82469397730337657</v>
      </c>
    </row>
    <row r="65" spans="1:5">
      <c r="A65" s="1">
        <v>59</v>
      </c>
      <c r="B65" s="14"/>
      <c r="C65" s="29"/>
      <c r="D65" s="29">
        <f t="shared" si="3"/>
        <v>19.019953531243669</v>
      </c>
      <c r="E65" s="5">
        <f t="shared" si="2"/>
        <v>0.81756246010045974</v>
      </c>
    </row>
    <row r="66" spans="1:5">
      <c r="A66" s="1">
        <v>60</v>
      </c>
      <c r="B66" s="14"/>
      <c r="C66" s="29"/>
      <c r="D66" s="29">
        <f t="shared" si="3"/>
        <v>19.187322666140943</v>
      </c>
      <c r="E66" s="5">
        <f t="shared" ref="E66:E97" si="4">1-IF(A66&lt;I$3,0,IF(A66&lt;I$4,G$3*(A66-I$3)^2,G$2+G$4*(A66-I$4)+(A66&gt;I$5)*G$5*(A66-I$5)^2))</f>
        <v>0.81043094289754281</v>
      </c>
    </row>
    <row r="67" spans="1:5">
      <c r="A67" s="1">
        <v>61</v>
      </c>
      <c r="B67" s="14"/>
      <c r="C67" s="29"/>
      <c r="D67" s="29">
        <f t="shared" si="3"/>
        <v>19.357663534433208</v>
      </c>
      <c r="E67" s="5">
        <f t="shared" si="4"/>
        <v>0.80329942569462598</v>
      </c>
    </row>
    <row r="68" spans="1:5">
      <c r="A68" s="1">
        <v>62</v>
      </c>
      <c r="B68" s="14"/>
      <c r="C68" s="29"/>
      <c r="D68" s="29">
        <f t="shared" si="3"/>
        <v>19.531055992269916</v>
      </c>
      <c r="E68" s="5">
        <f t="shared" si="4"/>
        <v>0.79616790849170904</v>
      </c>
    </row>
    <row r="69" spans="1:5">
      <c r="A69" s="1">
        <v>63</v>
      </c>
      <c r="B69" s="14"/>
      <c r="C69" s="29"/>
      <c r="D69" s="29">
        <f t="shared" si="3"/>
        <v>19.707582782843545</v>
      </c>
      <c r="E69" s="5">
        <f t="shared" si="4"/>
        <v>0.7890363912887921</v>
      </c>
    </row>
    <row r="70" spans="1:5">
      <c r="A70" s="1">
        <v>64</v>
      </c>
      <c r="B70" s="14"/>
      <c r="C70" s="29"/>
      <c r="D70" s="29">
        <f t="shared" si="3"/>
        <v>19.887329668048817</v>
      </c>
      <c r="E70" s="5">
        <f t="shared" si="4"/>
        <v>0.78190487408587517</v>
      </c>
    </row>
    <row r="71" spans="1:5">
      <c r="A71" s="1">
        <v>65</v>
      </c>
      <c r="B71" s="14"/>
      <c r="C71" s="29"/>
      <c r="D71" s="29">
        <f t="shared" si="3"/>
        <v>20.070385567413197</v>
      </c>
      <c r="E71" s="5">
        <f t="shared" si="4"/>
        <v>0.77477335688295834</v>
      </c>
    </row>
    <row r="72" spans="1:5">
      <c r="A72" s="1">
        <v>66</v>
      </c>
      <c r="B72" s="14"/>
      <c r="C72" s="29"/>
      <c r="D72" s="29">
        <f t="shared" si="3"/>
        <v>20.256842704771476</v>
      </c>
      <c r="E72" s="5">
        <f t="shared" si="4"/>
        <v>0.7676418396800414</v>
      </c>
    </row>
    <row r="73" spans="1:5">
      <c r="A73" s="1">
        <v>67</v>
      </c>
      <c r="B73" s="14"/>
      <c r="C73" s="29"/>
      <c r="D73" s="29">
        <f t="shared" ref="D73:D104" si="5">E$4/E73</f>
        <v>20.446796763192822</v>
      </c>
      <c r="E73" s="5">
        <f t="shared" si="4"/>
        <v>0.76051032247712458</v>
      </c>
    </row>
    <row r="74" spans="1:5">
      <c r="A74" s="1">
        <v>68</v>
      </c>
      <c r="B74" s="14"/>
      <c r="C74" s="29"/>
      <c r="D74" s="29">
        <f t="shared" si="5"/>
        <v>20.640721144749527</v>
      </c>
      <c r="E74" s="5">
        <f t="shared" si="4"/>
        <v>0.75336515090489098</v>
      </c>
    </row>
    <row r="75" spans="1:5">
      <c r="A75" s="1">
        <v>69</v>
      </c>
      <c r="B75" s="14"/>
      <c r="C75" s="29"/>
      <c r="D75" s="29">
        <f t="shared" si="5"/>
        <v>20.850173542799279</v>
      </c>
      <c r="E75" s="5">
        <f t="shared" si="4"/>
        <v>0.74579714974939759</v>
      </c>
    </row>
    <row r="76" spans="1:5">
      <c r="A76" s="1">
        <v>70</v>
      </c>
      <c r="B76" s="14"/>
      <c r="C76" s="29"/>
      <c r="D76" s="29">
        <f t="shared" si="5"/>
        <v>21.081453969308786</v>
      </c>
      <c r="E76" s="5">
        <f t="shared" si="4"/>
        <v>0.73761515797906085</v>
      </c>
    </row>
    <row r="77" spans="1:5">
      <c r="A77" s="1">
        <v>71</v>
      </c>
      <c r="B77" s="14"/>
      <c r="C77" s="29"/>
      <c r="D77" s="29">
        <f t="shared" si="5"/>
        <v>21.335882096308776</v>
      </c>
      <c r="E77" s="5">
        <f t="shared" si="4"/>
        <v>0.72881917559388065</v>
      </c>
    </row>
    <row r="78" spans="1:5">
      <c r="A78" s="1">
        <v>72</v>
      </c>
      <c r="B78" s="14"/>
      <c r="C78" s="29"/>
      <c r="D78" s="29">
        <f t="shared" si="5"/>
        <v>21.614958418566076</v>
      </c>
      <c r="E78" s="5">
        <f t="shared" si="4"/>
        <v>0.71940920259385721</v>
      </c>
    </row>
    <row r="79" spans="1:5">
      <c r="A79" s="1">
        <v>73</v>
      </c>
      <c r="B79" s="14"/>
      <c r="C79" s="29"/>
      <c r="D79" s="29">
        <f t="shared" si="5"/>
        <v>21.920388451246787</v>
      </c>
      <c r="E79" s="5">
        <f t="shared" si="4"/>
        <v>0.70938523897899031</v>
      </c>
    </row>
    <row r="80" spans="1:5">
      <c r="A80" s="1">
        <v>74</v>
      </c>
      <c r="B80" s="14"/>
      <c r="C80" s="29"/>
      <c r="D80" s="29">
        <f t="shared" si="5"/>
        <v>22.254111521277036</v>
      </c>
      <c r="E80" s="5">
        <f t="shared" si="4"/>
        <v>0.69874728474928016</v>
      </c>
    </row>
    <row r="81" spans="1:5">
      <c r="A81" s="1">
        <v>75</v>
      </c>
      <c r="B81" s="14"/>
      <c r="C81" s="29"/>
      <c r="D81" s="29">
        <f t="shared" si="5"/>
        <v>22.61833513250421</v>
      </c>
      <c r="E81" s="5">
        <f t="shared" si="4"/>
        <v>0.68749533990472655</v>
      </c>
    </row>
    <row r="82" spans="1:5">
      <c r="A82" s="1">
        <v>76</v>
      </c>
      <c r="B82" s="14"/>
      <c r="C82" s="29"/>
      <c r="D82" s="29">
        <f t="shared" si="5"/>
        <v>23.01557613935714</v>
      </c>
      <c r="E82" s="5">
        <f t="shared" si="4"/>
        <v>0.67562940444532948</v>
      </c>
    </row>
    <row r="83" spans="1:5">
      <c r="A83" s="1">
        <v>77</v>
      </c>
      <c r="B83" s="14"/>
      <c r="C83" s="29"/>
      <c r="D83" s="29">
        <f t="shared" si="5"/>
        <v>23.448710294089139</v>
      </c>
      <c r="E83" s="5">
        <f t="shared" si="4"/>
        <v>0.66314947837108917</v>
      </c>
    </row>
    <row r="84" spans="1:5">
      <c r="A84" s="1">
        <v>78</v>
      </c>
      <c r="B84" s="14"/>
      <c r="C84" s="29"/>
      <c r="D84" s="29">
        <f t="shared" si="5"/>
        <v>23.921032164950166</v>
      </c>
      <c r="E84" s="5">
        <f t="shared" si="4"/>
        <v>0.65005556168200551</v>
      </c>
    </row>
    <row r="85" spans="1:5">
      <c r="A85" s="1">
        <v>79</v>
      </c>
      <c r="B85" s="14"/>
      <c r="C85" s="29"/>
      <c r="D85" s="29">
        <f t="shared" si="5"/>
        <v>24.436327993064548</v>
      </c>
      <c r="E85" s="5">
        <f t="shared" si="4"/>
        <v>0.63634765437807839</v>
      </c>
    </row>
    <row r="86" spans="1:5">
      <c r="A86" s="1">
        <v>80</v>
      </c>
      <c r="B86" s="14"/>
      <c r="C86" s="29"/>
      <c r="D86" s="29">
        <f t="shared" si="5"/>
        <v>24.998964815401919</v>
      </c>
      <c r="E86" s="5">
        <f t="shared" si="4"/>
        <v>0.62202575645930791</v>
      </c>
    </row>
    <row r="87" spans="1:5">
      <c r="A87" s="1">
        <v>81</v>
      </c>
      <c r="B87" s="14"/>
      <c r="C87" s="29"/>
      <c r="D87" s="29">
        <f t="shared" si="5"/>
        <v>25.614000202525649</v>
      </c>
      <c r="E87" s="5">
        <f t="shared" si="4"/>
        <v>0.60708986792569419</v>
      </c>
    </row>
    <row r="88" spans="1:5">
      <c r="A88" s="1">
        <v>82</v>
      </c>
      <c r="B88" s="14"/>
      <c r="C88" s="29"/>
      <c r="D88" s="29">
        <f t="shared" si="5"/>
        <v>26.287318347054036</v>
      </c>
      <c r="E88" s="5">
        <f t="shared" si="4"/>
        <v>0.59153998877723701</v>
      </c>
    </row>
    <row r="89" spans="1:5">
      <c r="A89" s="1">
        <v>83</v>
      </c>
      <c r="B89" s="14"/>
      <c r="C89" s="29"/>
      <c r="D89" s="29">
        <f t="shared" si="5"/>
        <v>27.025800143824455</v>
      </c>
      <c r="E89" s="5">
        <f t="shared" si="4"/>
        <v>0.57537611901393648</v>
      </c>
    </row>
    <row r="90" spans="1:5">
      <c r="A90" s="1">
        <v>84</v>
      </c>
      <c r="B90" s="14"/>
      <c r="C90" s="29"/>
      <c r="D90" s="29">
        <f t="shared" si="5"/>
        <v>27.837537549752085</v>
      </c>
      <c r="E90" s="5">
        <f t="shared" si="4"/>
        <v>0.55859825863579249</v>
      </c>
    </row>
    <row r="91" spans="1:5">
      <c r="A91" s="1">
        <v>85</v>
      </c>
      <c r="B91" s="14"/>
      <c r="C91" s="29"/>
      <c r="D91" s="29">
        <f t="shared" si="5"/>
        <v>28.732106236005539</v>
      </c>
      <c r="E91" s="5">
        <f t="shared" si="4"/>
        <v>0.54120640764280525</v>
      </c>
    </row>
    <row r="92" spans="1:5">
      <c r="A92" s="1">
        <v>86</v>
      </c>
      <c r="B92" s="14"/>
      <c r="C92" s="29"/>
      <c r="D92" s="29">
        <f t="shared" si="5"/>
        <v>29.720915858031631</v>
      </c>
      <c r="E92" s="5">
        <f t="shared" si="4"/>
        <v>0.52320056603497456</v>
      </c>
    </row>
    <row r="93" spans="1:5">
      <c r="A93" s="1">
        <v>87</v>
      </c>
      <c r="B93" s="14"/>
      <c r="C93" s="29"/>
      <c r="D93" s="29">
        <f t="shared" si="5"/>
        <v>30.817664960201309</v>
      </c>
      <c r="E93" s="5">
        <f t="shared" si="4"/>
        <v>0.50458073381230062</v>
      </c>
    </row>
    <row r="94" spans="1:5">
      <c r="A94" s="1">
        <v>88</v>
      </c>
      <c r="B94" s="14"/>
      <c r="C94" s="29"/>
      <c r="D94" s="29">
        <f t="shared" si="5"/>
        <v>32.038938846378933</v>
      </c>
      <c r="E94" s="5">
        <f t="shared" si="4"/>
        <v>0.48534691097478322</v>
      </c>
    </row>
    <row r="95" spans="1:5">
      <c r="A95" s="1">
        <v>89</v>
      </c>
      <c r="B95" s="14"/>
      <c r="C95" s="29"/>
      <c r="D95" s="29">
        <f t="shared" si="5"/>
        <v>33.405005686935787</v>
      </c>
      <c r="E95" s="5">
        <f t="shared" si="4"/>
        <v>0.46549909752242247</v>
      </c>
    </row>
    <row r="96" spans="1:5">
      <c r="A96" s="1">
        <v>90</v>
      </c>
      <c r="B96" s="14"/>
      <c r="C96" s="29"/>
      <c r="D96" s="29">
        <f t="shared" si="5"/>
        <v>34.940891985189808</v>
      </c>
      <c r="E96" s="5">
        <f t="shared" si="4"/>
        <v>0.44503729345521825</v>
      </c>
    </row>
    <row r="97" spans="1:5">
      <c r="A97" s="1">
        <v>91</v>
      </c>
      <c r="B97" s="14"/>
      <c r="C97" s="29"/>
      <c r="D97" s="29">
        <f t="shared" si="5"/>
        <v>36.67785882679788</v>
      </c>
      <c r="E97" s="5">
        <f t="shared" si="4"/>
        <v>0.4239614987731708</v>
      </c>
    </row>
    <row r="98" spans="1:5">
      <c r="A98" s="1">
        <v>92</v>
      </c>
      <c r="B98" s="14"/>
      <c r="C98" s="29"/>
      <c r="D98" s="29">
        <f t="shared" si="5"/>
        <v>38.655464650056508</v>
      </c>
      <c r="E98" s="5">
        <f t="shared" ref="E98:E106" si="6">1-IF(A98&lt;I$3,0,IF(A98&lt;I$4,G$3*(A98-I$3)^2,G$2+G$4*(A98-I$4)+(A98&gt;I$5)*G$5*(A98-I$5)^2))</f>
        <v>0.40227171347627999</v>
      </c>
    </row>
    <row r="99" spans="1:5">
      <c r="A99" s="1">
        <v>93</v>
      </c>
      <c r="B99" s="14"/>
      <c r="C99" s="29"/>
      <c r="D99" s="29">
        <f t="shared" si="5"/>
        <v>40.924505629790133</v>
      </c>
      <c r="E99" s="5">
        <f t="shared" si="6"/>
        <v>0.37996793756454583</v>
      </c>
    </row>
    <row r="100" spans="1:5">
      <c r="A100" s="1">
        <v>94</v>
      </c>
      <c r="C100" s="29"/>
      <c r="D100" s="29">
        <f t="shared" si="5"/>
        <v>43.551302481651632</v>
      </c>
      <c r="E100" s="5">
        <f t="shared" si="6"/>
        <v>0.3570501710379681</v>
      </c>
    </row>
    <row r="101" spans="1:5">
      <c r="A101" s="1">
        <v>95</v>
      </c>
      <c r="B101" s="14"/>
      <c r="C101" s="29"/>
      <c r="D101" s="29">
        <f t="shared" si="5"/>
        <v>46.624112349081251</v>
      </c>
      <c r="E101" s="5">
        <f t="shared" si="6"/>
        <v>0.33351841389654724</v>
      </c>
    </row>
    <row r="102" spans="1:5">
      <c r="A102" s="1">
        <v>96</v>
      </c>
      <c r="C102" s="29"/>
      <c r="D102" s="29">
        <f t="shared" si="5"/>
        <v>50.263005436133</v>
      </c>
      <c r="E102" s="5">
        <f t="shared" si="6"/>
        <v>0.30937266614028291</v>
      </c>
    </row>
    <row r="103" spans="1:5">
      <c r="A103" s="1">
        <v>97</v>
      </c>
      <c r="C103" s="29"/>
      <c r="D103" s="29">
        <f t="shared" si="5"/>
        <v>54.635606758563185</v>
      </c>
      <c r="E103" s="5">
        <f t="shared" si="6"/>
        <v>0.28461292776917513</v>
      </c>
    </row>
    <row r="104" spans="1:5">
      <c r="A104" s="1">
        <v>98</v>
      </c>
      <c r="C104" s="29"/>
      <c r="D104" s="29">
        <f t="shared" si="5"/>
        <v>59.983212696946019</v>
      </c>
      <c r="E104" s="5">
        <f t="shared" si="6"/>
        <v>0.2592391987832241</v>
      </c>
    </row>
    <row r="105" spans="1:5">
      <c r="A105" s="1">
        <v>99</v>
      </c>
      <c r="C105" s="29"/>
      <c r="D105" s="29">
        <f>E$4/E105</f>
        <v>66.666243894805504</v>
      </c>
      <c r="E105" s="5">
        <f t="shared" si="6"/>
        <v>0.23325147918242961</v>
      </c>
    </row>
    <row r="106" spans="1:5">
      <c r="A106" s="1">
        <v>100</v>
      </c>
      <c r="D106" s="29">
        <f>E$4/E106</f>
        <v>75.248087998099081</v>
      </c>
      <c r="E106" s="5">
        <f t="shared" si="6"/>
        <v>0.20664976896679188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topLeftCell="A40" zoomScale="87" zoomScaleNormal="87" workbookViewId="0">
      <selection activeCell="I3" sqref="I3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8.3999999999999908E-3</v>
      </c>
      <c r="G2" s="34">
        <f>(+I$4-I$3)*G$4/2</f>
        <v>2.8088876276829381E-2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4.2857142857142903E-3</v>
      </c>
      <c r="G3" s="34">
        <f>G4/(2*(+I4-I3))</f>
        <v>4.59123348235844E-4</v>
      </c>
      <c r="H3" s="133">
        <v>18.399999999999999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1.1608796296296296E-2</v>
      </c>
      <c r="E4" s="36">
        <f>D4*1440</f>
        <v>16.716666666666665</v>
      </c>
      <c r="F4" s="33">
        <v>1.2E-2</v>
      </c>
      <c r="G4" s="243">
        <f>Parameters!AC$17</f>
        <v>7.1822723213201189E-3</v>
      </c>
      <c r="H4" s="26">
        <v>17</v>
      </c>
      <c r="I4" s="152">
        <f>Parameters!AA$17</f>
        <v>37.567541963353023</v>
      </c>
    </row>
    <row r="5" spans="1:9" ht="15.75">
      <c r="A5" s="26"/>
      <c r="B5" s="26"/>
      <c r="C5" s="26"/>
      <c r="D5" s="35"/>
      <c r="E5" s="37">
        <f>E4*60</f>
        <v>1002.9999999999999</v>
      </c>
      <c r="F5" s="33">
        <v>2E-3</v>
      </c>
      <c r="G5" s="243">
        <f>Parameters!AD$17</f>
        <v>3.1085269642032909E-4</v>
      </c>
      <c r="H5" s="26">
        <v>16</v>
      </c>
      <c r="I5" s="152">
        <f>Parameters!AB$17</f>
        <v>68.093633927920706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34.424766611751778</v>
      </c>
      <c r="E9" s="5">
        <f t="shared" ref="E9:E33" si="1">1-IF(A9&gt;=H$3,0,IF(A9&gt;=H$4,F$3*(A9-H$3)^2,F$2+F$4*(H$4-A9)+(A9&lt;H$5)*F$5*(H$5-A9)^2))</f>
        <v>0.48560000000000003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30.527148770392014</v>
      </c>
      <c r="E10" s="5">
        <f t="shared" si="1"/>
        <v>0.54759999999999998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27.603478643769261</v>
      </c>
      <c r="E11" s="5">
        <f t="shared" si="1"/>
        <v>0.60560000000000003</v>
      </c>
      <c r="F11" s="41">
        <f t="shared" ref="F11:F25" si="2">E$4/(E11*0.8*24*60)</f>
        <v>2.3961352989383039E-2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25.343642611683848</v>
      </c>
      <c r="E12" s="5">
        <f t="shared" si="1"/>
        <v>0.65959999999999996</v>
      </c>
      <c r="F12" s="41">
        <f t="shared" si="2"/>
        <v>2.1999689767086671E-2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23.557872980082674</v>
      </c>
      <c r="E13" s="5">
        <f t="shared" si="1"/>
        <v>0.70960000000000001</v>
      </c>
      <c r="F13" s="41">
        <f t="shared" si="2"/>
        <v>2.0449542517432875E-2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22.12369860596435</v>
      </c>
      <c r="E14" s="5">
        <f t="shared" si="1"/>
        <v>0.75560000000000005</v>
      </c>
      <c r="F14" s="41">
        <f t="shared" si="2"/>
        <v>1.920459948434405E-2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20.958709461718488</v>
      </c>
      <c r="E15" s="5">
        <f t="shared" si="1"/>
        <v>0.79759999999999998</v>
      </c>
      <c r="F15" s="41">
        <f t="shared" si="2"/>
        <v>1.819332418551952E-2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20.005584809318652</v>
      </c>
      <c r="E16" s="5">
        <f t="shared" si="1"/>
        <v>0.83560000000000001</v>
      </c>
      <c r="F16" s="41">
        <f t="shared" si="2"/>
        <v>1.7365959035866883E-2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19.223397730757437</v>
      </c>
      <c r="E17" s="5">
        <f t="shared" si="1"/>
        <v>0.86959999999999993</v>
      </c>
      <c r="F17" s="41">
        <f t="shared" si="2"/>
        <v>1.6686977196838051E-2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18.582332888691269</v>
      </c>
      <c r="E18" s="5">
        <f t="shared" si="1"/>
        <v>0.89959999999999996</v>
      </c>
      <c r="F18" s="41">
        <f t="shared" si="2"/>
        <v>1.613049729921117E-2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18.060357245750502</v>
      </c>
      <c r="E19" s="5">
        <f t="shared" si="1"/>
        <v>0.92559999999999998</v>
      </c>
      <c r="F19" s="41">
        <f t="shared" si="2"/>
        <v>1.5677393442491753E-2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17.641058111720838</v>
      </c>
      <c r="E20" s="5">
        <f t="shared" si="1"/>
        <v>0.9476</v>
      </c>
      <c r="F20" s="41">
        <f t="shared" si="2"/>
        <v>1.5313418499757668E-2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17.312206572769952</v>
      </c>
      <c r="E21" s="5">
        <f t="shared" si="1"/>
        <v>0.96560000000000001</v>
      </c>
      <c r="F21" s="41">
        <f t="shared" si="2"/>
        <v>1.5027957094418357E-2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17.064788348985978</v>
      </c>
      <c r="E22" s="5">
        <f t="shared" si="1"/>
        <v>0.97960000000000003</v>
      </c>
      <c r="F22" s="41">
        <f t="shared" si="2"/>
        <v>1.4813184330716994E-2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16.858276186634392</v>
      </c>
      <c r="E23" s="5">
        <f t="shared" si="1"/>
        <v>0.99160000000000004</v>
      </c>
      <c r="F23" s="41">
        <f t="shared" si="2"/>
        <v>1.4633920300897911E-2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16.728137389448001</v>
      </c>
      <c r="E24" s="5">
        <f t="shared" si="1"/>
        <v>0.99931428571428571</v>
      </c>
      <c r="F24" s="41">
        <f t="shared" si="2"/>
        <v>1.4520952595006943E-2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16.716666666666665</v>
      </c>
      <c r="E25" s="5">
        <f t="shared" si="1"/>
        <v>1</v>
      </c>
      <c r="F25" s="41">
        <f t="shared" si="2"/>
        <v>1.4510995370370367E-2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16.716666666666665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16.716666666666665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16.716666666666665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16.716666666666665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16.716666666666665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16.716666666666665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16.716666666666665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16.716666666666665</v>
      </c>
      <c r="E33" s="5">
        <f t="shared" si="1"/>
        <v>1</v>
      </c>
      <c r="F33" s="41">
        <f>E$4/(E33*Parameters!AO$15*24*60)</f>
        <v>1.3043591344153142E-2</v>
      </c>
    </row>
    <row r="34" spans="1:6">
      <c r="A34" s="1">
        <v>28</v>
      </c>
      <c r="B34" s="14"/>
      <c r="C34" s="29"/>
      <c r="D34" s="29">
        <f t="shared" si="0"/>
        <v>16.716666666666665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16.716666666666665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16.717162552861485</v>
      </c>
      <c r="E36" s="5">
        <f t="shared" si="3"/>
        <v>0.99997033670078561</v>
      </c>
    </row>
    <row r="37" spans="1:6">
      <c r="A37" s="1">
        <v>31</v>
      </c>
      <c r="B37" s="14"/>
      <c r="C37" s="29"/>
      <c r="D37" s="29">
        <f t="shared" si="0"/>
        <v>16.728747977087384</v>
      </c>
      <c r="E37" s="5">
        <f t="shared" si="3"/>
        <v>0.99927781143948935</v>
      </c>
    </row>
    <row r="38" spans="1:6">
      <c r="A38" s="1">
        <v>32</v>
      </c>
      <c r="B38" s="14"/>
      <c r="C38" s="29"/>
      <c r="D38" s="29">
        <f t="shared" si="0"/>
        <v>16.755757186636949</v>
      </c>
      <c r="E38" s="5">
        <f t="shared" si="3"/>
        <v>0.99766703948172153</v>
      </c>
    </row>
    <row r="39" spans="1:6">
      <c r="A39" s="1">
        <v>33</v>
      </c>
      <c r="B39" s="14"/>
      <c r="C39" s="29"/>
      <c r="D39" s="29">
        <f t="shared" si="0"/>
        <v>16.798339845126552</v>
      </c>
      <c r="E39" s="5">
        <f t="shared" si="3"/>
        <v>0.99513802082748193</v>
      </c>
    </row>
    <row r="40" spans="1:6">
      <c r="A40" s="1">
        <v>34</v>
      </c>
      <c r="B40" s="14"/>
      <c r="C40" s="29"/>
      <c r="D40" s="29">
        <f t="shared" si="0"/>
        <v>16.856733386235781</v>
      </c>
      <c r="E40" s="5">
        <f t="shared" si="3"/>
        <v>0.99169075547677077</v>
      </c>
    </row>
    <row r="41" spans="1:6">
      <c r="A41" s="1">
        <v>35</v>
      </c>
      <c r="B41" s="14"/>
      <c r="C41" s="29"/>
      <c r="D41" s="29">
        <f t="shared" ref="D41:D72" si="4">E$4/E41</f>
        <v>16.931266346031425</v>
      </c>
      <c r="E41" s="5">
        <f t="shared" si="3"/>
        <v>0.98732524342958783</v>
      </c>
    </row>
    <row r="42" spans="1:6">
      <c r="A42" s="1">
        <v>36</v>
      </c>
      <c r="B42" s="14"/>
      <c r="C42" s="29"/>
      <c r="D42" s="29">
        <f t="shared" si="4"/>
        <v>17.022363033892425</v>
      </c>
      <c r="E42" s="5">
        <f t="shared" si="3"/>
        <v>0.98204148468593322</v>
      </c>
    </row>
    <row r="43" spans="1:6">
      <c r="A43" s="1">
        <v>37</v>
      </c>
      <c r="B43" s="14"/>
      <c r="C43" s="29"/>
      <c r="D43" s="29">
        <f t="shared" si="4"/>
        <v>17.130549667437528</v>
      </c>
      <c r="E43" s="5">
        <f t="shared" si="3"/>
        <v>0.97583947924580683</v>
      </c>
    </row>
    <row r="44" spans="1:6">
      <c r="A44" s="1">
        <v>38</v>
      </c>
      <c r="B44" s="14"/>
      <c r="C44" s="29"/>
      <c r="D44" s="29">
        <f t="shared" si="4"/>
        <v>17.254932698951599</v>
      </c>
      <c r="E44" s="5">
        <f t="shared" si="3"/>
        <v>0.96880509233642864</v>
      </c>
    </row>
    <row r="45" spans="1:6">
      <c r="A45" s="1">
        <v>39</v>
      </c>
      <c r="B45" s="14"/>
      <c r="C45" s="29"/>
      <c r="D45" s="29">
        <f t="shared" si="4"/>
        <v>17.383808202891881</v>
      </c>
      <c r="E45" s="5">
        <f t="shared" si="3"/>
        <v>0.96162282001510846</v>
      </c>
    </row>
    <row r="46" spans="1:6">
      <c r="A46" s="1">
        <v>40</v>
      </c>
      <c r="B46" s="14"/>
      <c r="C46" s="29"/>
      <c r="D46" s="29">
        <f t="shared" si="4"/>
        <v>17.514623312116289</v>
      </c>
      <c r="E46" s="5">
        <f t="shared" si="3"/>
        <v>0.95444054769378839</v>
      </c>
    </row>
    <row r="47" spans="1:6">
      <c r="A47" s="1">
        <v>41</v>
      </c>
      <c r="B47" s="14"/>
      <c r="C47" s="29"/>
      <c r="D47" s="29">
        <f t="shared" si="4"/>
        <v>17.647422145869943</v>
      </c>
      <c r="E47" s="5">
        <f t="shared" si="3"/>
        <v>0.94725827537246821</v>
      </c>
    </row>
    <row r="48" spans="1:6">
      <c r="A48" s="1">
        <v>42</v>
      </c>
      <c r="B48" s="14"/>
      <c r="C48" s="29"/>
      <c r="D48" s="29">
        <f t="shared" si="4"/>
        <v>17.782250171699292</v>
      </c>
      <c r="E48" s="5">
        <f t="shared" si="3"/>
        <v>0.94007600305114813</v>
      </c>
    </row>
    <row r="49" spans="1:5">
      <c r="A49" s="1">
        <v>43</v>
      </c>
      <c r="B49" s="14"/>
      <c r="C49" s="29"/>
      <c r="D49" s="29">
        <f t="shared" si="4"/>
        <v>17.919154257354442</v>
      </c>
      <c r="E49" s="5">
        <f t="shared" si="3"/>
        <v>0.93289373072982795</v>
      </c>
    </row>
    <row r="50" spans="1:5">
      <c r="A50" s="1">
        <v>44</v>
      </c>
      <c r="B50" s="14"/>
      <c r="C50" s="29"/>
      <c r="D50" s="29">
        <f t="shared" si="4"/>
        <v>18.058182725107585</v>
      </c>
      <c r="E50" s="5">
        <f t="shared" si="3"/>
        <v>0.92571145840850788</v>
      </c>
    </row>
    <row r="51" spans="1:5">
      <c r="A51" s="1">
        <v>45</v>
      </c>
      <c r="B51" s="14"/>
      <c r="C51" s="29"/>
      <c r="D51" s="29">
        <f t="shared" si="4"/>
        <v>18.199385408619886</v>
      </c>
      <c r="E51" s="5">
        <f t="shared" si="3"/>
        <v>0.91852918608718781</v>
      </c>
    </row>
    <row r="52" spans="1:5">
      <c r="A52" s="1">
        <v>46</v>
      </c>
      <c r="B52" s="14"/>
      <c r="C52" s="29"/>
      <c r="D52" s="29">
        <f t="shared" si="4"/>
        <v>18.342813712497314</v>
      </c>
      <c r="E52" s="5">
        <f t="shared" si="3"/>
        <v>0.91134691376586763</v>
      </c>
    </row>
    <row r="53" spans="1:5">
      <c r="A53" s="1">
        <v>47</v>
      </c>
      <c r="B53" s="14"/>
      <c r="C53" s="29"/>
      <c r="D53" s="29">
        <f t="shared" si="4"/>
        <v>18.488520674684999</v>
      </c>
      <c r="E53" s="5">
        <f t="shared" si="3"/>
        <v>0.90416464144454756</v>
      </c>
    </row>
    <row r="54" spans="1:5">
      <c r="A54" s="1">
        <v>48</v>
      </c>
      <c r="B54" s="14"/>
      <c r="C54" s="29"/>
      <c r="D54" s="29">
        <f t="shared" si="4"/>
        <v>18.636561031859177</v>
      </c>
      <c r="E54" s="5">
        <f t="shared" si="3"/>
        <v>0.89698236912322737</v>
      </c>
    </row>
    <row r="55" spans="1:5">
      <c r="A55" s="1">
        <v>49</v>
      </c>
      <c r="B55" s="14"/>
      <c r="C55" s="29"/>
      <c r="D55" s="29">
        <f t="shared" si="4"/>
        <v>18.786991287986151</v>
      </c>
      <c r="E55" s="5">
        <f t="shared" si="3"/>
        <v>0.8898000968019073</v>
      </c>
    </row>
    <row r="56" spans="1:5">
      <c r="A56" s="1">
        <v>50</v>
      </c>
      <c r="B56" s="14"/>
      <c r="C56" s="29"/>
      <c r="D56" s="29">
        <f t="shared" si="4"/>
        <v>18.939869786228574</v>
      </c>
      <c r="E56" s="5">
        <f t="shared" si="3"/>
        <v>0.88261782448058712</v>
      </c>
    </row>
    <row r="57" spans="1:5">
      <c r="A57" s="1">
        <v>51</v>
      </c>
      <c r="B57" s="14"/>
      <c r="C57" s="29"/>
      <c r="D57" s="29">
        <f t="shared" si="4"/>
        <v>19.095256784391388</v>
      </c>
      <c r="E57" s="5">
        <f t="shared" si="3"/>
        <v>0.87543555215926705</v>
      </c>
    </row>
    <row r="58" spans="1:5">
      <c r="A58" s="1">
        <v>52</v>
      </c>
      <c r="B58" s="14"/>
      <c r="C58" s="29"/>
      <c r="D58" s="29">
        <f t="shared" si="4"/>
        <v>19.253214534112335</v>
      </c>
      <c r="E58" s="5">
        <f t="shared" si="3"/>
        <v>0.86825327983794698</v>
      </c>
    </row>
    <row r="59" spans="1:5">
      <c r="A59" s="1">
        <v>53</v>
      </c>
      <c r="B59" s="14"/>
      <c r="C59" s="29"/>
      <c r="D59" s="29">
        <f t="shared" si="4"/>
        <v>19.41380736401565</v>
      </c>
      <c r="E59" s="5">
        <f t="shared" si="3"/>
        <v>0.8610710075166268</v>
      </c>
    </row>
    <row r="60" spans="1:5">
      <c r="A60" s="1">
        <v>54</v>
      </c>
      <c r="B60" s="14"/>
      <c r="C60" s="29"/>
      <c r="D60" s="29">
        <f t="shared" si="4"/>
        <v>19.577101767062338</v>
      </c>
      <c r="E60" s="5">
        <f t="shared" si="3"/>
        <v>0.85388873519530673</v>
      </c>
    </row>
    <row r="61" spans="1:5">
      <c r="A61" s="1">
        <v>55</v>
      </c>
      <c r="B61" s="14"/>
      <c r="C61" s="29"/>
      <c r="D61" s="29">
        <f t="shared" si="4"/>
        <v>19.743166492346202</v>
      </c>
      <c r="E61" s="5">
        <f t="shared" si="3"/>
        <v>0.84670646287398654</v>
      </c>
    </row>
    <row r="62" spans="1:5">
      <c r="A62" s="1">
        <v>56</v>
      </c>
      <c r="B62" s="14"/>
      <c r="C62" s="29"/>
      <c r="D62" s="29">
        <f t="shared" si="4"/>
        <v>19.912072641601821</v>
      </c>
      <c r="E62" s="5">
        <f t="shared" si="3"/>
        <v>0.83952419055266647</v>
      </c>
    </row>
    <row r="63" spans="1:5">
      <c r="A63" s="1">
        <v>57</v>
      </c>
      <c r="B63" s="14"/>
      <c r="C63" s="29"/>
      <c r="D63" s="29">
        <f t="shared" si="4"/>
        <v>20.083893770709178</v>
      </c>
      <c r="E63" s="5">
        <f t="shared" si="3"/>
        <v>0.83234191823134629</v>
      </c>
    </row>
    <row r="64" spans="1:5">
      <c r="A64" s="1">
        <v>58</v>
      </c>
      <c r="B64" s="14"/>
      <c r="C64" s="29"/>
      <c r="D64" s="29">
        <f t="shared" si="4"/>
        <v>20.258705996499273</v>
      </c>
      <c r="E64" s="5">
        <f t="shared" si="3"/>
        <v>0.82515964591002622</v>
      </c>
    </row>
    <row r="65" spans="1:5">
      <c r="A65" s="1">
        <v>59</v>
      </c>
      <c r="B65" s="14"/>
      <c r="C65" s="29"/>
      <c r="D65" s="29">
        <f t="shared" si="4"/>
        <v>20.436588109186633</v>
      </c>
      <c r="E65" s="5">
        <f t="shared" si="3"/>
        <v>0.81797737358870615</v>
      </c>
    </row>
    <row r="66" spans="1:5">
      <c r="A66" s="1">
        <v>60</v>
      </c>
      <c r="B66" s="14"/>
      <c r="C66" s="29"/>
      <c r="D66" s="29">
        <f t="shared" si="4"/>
        <v>20.617621690777586</v>
      </c>
      <c r="E66" s="5">
        <f t="shared" ref="E66:E97" si="5">1-IF(A66&lt;I$3,0,IF(A66&lt;I$4,G$3*(A66-I$3)^2,G$2+G$4*(A66-I$4)+(A66&gt;I$5)*G$5*(A66-I$5)^2))</f>
        <v>0.81079510126738596</v>
      </c>
    </row>
    <row r="67" spans="1:5">
      <c r="A67" s="1">
        <v>61</v>
      </c>
      <c r="B67" s="14"/>
      <c r="C67" s="29"/>
      <c r="D67" s="29">
        <f t="shared" si="4"/>
        <v>20.801891239828123</v>
      </c>
      <c r="E67" s="5">
        <f t="shared" si="5"/>
        <v>0.80361282894606589</v>
      </c>
    </row>
    <row r="68" spans="1:5">
      <c r="A68" s="1">
        <v>62</v>
      </c>
      <c r="B68" s="14"/>
      <c r="C68" s="29"/>
      <c r="D68" s="29">
        <f t="shared" si="4"/>
        <v>20.989484302952302</v>
      </c>
      <c r="E68" s="5">
        <f t="shared" si="5"/>
        <v>0.79643055662474571</v>
      </c>
    </row>
    <row r="69" spans="1:5">
      <c r="A69" s="1">
        <v>63</v>
      </c>
      <c r="B69" s="14"/>
      <c r="C69" s="29"/>
      <c r="D69" s="29">
        <f t="shared" si="4"/>
        <v>21.180491613511016</v>
      </c>
      <c r="E69" s="5">
        <f t="shared" si="5"/>
        <v>0.78924828430342564</v>
      </c>
    </row>
    <row r="70" spans="1:5">
      <c r="A70" s="1">
        <v>64</v>
      </c>
      <c r="B70" s="14"/>
      <c r="C70" s="29"/>
      <c r="D70" s="29">
        <f t="shared" si="4"/>
        <v>21.375007237942928</v>
      </c>
      <c r="E70" s="5">
        <f t="shared" si="5"/>
        <v>0.78206601198210546</v>
      </c>
    </row>
    <row r="71" spans="1:5">
      <c r="A71" s="1">
        <v>65</v>
      </c>
      <c r="B71" s="14"/>
      <c r="C71" s="29"/>
      <c r="D71" s="29">
        <f t="shared" si="4"/>
        <v>21.573128730233243</v>
      </c>
      <c r="E71" s="5">
        <f t="shared" si="5"/>
        <v>0.77488373966078539</v>
      </c>
    </row>
    <row r="72" spans="1:5">
      <c r="A72" s="1">
        <v>66</v>
      </c>
      <c r="B72" s="14"/>
      <c r="C72" s="29"/>
      <c r="D72" s="29">
        <f t="shared" si="4"/>
        <v>21.774957295053369</v>
      </c>
      <c r="E72" s="5">
        <f t="shared" si="5"/>
        <v>0.76770146733946532</v>
      </c>
    </row>
    <row r="73" spans="1:5">
      <c r="A73" s="1">
        <v>67</v>
      </c>
      <c r="B73" s="14"/>
      <c r="C73" s="29"/>
      <c r="D73" s="29">
        <f t="shared" ref="D73:D104" si="6">E$4/E73</f>
        <v>21.980597960144614</v>
      </c>
      <c r="E73" s="5">
        <f t="shared" si="5"/>
        <v>0.76051919501814513</v>
      </c>
    </row>
    <row r="74" spans="1:5">
      <c r="A74" s="1">
        <v>68</v>
      </c>
      <c r="B74" s="14"/>
      <c r="C74" s="29"/>
      <c r="D74" s="29">
        <f t="shared" si="6"/>
        <v>22.190159758562856</v>
      </c>
      <c r="E74" s="5">
        <f t="shared" si="5"/>
        <v>0.75333692269682506</v>
      </c>
    </row>
    <row r="75" spans="1:5">
      <c r="A75" s="1">
        <v>69</v>
      </c>
      <c r="B75" s="14"/>
      <c r="C75" s="29"/>
      <c r="D75" s="29">
        <f t="shared" si="6"/>
        <v>22.411426048557683</v>
      </c>
      <c r="E75" s="5">
        <f t="shared" si="5"/>
        <v>0.7458992850543078</v>
      </c>
    </row>
    <row r="76" spans="1:5">
      <c r="A76" s="1">
        <v>70</v>
      </c>
      <c r="B76" s="14"/>
      <c r="C76" s="29"/>
      <c r="D76" s="29">
        <f t="shared" si="6"/>
        <v>22.656139860332402</v>
      </c>
      <c r="E76" s="5">
        <f t="shared" si="5"/>
        <v>0.73784266736166781</v>
      </c>
    </row>
    <row r="77" spans="1:5">
      <c r="A77" s="1">
        <v>71</v>
      </c>
      <c r="B77" s="14"/>
      <c r="C77" s="29"/>
      <c r="D77" s="29">
        <f t="shared" si="6"/>
        <v>22.925787304178513</v>
      </c>
      <c r="E77" s="5">
        <f t="shared" si="5"/>
        <v>0.72916434427618726</v>
      </c>
    </row>
    <row r="78" spans="1:5">
      <c r="A78" s="1">
        <v>72</v>
      </c>
      <c r="B78" s="14"/>
      <c r="C78" s="29"/>
      <c r="D78" s="29">
        <f t="shared" si="6"/>
        <v>23.221968779128389</v>
      </c>
      <c r="E78" s="5">
        <f t="shared" si="5"/>
        <v>0.71986431579786603</v>
      </c>
    </row>
    <row r="79" spans="1:5">
      <c r="A79" s="1">
        <v>73</v>
      </c>
      <c r="B79" s="14"/>
      <c r="C79" s="29"/>
      <c r="D79" s="29">
        <f t="shared" si="6"/>
        <v>23.546505157219215</v>
      </c>
      <c r="E79" s="5">
        <f t="shared" si="5"/>
        <v>0.70994258192670412</v>
      </c>
    </row>
    <row r="80" spans="1:5">
      <c r="A80" s="1">
        <v>74</v>
      </c>
      <c r="B80" s="14"/>
      <c r="C80" s="29"/>
      <c r="D80" s="29">
        <f t="shared" si="6"/>
        <v>23.90146862780556</v>
      </c>
      <c r="E80" s="5">
        <f t="shared" si="5"/>
        <v>0.69939914266270153</v>
      </c>
    </row>
    <row r="81" spans="1:5">
      <c r="A81" s="1">
        <v>75</v>
      </c>
      <c r="B81" s="14"/>
      <c r="C81" s="29"/>
      <c r="D81" s="29">
        <f t="shared" si="6"/>
        <v>24.289219531587818</v>
      </c>
      <c r="E81" s="5">
        <f t="shared" si="5"/>
        <v>0.68823399800585827</v>
      </c>
    </row>
    <row r="82" spans="1:5">
      <c r="A82" s="1">
        <v>76</v>
      </c>
      <c r="B82" s="14"/>
      <c r="C82" s="29"/>
      <c r="D82" s="29">
        <f t="shared" si="6"/>
        <v>24.712450510249923</v>
      </c>
      <c r="E82" s="5">
        <f t="shared" si="5"/>
        <v>0.67644714795617433</v>
      </c>
    </row>
    <row r="83" spans="1:5">
      <c r="A83" s="1">
        <v>77</v>
      </c>
      <c r="B83" s="14"/>
      <c r="C83" s="29"/>
      <c r="D83" s="29">
        <f t="shared" si="6"/>
        <v>25.174239652830181</v>
      </c>
      <c r="E83" s="5">
        <f t="shared" si="5"/>
        <v>0.66403859251364983</v>
      </c>
    </row>
    <row r="84" spans="1:5">
      <c r="A84" s="1">
        <v>78</v>
      </c>
      <c r="B84" s="14"/>
      <c r="C84" s="29"/>
      <c r="D84" s="29">
        <f t="shared" si="6"/>
        <v>25.678114784754719</v>
      </c>
      <c r="E84" s="5">
        <f t="shared" si="5"/>
        <v>0.65100833167828465</v>
      </c>
    </row>
    <row r="85" spans="1:5">
      <c r="A85" s="1">
        <v>79</v>
      </c>
      <c r="B85" s="14"/>
      <c r="C85" s="29"/>
      <c r="D85" s="29">
        <f t="shared" si="6"/>
        <v>26.228131658906303</v>
      </c>
      <c r="E85" s="5">
        <f t="shared" si="5"/>
        <v>0.63735636545007868</v>
      </c>
    </row>
    <row r="86" spans="1:5">
      <c r="A86" s="1">
        <v>80</v>
      </c>
      <c r="B86" s="14"/>
      <c r="C86" s="29"/>
      <c r="D86" s="29">
        <f t="shared" si="6"/>
        <v>26.828969625103337</v>
      </c>
      <c r="E86" s="5">
        <f t="shared" si="5"/>
        <v>0.62308269382903214</v>
      </c>
    </row>
    <row r="87" spans="1:5">
      <c r="A87" s="1">
        <v>81</v>
      </c>
      <c r="B87" s="14"/>
      <c r="C87" s="29"/>
      <c r="D87" s="29">
        <f t="shared" si="6"/>
        <v>27.486049452997058</v>
      </c>
      <c r="E87" s="5">
        <f t="shared" si="5"/>
        <v>0.60818731681514504</v>
      </c>
    </row>
    <row r="88" spans="1:5">
      <c r="A88" s="1">
        <v>82</v>
      </c>
      <c r="B88" s="14"/>
      <c r="C88" s="29"/>
      <c r="D88" s="29">
        <f t="shared" si="6"/>
        <v>28.205679475961301</v>
      </c>
      <c r="E88" s="5">
        <f t="shared" si="5"/>
        <v>0.59267023440841715</v>
      </c>
    </row>
    <row r="89" spans="1:5">
      <c r="A89" s="1">
        <v>83</v>
      </c>
      <c r="B89" s="14"/>
      <c r="C89" s="29"/>
      <c r="D89" s="29">
        <f t="shared" si="6"/>
        <v>28.995238273634342</v>
      </c>
      <c r="E89" s="5">
        <f t="shared" si="5"/>
        <v>0.5765314466088487</v>
      </c>
    </row>
    <row r="90" spans="1:5">
      <c r="A90" s="1">
        <v>84</v>
      </c>
      <c r="B90" s="14"/>
      <c r="C90" s="29"/>
      <c r="D90" s="29">
        <f t="shared" si="6"/>
        <v>29.863404959903956</v>
      </c>
      <c r="E90" s="5">
        <f t="shared" si="5"/>
        <v>0.55977095341643945</v>
      </c>
    </row>
    <row r="91" spans="1:5">
      <c r="A91" s="1">
        <v>85</v>
      </c>
      <c r="B91" s="14"/>
      <c r="C91" s="29"/>
      <c r="D91" s="29">
        <f t="shared" si="6"/>
        <v>30.820452153123043</v>
      </c>
      <c r="E91" s="5">
        <f t="shared" si="5"/>
        <v>0.54238875483118965</v>
      </c>
    </row>
    <row r="92" spans="1:5">
      <c r="A92" s="1">
        <v>86</v>
      </c>
      <c r="B92" s="14"/>
      <c r="C92" s="29"/>
      <c r="D92" s="29">
        <f t="shared" si="6"/>
        <v>31.878622426774982</v>
      </c>
      <c r="E92" s="5">
        <f t="shared" si="5"/>
        <v>0.52438485085309927</v>
      </c>
    </row>
    <row r="93" spans="1:5">
      <c r="A93" s="1">
        <v>87</v>
      </c>
      <c r="B93" s="14"/>
      <c r="C93" s="29"/>
      <c r="D93" s="29">
        <f t="shared" si="6"/>
        <v>33.052617323762846</v>
      </c>
      <c r="E93" s="5">
        <f t="shared" si="5"/>
        <v>0.50575924148216811</v>
      </c>
    </row>
    <row r="94" spans="1:5">
      <c r="A94" s="1">
        <v>88</v>
      </c>
      <c r="B94" s="14"/>
      <c r="C94" s="29"/>
      <c r="D94" s="29">
        <f t="shared" si="6"/>
        <v>34.360240209162718</v>
      </c>
      <c r="E94" s="5">
        <f t="shared" si="5"/>
        <v>0.48651192671839627</v>
      </c>
    </row>
    <row r="95" spans="1:5">
      <c r="A95" s="1">
        <v>89</v>
      </c>
      <c r="B95" s="14"/>
      <c r="C95" s="29"/>
      <c r="D95" s="29">
        <f t="shared" si="6"/>
        <v>35.823252494792548</v>
      </c>
      <c r="E95" s="5">
        <f t="shared" si="5"/>
        <v>0.46664290656178375</v>
      </c>
    </row>
    <row r="96" spans="1:5">
      <c r="A96" s="1">
        <v>90</v>
      </c>
      <c r="B96" s="14"/>
      <c r="C96" s="29"/>
      <c r="D96" s="29">
        <f t="shared" si="6"/>
        <v>37.468530645162652</v>
      </c>
      <c r="E96" s="5">
        <f t="shared" si="5"/>
        <v>0.44615218101233067</v>
      </c>
    </row>
    <row r="97" spans="1:5">
      <c r="A97" s="1">
        <v>91</v>
      </c>
      <c r="B97" s="14"/>
      <c r="C97" s="29"/>
      <c r="D97" s="29">
        <f t="shared" si="6"/>
        <v>39.329654847369305</v>
      </c>
      <c r="E97" s="5">
        <f t="shared" si="5"/>
        <v>0.42503975007003691</v>
      </c>
    </row>
    <row r="98" spans="1:5">
      <c r="A98" s="1">
        <v>92</v>
      </c>
      <c r="B98" s="14"/>
      <c r="C98" s="29"/>
      <c r="D98" s="29">
        <f t="shared" si="6"/>
        <v>41.449129636104509</v>
      </c>
      <c r="E98" s="5">
        <f t="shared" ref="E98:E106" si="7">1-IF(A98&lt;I$3,0,IF(A98&lt;I$4,G$3*(A98-I$3)^2,G$2+G$4*(A98-I$4)+(A98&gt;I$5)*G$5*(A98-I$5)^2))</f>
        <v>0.40330561373490248</v>
      </c>
    </row>
    <row r="99" spans="1:5">
      <c r="A99" s="1">
        <v>93</v>
      </c>
      <c r="B99" s="14"/>
      <c r="C99" s="29"/>
      <c r="D99" s="29">
        <f t="shared" si="6"/>
        <v>43.881550522000786</v>
      </c>
      <c r="E99" s="5">
        <f t="shared" si="7"/>
        <v>0.38094977200692737</v>
      </c>
    </row>
    <row r="100" spans="1:5">
      <c r="A100" s="1">
        <v>94</v>
      </c>
      <c r="C100" s="29"/>
      <c r="D100" s="29">
        <f t="shared" si="6"/>
        <v>46.698222667931979</v>
      </c>
      <c r="E100" s="5">
        <f t="shared" si="7"/>
        <v>0.35797222488611169</v>
      </c>
    </row>
    <row r="101" spans="1:5">
      <c r="A101" s="1">
        <v>95</v>
      </c>
      <c r="B101" s="14"/>
      <c r="C101" s="29"/>
      <c r="D101" s="29">
        <f t="shared" si="6"/>
        <v>49.994072631104025</v>
      </c>
      <c r="E101" s="5">
        <f t="shared" si="7"/>
        <v>0.33437297237245522</v>
      </c>
    </row>
    <row r="102" spans="1:5">
      <c r="A102" s="1">
        <v>96</v>
      </c>
      <c r="C102" s="29"/>
      <c r="D102" s="29">
        <f t="shared" si="6"/>
        <v>53.898301113570426</v>
      </c>
      <c r="E102" s="5">
        <f t="shared" si="7"/>
        <v>0.31015201446595819</v>
      </c>
    </row>
    <row r="103" spans="1:5">
      <c r="A103" s="1">
        <v>97</v>
      </c>
      <c r="C103" s="29"/>
      <c r="D103" s="29">
        <f t="shared" si="6"/>
        <v>58.591373182521949</v>
      </c>
      <c r="E103" s="5">
        <f t="shared" si="7"/>
        <v>0.28530935116662048</v>
      </c>
    </row>
    <row r="104" spans="1:5">
      <c r="A104" s="1">
        <v>98</v>
      </c>
      <c r="C104" s="29"/>
      <c r="D104" s="29">
        <f t="shared" si="6"/>
        <v>64.333228633001937</v>
      </c>
      <c r="E104" s="5">
        <f t="shared" si="7"/>
        <v>0.2598449824744421</v>
      </c>
    </row>
    <row r="105" spans="1:5">
      <c r="A105" s="1">
        <v>99</v>
      </c>
      <c r="C105" s="29"/>
      <c r="D105" s="29">
        <f>E$4/E105</f>
        <v>71.512426122464944</v>
      </c>
      <c r="E105" s="5">
        <f t="shared" si="7"/>
        <v>0.23375890838942304</v>
      </c>
    </row>
    <row r="106" spans="1:5">
      <c r="A106" s="1">
        <v>100</v>
      </c>
      <c r="D106" s="29">
        <f>E$4/E106</f>
        <v>80.736901820065754</v>
      </c>
      <c r="E106" s="5">
        <f t="shared" si="7"/>
        <v>0.2070511289115633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G4" sqref="G4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3.3188883523758234E-2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4.0571904651716867E-4</v>
      </c>
      <c r="H3" s="26">
        <v>18.399999999999999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1.4548611111111111E-2</v>
      </c>
      <c r="E4" s="36">
        <f>D4*1440</f>
        <v>20.95</v>
      </c>
      <c r="F4" s="33">
        <v>1.2E-2</v>
      </c>
      <c r="G4" s="243">
        <f>Parameters!AC$18</f>
        <v>7.3390359525563192E-3</v>
      </c>
      <c r="H4" s="26">
        <v>17</v>
      </c>
      <c r="I4" s="152">
        <f>Parameters!AA$18</f>
        <v>38.915709191984341</v>
      </c>
    </row>
    <row r="5" spans="1:25" ht="15.75">
      <c r="A5" s="26"/>
      <c r="B5" s="26"/>
      <c r="C5" s="26"/>
      <c r="D5" s="35"/>
      <c r="E5" s="37">
        <f>E4*60</f>
        <v>1257</v>
      </c>
      <c r="F5" s="33">
        <v>2E-3</v>
      </c>
      <c r="G5" s="243">
        <f>Parameters!AD$18</f>
        <v>3.2276673239428025E-4</v>
      </c>
      <c r="H5" s="26">
        <v>16</v>
      </c>
      <c r="I5" s="152">
        <f>Parameters!AB$18</f>
        <v>69.034215715337908</v>
      </c>
    </row>
    <row r="6" spans="1:25" ht="63">
      <c r="A6" s="27" t="s">
        <v>84</v>
      </c>
      <c r="B6" s="140" t="s">
        <v>973</v>
      </c>
      <c r="C6" s="140" t="s">
        <v>971</v>
      </c>
      <c r="D6" s="140" t="s">
        <v>557</v>
      </c>
      <c r="E6" s="140" t="s">
        <v>974</v>
      </c>
      <c r="F6" s="140" t="s">
        <v>694</v>
      </c>
      <c r="G6" s="140" t="s">
        <v>1214</v>
      </c>
      <c r="H6" s="140" t="s">
        <v>1215</v>
      </c>
      <c r="I6" s="140" t="s">
        <v>968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43.142504118616138</v>
      </c>
      <c r="E9" s="5">
        <f t="shared" ref="E9:E33" si="1">1-IF(A9&gt;=H$3,0,IF(A9&gt;=H$4,F$3*(A9-H$3)^2,F$2+F$4*(H$4-A9)+(A9&lt;H$5)*F$5*(H$5-A9)^2))</f>
        <v>0.48560000000000003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38.257852447041635</v>
      </c>
      <c r="E10" s="5">
        <f t="shared" si="1"/>
        <v>0.54759999999999998</v>
      </c>
      <c r="F10" s="29">
        <v>38.714390065741419</v>
      </c>
      <c r="G10" s="42">
        <f t="shared" ref="G10:G19" si="2">100*(+D10/C10)</f>
        <v>84.860301176432472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84.860301176432472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34.593791281373839</v>
      </c>
      <c r="E11" s="5">
        <f t="shared" si="1"/>
        <v>0.60560000000000003</v>
      </c>
      <c r="F11" s="29">
        <v>35.006605019815055</v>
      </c>
      <c r="G11" s="42">
        <f t="shared" si="2"/>
        <v>71.205059241249742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71.205059241249742</v>
      </c>
      <c r="M11" s="246" t="s">
        <v>975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976</v>
      </c>
      <c r="T11" s="247" t="s">
        <v>977</v>
      </c>
      <c r="U11" s="247" t="s">
        <v>373</v>
      </c>
      <c r="V11" s="142">
        <v>40319</v>
      </c>
      <c r="W11" s="143"/>
      <c r="X11" s="246" t="s">
        <v>978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31.761673741661614</v>
      </c>
      <c r="E12" s="5">
        <f t="shared" si="1"/>
        <v>0.65959999999999996</v>
      </c>
      <c r="F12" s="29">
        <v>32.140691328077622</v>
      </c>
      <c r="G12" s="42">
        <f t="shared" si="2"/>
        <v>77.341738007292875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77.341738007292875</v>
      </c>
      <c r="M12" s="246" t="s">
        <v>979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978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29.52367531003382</v>
      </c>
      <c r="E13" s="5">
        <f t="shared" si="1"/>
        <v>0.70960000000000001</v>
      </c>
      <c r="F13" s="29">
        <v>29.875986471251409</v>
      </c>
      <c r="G13" s="42">
        <f t="shared" si="2"/>
        <v>86.452929165545598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86.452929165545598</v>
      </c>
      <c r="M13" s="246" t="s">
        <v>980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981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27.726310217046052</v>
      </c>
      <c r="E14" s="5">
        <f t="shared" si="1"/>
        <v>0.75560000000000005</v>
      </c>
      <c r="F14" s="29">
        <v>28.057173107464266</v>
      </c>
      <c r="G14" s="42">
        <f t="shared" si="2"/>
        <v>82.436997672089348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82.436997672089348</v>
      </c>
      <c r="M14" s="246" t="s">
        <v>982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983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26.266298896690071</v>
      </c>
      <c r="E15" s="5">
        <f t="shared" si="1"/>
        <v>0.79759999999999998</v>
      </c>
      <c r="F15" s="29">
        <v>26.579739217652961</v>
      </c>
      <c r="G15" s="42">
        <f t="shared" si="2"/>
        <v>83.429218306056342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83.429218306056342</v>
      </c>
      <c r="M15" s="246" t="s">
        <v>984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985</v>
      </c>
      <c r="T15" s="247" t="s">
        <v>986</v>
      </c>
      <c r="U15" s="247" t="s">
        <v>373</v>
      </c>
      <c r="V15" s="142">
        <v>38440</v>
      </c>
      <c r="W15" s="143" t="s">
        <v>987</v>
      </c>
      <c r="X15" s="246" t="s">
        <v>988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25.071804691239826</v>
      </c>
      <c r="E16" s="5">
        <f t="shared" si="1"/>
        <v>0.83560000000000001</v>
      </c>
      <c r="F16" s="29">
        <v>25.370990904739109</v>
      </c>
      <c r="G16" s="42">
        <f t="shared" si="2"/>
        <v>82.202638331933869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82.202638331933869</v>
      </c>
      <c r="M16" s="246" t="s">
        <v>989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985</v>
      </c>
      <c r="T16" s="247" t="s">
        <v>986</v>
      </c>
      <c r="U16" s="247" t="s">
        <v>373</v>
      </c>
      <c r="V16" s="142">
        <v>38440</v>
      </c>
      <c r="W16" s="143" t="s">
        <v>987</v>
      </c>
      <c r="X16" s="246" t="s">
        <v>988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24.091536338546458</v>
      </c>
      <c r="E17" s="5">
        <f t="shared" si="1"/>
        <v>0.86959999999999993</v>
      </c>
      <c r="F17" s="29">
        <v>24.379024839006441</v>
      </c>
      <c r="G17" s="42">
        <f t="shared" si="2"/>
        <v>79.641442441475903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79.641442441475903</v>
      </c>
      <c r="M17" s="246" t="s">
        <v>990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991</v>
      </c>
      <c r="T17" s="247" t="s">
        <v>992</v>
      </c>
      <c r="U17" s="247" t="s">
        <v>373</v>
      </c>
      <c r="V17" s="142">
        <v>38356</v>
      </c>
      <c r="W17" s="143"/>
      <c r="X17" s="246" t="s">
        <v>978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23.288128056914186</v>
      </c>
      <c r="E18" s="5">
        <f t="shared" si="1"/>
        <v>0.89959999999999996</v>
      </c>
      <c r="F18" s="29">
        <v>23.566029346376169</v>
      </c>
      <c r="G18" s="42">
        <f t="shared" si="2"/>
        <v>80.396299390958063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80.396299390958063</v>
      </c>
      <c r="M18" s="246" t="s">
        <v>993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994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22.633967156439066</v>
      </c>
      <c r="E19" s="5">
        <f t="shared" si="1"/>
        <v>0.92559999999999998</v>
      </c>
      <c r="F19" s="29">
        <v>22.904062229904927</v>
      </c>
      <c r="G19" s="42">
        <f t="shared" si="2"/>
        <v>86.831076047720202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86.831076047720202</v>
      </c>
      <c r="M19" s="246" t="s">
        <v>995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996</v>
      </c>
      <c r="T19" s="247" t="s">
        <v>997</v>
      </c>
      <c r="U19" s="247" t="s">
        <v>513</v>
      </c>
      <c r="V19" s="142">
        <v>25957</v>
      </c>
      <c r="W19" s="143"/>
      <c r="X19" s="246" t="s">
        <v>998</v>
      </c>
      <c r="Y19" s="142">
        <v>30811</v>
      </c>
    </row>
    <row r="20" spans="1:25">
      <c r="A20" s="1">
        <v>14</v>
      </c>
      <c r="D20" s="29">
        <f t="shared" si="0"/>
        <v>22.108484592655127</v>
      </c>
      <c r="E20" s="5">
        <f t="shared" si="1"/>
        <v>0.9476</v>
      </c>
      <c r="F20" s="29">
        <v>22.372308991135501</v>
      </c>
      <c r="G20" s="42">
        <f>100*(+D20/C21)</f>
        <v>96.193551527143399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96.193551527143399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21.696354598177297</v>
      </c>
      <c r="E21" s="5">
        <f t="shared" si="1"/>
        <v>0.96560000000000001</v>
      </c>
      <c r="F21" s="29">
        <v>21.955260977630488</v>
      </c>
      <c r="G21" s="42">
        <f>100*(+D21/C22)</f>
        <v>98.173550217996819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98.173550217996819</v>
      </c>
      <c r="M21" s="246" t="s">
        <v>999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1000</v>
      </c>
      <c r="U21" s="247" t="s">
        <v>413</v>
      </c>
      <c r="V21" s="142">
        <v>28684</v>
      </c>
      <c r="W21" s="143"/>
      <c r="X21" s="246" t="s">
        <v>1001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21.386280114332379</v>
      </c>
      <c r="E22" s="5">
        <f t="shared" si="1"/>
        <v>0.97960000000000003</v>
      </c>
      <c r="F22" s="29">
        <v>21.641486320947322</v>
      </c>
      <c r="G22" s="42">
        <f t="shared" ref="G22:G53" si="6">100*(+D22/C22)</f>
        <v>96.770498254897646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96.770498254897646</v>
      </c>
      <c r="M22" s="246" t="s">
        <v>1002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1003</v>
      </c>
      <c r="T22" s="247" t="s">
        <v>1004</v>
      </c>
      <c r="U22" s="247" t="s">
        <v>413</v>
      </c>
      <c r="V22" s="142">
        <v>31010</v>
      </c>
      <c r="W22" s="143"/>
      <c r="X22" s="246" t="s">
        <v>1005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21.127470754336425</v>
      </c>
      <c r="E23" s="5">
        <f t="shared" si="1"/>
        <v>0.99160000000000004</v>
      </c>
      <c r="F23" s="29">
        <v>21.379588543767646</v>
      </c>
      <c r="G23" s="42">
        <f t="shared" si="6"/>
        <v>94.248940168043532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94.248940168043532</v>
      </c>
      <c r="M23" s="246" t="s">
        <v>1006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1007</v>
      </c>
      <c r="T23" s="247" t="s">
        <v>1008</v>
      </c>
      <c r="U23" s="247" t="s">
        <v>413</v>
      </c>
      <c r="V23" s="142">
        <v>32502</v>
      </c>
      <c r="W23" s="143"/>
      <c r="X23" s="246" t="s">
        <v>1009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20.964375571820675</v>
      </c>
      <c r="E24" s="5">
        <f t="shared" si="1"/>
        <v>0.99931428571428571</v>
      </c>
      <c r="F24" s="29">
        <v>21.214547118023788</v>
      </c>
      <c r="G24" s="42">
        <f t="shared" si="6"/>
        <v>94.718564330515093</v>
      </c>
      <c r="H24" s="14">
        <v>1.6898148148148148E-2</v>
      </c>
      <c r="I24" s="29">
        <v>24.333333333333332</v>
      </c>
      <c r="J24" s="42">
        <f>100*$D24/+I24</f>
        <v>86.154968103372639</v>
      </c>
      <c r="K24" s="1">
        <v>18</v>
      </c>
      <c r="L24" s="42">
        <f t="shared" si="3"/>
        <v>94.718564330515093</v>
      </c>
      <c r="M24" s="246" t="s">
        <v>1010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1011</v>
      </c>
      <c r="T24" s="247" t="s">
        <v>1012</v>
      </c>
      <c r="U24" s="247" t="s">
        <v>413</v>
      </c>
      <c r="V24" s="142">
        <v>27445</v>
      </c>
      <c r="W24" s="143"/>
      <c r="X24" s="246" t="s">
        <v>1013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20.95</v>
      </c>
      <c r="E25" s="5">
        <f t="shared" si="1"/>
        <v>1</v>
      </c>
      <c r="F25" s="29">
        <v>21.2</v>
      </c>
      <c r="G25" s="42">
        <f t="shared" si="6"/>
        <v>94.939577039274923</v>
      </c>
      <c r="H25" s="14">
        <v>1.6481481481481482E-2</v>
      </c>
      <c r="I25" s="29">
        <v>23.733333333333334</v>
      </c>
      <c r="J25" s="42">
        <f>100*$D25/+I25</f>
        <v>88.272471910112358</v>
      </c>
      <c r="K25" s="1">
        <v>19</v>
      </c>
      <c r="L25" s="42">
        <f t="shared" si="3"/>
        <v>94.939577039274923</v>
      </c>
      <c r="M25" s="246" t="s">
        <v>1014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1005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20.95</v>
      </c>
      <c r="E26" s="5">
        <f t="shared" si="1"/>
        <v>1</v>
      </c>
      <c r="F26" s="29">
        <v>21.2</v>
      </c>
      <c r="G26" s="42">
        <f t="shared" si="6"/>
        <v>94.939577039274923</v>
      </c>
      <c r="H26" s="14">
        <v>1.6006944444444445E-2</v>
      </c>
      <c r="I26" s="29">
        <v>23.05</v>
      </c>
      <c r="J26" s="42">
        <f>100*$D26/+I26</f>
        <v>90.889370932754872</v>
      </c>
      <c r="K26" s="1">
        <v>20</v>
      </c>
      <c r="L26" s="42">
        <f t="shared" si="3"/>
        <v>94.939577039274923</v>
      </c>
      <c r="M26" s="246" t="s">
        <v>1014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1015</v>
      </c>
      <c r="T26" s="247" t="s">
        <v>1016</v>
      </c>
      <c r="U26" s="247" t="s">
        <v>413</v>
      </c>
      <c r="V26" s="142">
        <v>29551</v>
      </c>
      <c r="W26" s="143"/>
      <c r="X26" s="246" t="s">
        <v>1005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20.95</v>
      </c>
      <c r="E27" s="5">
        <f t="shared" si="1"/>
        <v>1</v>
      </c>
      <c r="F27" s="29">
        <v>21.2</v>
      </c>
      <c r="G27" s="42">
        <f t="shared" si="6"/>
        <v>94.08682634730539</v>
      </c>
      <c r="H27" s="14">
        <v>1.6215277777777776E-2</v>
      </c>
      <c r="I27" s="29">
        <v>23.349999999999998</v>
      </c>
      <c r="J27" s="42">
        <f>100*$D27/+I27</f>
        <v>89.721627408993584</v>
      </c>
      <c r="K27" s="1">
        <v>21</v>
      </c>
      <c r="L27" s="42">
        <f t="shared" si="3"/>
        <v>94.08682634730539</v>
      </c>
      <c r="M27" s="246" t="s">
        <v>1017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1018</v>
      </c>
      <c r="T27" s="247" t="s">
        <v>1019</v>
      </c>
      <c r="U27" s="247" t="s">
        <v>413</v>
      </c>
      <c r="V27" s="142">
        <v>31352</v>
      </c>
      <c r="W27" s="143"/>
      <c r="X27" s="246" t="s">
        <v>1005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20.95</v>
      </c>
      <c r="E28" s="5">
        <f t="shared" si="1"/>
        <v>1</v>
      </c>
      <c r="F28" s="29">
        <v>21.2</v>
      </c>
      <c r="G28" s="42">
        <f t="shared" si="6"/>
        <v>94.939577039274923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94.939577039274923</v>
      </c>
      <c r="M28" s="246" t="s">
        <v>1014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1020</v>
      </c>
      <c r="T28" s="247" t="s">
        <v>1021</v>
      </c>
      <c r="U28" s="247" t="s">
        <v>373</v>
      </c>
      <c r="V28" s="142">
        <v>21404</v>
      </c>
      <c r="W28" s="143"/>
      <c r="X28" s="246" t="s">
        <v>1022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20.95</v>
      </c>
      <c r="E29" s="5">
        <f t="shared" si="1"/>
        <v>1</v>
      </c>
      <c r="F29" s="29">
        <v>21.2</v>
      </c>
      <c r="G29" s="42">
        <f t="shared" si="6"/>
        <v>94.939577039274923</v>
      </c>
      <c r="H29" s="14">
        <v>1.5625E-2</v>
      </c>
      <c r="I29" s="29">
        <v>22.5</v>
      </c>
      <c r="J29" s="42">
        <f t="shared" ref="J29:J35" si="7">100*$D29/+I29</f>
        <v>93.111111111111114</v>
      </c>
      <c r="K29" s="1">
        <v>23</v>
      </c>
      <c r="L29" s="42">
        <f t="shared" si="3"/>
        <v>94.939577039274923</v>
      </c>
      <c r="M29" s="246" t="s">
        <v>1014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1023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20.95</v>
      </c>
      <c r="E30" s="5">
        <f t="shared" si="1"/>
        <v>1</v>
      </c>
      <c r="F30" s="29">
        <v>21.2</v>
      </c>
      <c r="G30" s="42">
        <f t="shared" si="6"/>
        <v>94.369369369369366</v>
      </c>
      <c r="H30" s="14">
        <v>1.5578703703703704E-2</v>
      </c>
      <c r="I30" s="29">
        <v>22.433333333333334</v>
      </c>
      <c r="J30" s="42">
        <f t="shared" si="7"/>
        <v>93.387815750371473</v>
      </c>
      <c r="K30" s="1">
        <v>24</v>
      </c>
      <c r="L30" s="42">
        <f t="shared" si="3"/>
        <v>94.369369369369366</v>
      </c>
      <c r="M30" s="246" t="s">
        <v>1024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1025</v>
      </c>
      <c r="U30" s="247" t="s">
        <v>413</v>
      </c>
      <c r="V30" s="142">
        <v>29858</v>
      </c>
      <c r="W30" s="143"/>
      <c r="X30" s="246" t="s">
        <v>1026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20.95</v>
      </c>
      <c r="E31" s="5">
        <f t="shared" si="1"/>
        <v>1</v>
      </c>
      <c r="F31" s="29">
        <v>21.2</v>
      </c>
      <c r="G31" s="42">
        <f t="shared" si="6"/>
        <v>95.083207261724638</v>
      </c>
      <c r="H31" s="14">
        <v>1.576388888888889E-2</v>
      </c>
      <c r="I31" s="29">
        <v>22.700000000000003</v>
      </c>
      <c r="J31" s="42">
        <f t="shared" si="7"/>
        <v>92.290748898678402</v>
      </c>
      <c r="K31" s="1">
        <v>25</v>
      </c>
      <c r="L31" s="42">
        <f t="shared" si="3"/>
        <v>95.083207261724638</v>
      </c>
      <c r="M31" s="246" t="s">
        <v>1027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1028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20.95</v>
      </c>
      <c r="E32" s="5">
        <f t="shared" si="1"/>
        <v>1</v>
      </c>
      <c r="F32" s="29">
        <v>21.2</v>
      </c>
      <c r="G32" s="42">
        <f t="shared" si="6"/>
        <v>93.946188340807169</v>
      </c>
      <c r="H32" s="14">
        <v>1.5601851851851851E-2</v>
      </c>
      <c r="I32" s="29">
        <v>22.466666666666665</v>
      </c>
      <c r="J32" s="42">
        <f t="shared" si="7"/>
        <v>93.249258160237389</v>
      </c>
      <c r="K32" s="1">
        <v>26</v>
      </c>
      <c r="L32" s="42">
        <f t="shared" si="3"/>
        <v>93.946188340807169</v>
      </c>
      <c r="M32" s="246" t="s">
        <v>1029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1030</v>
      </c>
      <c r="U32" s="247" t="s">
        <v>413</v>
      </c>
      <c r="V32" s="142">
        <v>29212</v>
      </c>
      <c r="W32" s="143"/>
      <c r="X32" s="246" t="s">
        <v>1026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20.95</v>
      </c>
      <c r="E33" s="5">
        <f t="shared" si="1"/>
        <v>1</v>
      </c>
      <c r="F33" s="29">
        <v>21.2</v>
      </c>
      <c r="G33" s="42">
        <f t="shared" si="6"/>
        <v>95.011337868480723</v>
      </c>
      <c r="H33" s="14">
        <v>1.5601851851851851E-2</v>
      </c>
      <c r="I33" s="29">
        <v>22.466666666666665</v>
      </c>
      <c r="J33" s="42">
        <f t="shared" si="7"/>
        <v>93.249258160237389</v>
      </c>
      <c r="K33" s="1">
        <v>27</v>
      </c>
      <c r="L33" s="42">
        <f t="shared" si="3"/>
        <v>95.011337868480723</v>
      </c>
      <c r="M33" s="246" t="s">
        <v>1031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1032</v>
      </c>
      <c r="U33" s="247" t="s">
        <v>413</v>
      </c>
      <c r="V33" s="142">
        <v>25248</v>
      </c>
      <c r="W33" s="143"/>
      <c r="X33" s="246" t="s">
        <v>1005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20.95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94.157303370786522</v>
      </c>
      <c r="H34" s="14">
        <v>1.5405092592592592E-2</v>
      </c>
      <c r="I34" s="29">
        <v>22.183333333333334</v>
      </c>
      <c r="J34" s="42">
        <f t="shared" si="7"/>
        <v>94.440270473328326</v>
      </c>
      <c r="K34" s="1">
        <v>28</v>
      </c>
      <c r="L34" s="42">
        <f t="shared" si="3"/>
        <v>94.440270473328326</v>
      </c>
      <c r="M34" s="246" t="s">
        <v>1033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1018</v>
      </c>
      <c r="T34" s="247" t="s">
        <v>1034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20.95</v>
      </c>
      <c r="E35" s="5">
        <f t="shared" si="8"/>
        <v>1</v>
      </c>
      <c r="F35" s="29">
        <v>21.200006586884566</v>
      </c>
      <c r="G35" s="42">
        <f t="shared" si="6"/>
        <v>94.227886056971514</v>
      </c>
      <c r="H35" s="14">
        <v>1.5775462962962963E-2</v>
      </c>
      <c r="I35" s="29">
        <v>22.716666666666669</v>
      </c>
      <c r="J35" s="42">
        <f t="shared" si="7"/>
        <v>92.22303741746147</v>
      </c>
      <c r="K35" s="1">
        <v>29</v>
      </c>
      <c r="L35" s="42">
        <f t="shared" si="3"/>
        <v>94.227886056971514</v>
      </c>
      <c r="M35" s="246" t="s">
        <v>1035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1036</v>
      </c>
      <c r="T35" s="247" t="s">
        <v>1037</v>
      </c>
      <c r="U35" s="247" t="s">
        <v>496</v>
      </c>
      <c r="V35" s="142">
        <v>18992</v>
      </c>
      <c r="W35" s="143"/>
      <c r="X35" s="246" t="s">
        <v>1022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20.950140945134034</v>
      </c>
      <c r="E36" s="5">
        <f t="shared" si="8"/>
        <v>0.99999327235389945</v>
      </c>
      <c r="F36" s="29">
        <v>21.207767315509752</v>
      </c>
      <c r="G36" s="42">
        <f t="shared" si="6"/>
        <v>93.666800052760223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93.666800052760223</v>
      </c>
      <c r="M36" s="246" t="s">
        <v>1038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1039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20.960835422585291</v>
      </c>
      <c r="E37" s="5">
        <f t="shared" si="8"/>
        <v>0.99948306341961846</v>
      </c>
      <c r="F37" s="29">
        <v>21.230202838943281</v>
      </c>
      <c r="G37" s="42">
        <f t="shared" si="6"/>
        <v>93.50558552826152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93.50558552826152</v>
      </c>
      <c r="M37" s="246" t="s">
        <v>1006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1040</v>
      </c>
      <c r="U37" s="247" t="s">
        <v>646</v>
      </c>
      <c r="V37" s="142">
        <v>22484</v>
      </c>
      <c r="W37" s="143"/>
      <c r="X37" s="246" t="s">
        <v>1041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20.988589276191888</v>
      </c>
      <c r="E38" s="5">
        <f t="shared" si="8"/>
        <v>0.99816141639230305</v>
      </c>
      <c r="F38" s="29">
        <v>21.267406431341886</v>
      </c>
      <c r="G38" s="42">
        <f t="shared" si="6"/>
        <v>95.258347698299033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95.258347698299033</v>
      </c>
      <c r="M38" s="246" t="s">
        <v>1027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21.033538246092174</v>
      </c>
      <c r="E39" s="5">
        <f t="shared" si="8"/>
        <v>0.99602833127195345</v>
      </c>
      <c r="F39" s="29">
        <v>21.319533417282258</v>
      </c>
      <c r="G39" s="42">
        <f t="shared" si="6"/>
        <v>93.344104642420859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93.344104642420859</v>
      </c>
      <c r="M39" s="246" t="s">
        <v>1042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1043</v>
      </c>
      <c r="T39" s="247" t="s">
        <v>1044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21.095903316514878</v>
      </c>
      <c r="E40" s="5">
        <f t="shared" si="8"/>
        <v>0.99308380805856944</v>
      </c>
      <c r="F40" s="29">
        <v>21.386802800382522</v>
      </c>
      <c r="G40" s="42">
        <f t="shared" si="6"/>
        <v>94.178139805870003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94.178139805870003</v>
      </c>
      <c r="M40" s="246" t="s">
        <v>1045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1046</v>
      </c>
      <c r="T40" s="247" t="s">
        <v>1047</v>
      </c>
      <c r="U40" s="247" t="s">
        <v>1048</v>
      </c>
      <c r="V40" s="142">
        <v>18933</v>
      </c>
      <c r="W40" s="143"/>
      <c r="X40" s="246" t="s">
        <v>1049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21.175993447244437</v>
      </c>
      <c r="E41" s="5">
        <f t="shared" si="8"/>
        <v>0.98932784675215102</v>
      </c>
      <c r="F41" s="29">
        <v>21.469499580517272</v>
      </c>
      <c r="G41" s="42">
        <f t="shared" si="6"/>
        <v>93.630037349643786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93.630037349643786</v>
      </c>
      <c r="M41" s="246" t="s">
        <v>1050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1051</v>
      </c>
      <c r="T41" s="247" t="s">
        <v>1052</v>
      </c>
      <c r="U41" s="247" t="s">
        <v>505</v>
      </c>
      <c r="V41" s="142">
        <v>20666</v>
      </c>
      <c r="W41" s="143"/>
      <c r="X41" s="246" t="s">
        <v>1053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21.274209434709981</v>
      </c>
      <c r="E42" s="5">
        <f t="shared" si="8"/>
        <v>0.98476044735269841</v>
      </c>
      <c r="F42" s="29">
        <v>21.567977805759728</v>
      </c>
      <c r="G42" s="42">
        <f t="shared" si="6"/>
        <v>95.044867169218094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95.044867169218094</v>
      </c>
      <c r="M42" s="246" t="s">
        <v>1054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1055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21.391048993650415</v>
      </c>
      <c r="E43" s="5">
        <f t="shared" si="8"/>
        <v>0.97938160986021139</v>
      </c>
      <c r="F43" s="29">
        <v>21.682664420762276</v>
      </c>
      <c r="G43" s="42">
        <f t="shared" si="6"/>
        <v>92.601943695456342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92.601943695456342</v>
      </c>
      <c r="M43" s="246" t="s">
        <v>1056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1057</v>
      </c>
      <c r="U43" s="247" t="s">
        <v>617</v>
      </c>
      <c r="V43" s="142">
        <v>19674</v>
      </c>
      <c r="W43" s="143"/>
      <c r="X43" s="246" t="s">
        <v>1058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21.527113181308618</v>
      </c>
      <c r="E44" s="5">
        <f t="shared" si="8"/>
        <v>0.97319133427468996</v>
      </c>
      <c r="F44" s="29">
        <v>21.814063990894198</v>
      </c>
      <c r="G44" s="42">
        <f t="shared" si="6"/>
        <v>93.868226081287574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93.868226081287574</v>
      </c>
      <c r="M44" s="246" t="s">
        <v>1059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1060</v>
      </c>
      <c r="U44" s="247" t="s">
        <v>413</v>
      </c>
      <c r="V44" s="142">
        <v>18367</v>
      </c>
      <c r="W44" s="143"/>
      <c r="X44" s="246" t="s">
        <v>1058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21.683049630885851</v>
      </c>
      <c r="E45" s="5">
        <f t="shared" si="8"/>
        <v>0.96619250320574479</v>
      </c>
      <c r="F45" s="29">
        <v>21.962764401732073</v>
      </c>
      <c r="G45" s="42">
        <f t="shared" si="6"/>
        <v>95.031627308484374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95.031627308484374</v>
      </c>
      <c r="M45" s="246" t="s">
        <v>1061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1062</v>
      </c>
      <c r="T45" s="247" t="s">
        <v>1063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21.849011048596523</v>
      </c>
      <c r="E46" s="5">
        <f t="shared" si="8"/>
        <v>0.95885346725318854</v>
      </c>
      <c r="F46" s="29">
        <v>22.126943118084675</v>
      </c>
      <c r="G46" s="42">
        <f t="shared" si="6"/>
        <v>94.109164602712951</v>
      </c>
      <c r="H46" s="14">
        <v>1.6261574074074074E-2</v>
      </c>
      <c r="I46" s="29">
        <v>23.416666666666668</v>
      </c>
      <c r="J46" s="42">
        <f t="shared" ref="J46:J51" si="11">100*$D46/+I46</f>
        <v>93.305385260910413</v>
      </c>
      <c r="K46" s="1">
        <v>40</v>
      </c>
      <c r="L46" s="42">
        <f t="shared" si="10"/>
        <v>94.109164602712951</v>
      </c>
      <c r="M46" s="246" t="s">
        <v>1064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1036</v>
      </c>
      <c r="T46" s="247" t="s">
        <v>1037</v>
      </c>
      <c r="U46" s="247" t="s">
        <v>496</v>
      </c>
      <c r="V46" s="142">
        <v>18992</v>
      </c>
      <c r="W46" s="143" t="s">
        <v>1065</v>
      </c>
      <c r="X46" s="246" t="s">
        <v>1066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22.017532588931193</v>
      </c>
      <c r="E47" s="5">
        <f t="shared" si="8"/>
        <v>0.95151443130063218</v>
      </c>
      <c r="F47" s="29">
        <v>22.295161872576745</v>
      </c>
      <c r="G47" s="42">
        <f t="shared" si="6"/>
        <v>97.20764939925472</v>
      </c>
      <c r="H47" s="14">
        <v>1.6516203703703703E-2</v>
      </c>
      <c r="I47" s="29">
        <v>23.783333333333331</v>
      </c>
      <c r="J47" s="42">
        <f t="shared" si="11"/>
        <v>92.575469890390451</v>
      </c>
      <c r="K47" s="1">
        <v>41</v>
      </c>
      <c r="L47" s="42">
        <f t="shared" si="10"/>
        <v>97.20764939925472</v>
      </c>
      <c r="M47" s="246" t="s">
        <v>1067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1068</v>
      </c>
      <c r="T47" s="247" t="s">
        <v>1069</v>
      </c>
      <c r="U47" s="247" t="s">
        <v>505</v>
      </c>
      <c r="V47" s="142">
        <v>18655</v>
      </c>
      <c r="W47" s="143"/>
      <c r="X47" s="246" t="s">
        <v>1053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22.188673951068868</v>
      </c>
      <c r="E48" s="5">
        <f t="shared" si="8"/>
        <v>0.94417539534807582</v>
      </c>
      <c r="F48" s="29">
        <v>22.465957967072207</v>
      </c>
      <c r="G48" s="42">
        <f t="shared" si="6"/>
        <v>93.623096839953035</v>
      </c>
      <c r="H48" s="14">
        <v>1.6608796296296295E-2</v>
      </c>
      <c r="I48" s="29">
        <v>23.916666666666664</v>
      </c>
      <c r="J48" s="42">
        <f t="shared" si="11"/>
        <v>92.774943349416873</v>
      </c>
      <c r="K48" s="1">
        <v>42</v>
      </c>
      <c r="L48" s="42">
        <f t="shared" si="10"/>
        <v>93.623096839953035</v>
      </c>
      <c r="M48" s="246" t="s">
        <v>1070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1071</v>
      </c>
      <c r="T48" s="247" t="s">
        <v>1072</v>
      </c>
      <c r="U48" s="247" t="s">
        <v>1073</v>
      </c>
      <c r="V48" s="142">
        <v>21151</v>
      </c>
      <c r="W48" s="143"/>
      <c r="X48" s="246" t="s">
        <v>1009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22.362496704886315</v>
      </c>
      <c r="E49" s="5">
        <f t="shared" si="8"/>
        <v>0.93683635939551957</v>
      </c>
      <c r="F49" s="29">
        <v>22.639391091364367</v>
      </c>
      <c r="G49" s="42">
        <f t="shared" si="6"/>
        <v>94.091851493210299</v>
      </c>
      <c r="H49" s="14">
        <v>1.7418981481481483E-2</v>
      </c>
      <c r="I49" s="29">
        <v>25.083333333333336</v>
      </c>
      <c r="J49" s="42">
        <f t="shared" si="11"/>
        <v>89.152810783599918</v>
      </c>
      <c r="K49" s="1">
        <v>43</v>
      </c>
      <c r="L49" s="42">
        <f t="shared" si="10"/>
        <v>94.091851493210299</v>
      </c>
      <c r="M49" s="246" t="s">
        <v>1074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1065</v>
      </c>
      <c r="X49" s="246" t="s">
        <v>1066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22.539064364810464</v>
      </c>
      <c r="E50" s="5">
        <f t="shared" si="8"/>
        <v>0.92949732344296321</v>
      </c>
      <c r="F50" s="29">
        <v>22.815522792763769</v>
      </c>
      <c r="G50" s="42">
        <f t="shared" si="6"/>
        <v>95.034705684373009</v>
      </c>
      <c r="H50" s="14">
        <v>1.7488425925925925E-2</v>
      </c>
      <c r="I50" s="29">
        <v>25.18333333333333</v>
      </c>
      <c r="J50" s="42">
        <f t="shared" si="11"/>
        <v>89.499924678267902</v>
      </c>
      <c r="K50" s="1">
        <v>44</v>
      </c>
      <c r="L50" s="42">
        <f t="shared" si="10"/>
        <v>95.034705684373009</v>
      </c>
      <c r="M50" s="246" t="s">
        <v>1075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1076</v>
      </c>
      <c r="U50" s="247" t="s">
        <v>413</v>
      </c>
      <c r="V50" s="142">
        <v>17944</v>
      </c>
      <c r="W50" s="143"/>
      <c r="X50" s="246" t="s">
        <v>1077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22.718442467197303</v>
      </c>
      <c r="E51" s="5">
        <f t="shared" si="8"/>
        <v>0.92215828749040685</v>
      </c>
      <c r="F51" s="29">
        <v>22.994416548921063</v>
      </c>
      <c r="G51" s="42">
        <f t="shared" si="6"/>
        <v>93.684298833803311</v>
      </c>
      <c r="H51" s="14">
        <v>1.7141203703703704E-2</v>
      </c>
      <c r="I51" s="29">
        <v>24.683333333333334</v>
      </c>
      <c r="J51" s="42">
        <f t="shared" si="11"/>
        <v>92.039604863729778</v>
      </c>
      <c r="K51" s="1">
        <v>45</v>
      </c>
      <c r="L51" s="42">
        <f t="shared" si="10"/>
        <v>93.684298833803311</v>
      </c>
      <c r="M51" s="246" t="s">
        <v>1078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906</v>
      </c>
      <c r="T51" s="247" t="s">
        <v>907</v>
      </c>
      <c r="U51" s="247" t="s">
        <v>617</v>
      </c>
      <c r="V51" s="142">
        <v>14817</v>
      </c>
      <c r="W51" s="143"/>
      <c r="X51" s="246" t="s">
        <v>1077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22.900698651435402</v>
      </c>
      <c r="E52" s="5">
        <f t="shared" si="8"/>
        <v>0.9148192515378506</v>
      </c>
      <c r="F52" s="29">
        <v>23.176137844102854</v>
      </c>
      <c r="G52" s="42">
        <f t="shared" si="6"/>
        <v>92.777982382587723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92.777982382587723</v>
      </c>
      <c r="M52" s="246" t="s">
        <v>1079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1080</v>
      </c>
      <c r="T52" s="247" t="s">
        <v>1081</v>
      </c>
      <c r="U52" s="247" t="s">
        <v>373</v>
      </c>
      <c r="V52" s="142">
        <v>23836</v>
      </c>
      <c r="W52" s="143"/>
      <c r="X52" s="246" t="s">
        <v>1082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23.085902744984864</v>
      </c>
      <c r="E53" s="5">
        <f t="shared" si="8"/>
        <v>0.90748021558529424</v>
      </c>
      <c r="F53" s="29">
        <v>23.36075424911321</v>
      </c>
      <c r="G53" s="42">
        <f t="shared" si="6"/>
        <v>95.26507322552213</v>
      </c>
      <c r="H53" s="14">
        <v>1.7326388888888888E-2</v>
      </c>
      <c r="I53" s="29">
        <v>24.95</v>
      </c>
      <c r="J53" s="42">
        <f>100*$D53/+I53</f>
        <v>92.528668316572606</v>
      </c>
      <c r="K53" s="1">
        <v>47</v>
      </c>
      <c r="L53" s="42">
        <f t="shared" si="10"/>
        <v>95.26507322552213</v>
      </c>
      <c r="M53" s="246" t="s">
        <v>1083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1084</v>
      </c>
      <c r="U53" s="247" t="s">
        <v>373</v>
      </c>
      <c r="V53" s="142">
        <v>22822</v>
      </c>
      <c r="W53" s="143" t="s">
        <v>1065</v>
      </c>
      <c r="X53" s="246" t="s">
        <v>1066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23.274126852576284</v>
      </c>
      <c r="E54" s="5">
        <f t="shared" si="8"/>
        <v>0.90014117963273799</v>
      </c>
      <c r="F54" s="29">
        <v>23.548335505065616</v>
      </c>
      <c r="G54" s="42">
        <f t="shared" ref="G54:G89" si="12">100*(+D54/C54)</f>
        <v>97.042919468698884</v>
      </c>
      <c r="H54" s="14">
        <v>1.7789351851851851E-2</v>
      </c>
      <c r="I54" s="29">
        <v>25.616666666666667</v>
      </c>
      <c r="J54" s="42">
        <f>100*$D54/+I54</f>
        <v>90.855407362041433</v>
      </c>
      <c r="K54" s="1">
        <v>48</v>
      </c>
      <c r="L54" s="42">
        <f t="shared" si="10"/>
        <v>97.042919468698884</v>
      </c>
      <c r="M54" s="246" t="s">
        <v>1085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1086</v>
      </c>
      <c r="T54" s="247" t="s">
        <v>1087</v>
      </c>
      <c r="U54" s="247" t="s">
        <v>461</v>
      </c>
      <c r="V54" s="142">
        <v>18457</v>
      </c>
      <c r="W54" s="143"/>
      <c r="X54" s="246" t="s">
        <v>1088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23.465445449809181</v>
      </c>
      <c r="E55" s="5">
        <f t="shared" si="8"/>
        <v>0.89280214368018163</v>
      </c>
      <c r="F55" s="29">
        <v>23.73895361122365</v>
      </c>
      <c r="G55" s="42">
        <f t="shared" si="12"/>
        <v>93.861781799236724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93.861781799236724</v>
      </c>
      <c r="M55" s="246" t="s">
        <v>1089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1090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23.659935481405022</v>
      </c>
      <c r="E56" s="5">
        <f t="shared" si="8"/>
        <v>0.88546310772762526</v>
      </c>
      <c r="F56" s="29">
        <v>23.932682917142753</v>
      </c>
      <c r="G56" s="42">
        <f t="shared" si="12"/>
        <v>95.66011650163756</v>
      </c>
      <c r="H56" s="14">
        <v>1.7719907407407406E-2</v>
      </c>
      <c r="I56" s="29">
        <v>25.516666666666666</v>
      </c>
      <c r="J56" s="42">
        <f>100*$D56/+I56</f>
        <v>92.723457144631055</v>
      </c>
      <c r="K56" s="1">
        <v>50</v>
      </c>
      <c r="L56" s="42">
        <f t="shared" si="10"/>
        <v>95.66011650163756</v>
      </c>
      <c r="M56" s="246" t="s">
        <v>1091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1092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23.857676464387289</v>
      </c>
      <c r="E57" s="5">
        <f t="shared" si="8"/>
        <v>0.87812407177506902</v>
      </c>
      <c r="F57" s="29">
        <v>24.129600219360832</v>
      </c>
      <c r="G57" s="42">
        <f t="shared" si="12"/>
        <v>94.987431178715156</v>
      </c>
      <c r="H57" s="14">
        <v>1.773148148148148E-2</v>
      </c>
      <c r="I57" s="29">
        <v>25.533333333333331</v>
      </c>
      <c r="J57" s="42">
        <f>100*$D57/+I57</f>
        <v>93.437375186895409</v>
      </c>
      <c r="K57" s="1">
        <v>51</v>
      </c>
      <c r="L57" s="42">
        <f t="shared" si="10"/>
        <v>94.987431178715156</v>
      </c>
      <c r="M57" s="246" t="s">
        <v>1093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24.058750596479157</v>
      </c>
      <c r="E58" s="5">
        <f t="shared" si="8"/>
        <v>0.87078503582251265</v>
      </c>
      <c r="F58" s="29">
        <v>24.32978486290186</v>
      </c>
      <c r="G58" s="42">
        <f t="shared" si="12"/>
        <v>94.781683242859444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94.781683242859444</v>
      </c>
      <c r="M58" s="246" t="s">
        <v>1094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1095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24.263242870029252</v>
      </c>
      <c r="E59" s="5">
        <f t="shared" si="8"/>
        <v>0.8634459998699564</v>
      </c>
      <c r="F59" s="29">
        <v>24.53331884787438</v>
      </c>
      <c r="G59" s="42">
        <f t="shared" si="12"/>
        <v>95.902145731340909</v>
      </c>
      <c r="H59" s="14">
        <v>1.8287037037037036E-2</v>
      </c>
      <c r="I59" s="29">
        <v>26.333333333333332</v>
      </c>
      <c r="J59" s="42">
        <f>100*$D59/+I59</f>
        <v>92.138896974794633</v>
      </c>
      <c r="K59" s="1">
        <v>53</v>
      </c>
      <c r="L59" s="42">
        <f t="shared" si="10"/>
        <v>95.902145731340909</v>
      </c>
      <c r="M59" s="246" t="s">
        <v>1096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24.471241191797294</v>
      </c>
      <c r="E60" s="5">
        <f t="shared" si="8"/>
        <v>0.85610696391740004</v>
      </c>
      <c r="F60" s="29">
        <v>24.74028694146563</v>
      </c>
      <c r="G60" s="42">
        <f t="shared" si="12"/>
        <v>95.157127122996613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95.157127122996613</v>
      </c>
      <c r="M60" s="246" t="s">
        <v>1097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24.682836508954139</v>
      </c>
      <c r="E61" s="5">
        <f t="shared" si="8"/>
        <v>0.84876792796484368</v>
      </c>
      <c r="F61" s="29">
        <v>24.950776795652825</v>
      </c>
      <c r="G61" s="42">
        <f t="shared" si="12"/>
        <v>94.269267379837572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94.269267379837572</v>
      </c>
      <c r="M61" s="246" t="s">
        <v>1098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1090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24.898122941675819</v>
      </c>
      <c r="E62" s="5">
        <f t="shared" si="8"/>
        <v>0.84142889201228743</v>
      </c>
      <c r="F62" s="29">
        <v>25.164879070974866</v>
      </c>
      <c r="G62" s="42">
        <f t="shared" si="12"/>
        <v>93.36796103128431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93.36796103128431</v>
      </c>
      <c r="M62" s="248" t="s">
        <v>1099</v>
      </c>
      <c r="N62" s="249"/>
      <c r="O62" s="248" t="s">
        <v>1100</v>
      </c>
      <c r="P62" s="248" t="s">
        <v>1101</v>
      </c>
      <c r="Q62" s="248">
        <f t="shared" si="5"/>
        <v>1600</v>
      </c>
      <c r="R62" s="249">
        <v>1600</v>
      </c>
      <c r="S62" s="250" t="s">
        <v>776</v>
      </c>
      <c r="T62" s="250" t="s">
        <v>1102</v>
      </c>
      <c r="U62" s="250" t="s">
        <v>373</v>
      </c>
      <c r="V62" s="251">
        <v>20690</v>
      </c>
      <c r="W62" s="249" t="s">
        <v>1103</v>
      </c>
      <c r="X62" s="248" t="s">
        <v>1104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25.117197922737621</v>
      </c>
      <c r="E63" s="5">
        <f t="shared" si="8"/>
        <v>0.83408985605973107</v>
      </c>
      <c r="F63" s="29">
        <v>25.3826875667317</v>
      </c>
      <c r="G63" s="42">
        <f t="shared" si="12"/>
        <v>94.071902332350632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94.071902332350632</v>
      </c>
      <c r="M63" s="246" t="s">
        <v>1105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1106</v>
      </c>
      <c r="T63" s="247" t="s">
        <v>1107</v>
      </c>
      <c r="U63" s="247" t="s">
        <v>1108</v>
      </c>
      <c r="V63" s="142">
        <v>19378</v>
      </c>
      <c r="W63" s="143"/>
      <c r="X63" s="246" t="s">
        <v>1109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25.340162344543153</v>
      </c>
      <c r="E64" s="5">
        <f t="shared" si="8"/>
        <v>0.82675082010717471</v>
      </c>
      <c r="F64" s="29">
        <v>25.604299358004198</v>
      </c>
      <c r="G64" s="42">
        <f t="shared" si="12"/>
        <v>92.482344323150187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92.482344323150187</v>
      </c>
      <c r="M64" s="246" t="s">
        <v>1110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1102</v>
      </c>
      <c r="U64" s="247" t="s">
        <v>373</v>
      </c>
      <c r="V64" s="142">
        <v>20690</v>
      </c>
      <c r="W64" s="143" t="s">
        <v>1111</v>
      </c>
      <c r="X64" s="246" t="s">
        <v>988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25.567120714054621</v>
      </c>
      <c r="E65" s="5">
        <f t="shared" si="8"/>
        <v>0.81941178415461846</v>
      </c>
      <c r="F65" s="29">
        <v>25.829814939915007</v>
      </c>
      <c r="G65" s="42">
        <f t="shared" si="12"/>
        <v>96.419059889583735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96.419059889583735</v>
      </c>
      <c r="M65" s="246" t="s">
        <v>1112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25.798181316124111</v>
      </c>
      <c r="E66" s="5">
        <f t="shared" ref="E66:E97" si="13">1-IF(A66&lt;I$3,0,IF(A66&lt;I$4,G$3*(A66-I$3)^2,G$2+G$4*(A66-I$4)+(A66&gt;I$5)*G$5*(A66-I$5)^2))</f>
        <v>0.8120727482020621</v>
      </c>
      <c r="F66" s="29">
        <v>26.059338379580804</v>
      </c>
      <c r="G66" s="42">
        <f t="shared" si="12"/>
        <v>98.591775730410617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98.591775730410617</v>
      </c>
      <c r="M66" s="246" t="s">
        <v>1113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26.033456385762179</v>
      </c>
      <c r="E67" s="5">
        <f t="shared" si="13"/>
        <v>0.80473371224950574</v>
      </c>
      <c r="F67" s="29">
        <v>26.292977476238665</v>
      </c>
      <c r="G67" s="42">
        <f t="shared" si="12"/>
        <v>96.42020883615622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96.42020883615622</v>
      </c>
      <c r="M67" s="246" t="s">
        <v>1114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26.273062289919562</v>
      </c>
      <c r="E68" s="5">
        <f t="shared" si="13"/>
        <v>0.79739467629694949</v>
      </c>
      <c r="F68" s="29">
        <v>26.530843930064222</v>
      </c>
      <c r="G68" s="42">
        <f t="shared" si="12"/>
        <v>97.008229993549151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97.008229993549151</v>
      </c>
      <c r="M68" s="246" t="s">
        <v>1115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26.517119719400629</v>
      </c>
      <c r="E69" s="5">
        <f t="shared" si="13"/>
        <v>0.79005564034439313</v>
      </c>
      <c r="F69" s="29">
        <v>26.77305352023695</v>
      </c>
      <c r="G69" s="42">
        <f t="shared" si="12"/>
        <v>94.760404000240484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94.760404000240484</v>
      </c>
      <c r="M69" s="246" t="s">
        <v>1116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26.765753891573496</v>
      </c>
      <c r="E70" s="5">
        <f t="shared" si="13"/>
        <v>0.78271660439183688</v>
      </c>
      <c r="F70" s="29">
        <v>27.019726292849136</v>
      </c>
      <c r="G70" s="42">
        <f t="shared" si="12"/>
        <v>94.245612294272874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94.245612294272874</v>
      </c>
      <c r="M70" s="246" t="s">
        <v>1117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1118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27.019094764592207</v>
      </c>
      <c r="E71" s="5">
        <f t="shared" si="13"/>
        <v>0.77537756843928052</v>
      </c>
      <c r="F71" s="29">
        <v>27.270986759299177</v>
      </c>
      <c r="G71" s="42">
        <f t="shared" si="12"/>
        <v>94.47235931675597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94.47235931675597</v>
      </c>
      <c r="M71" s="246" t="s">
        <v>1119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27.277277263900981</v>
      </c>
      <c r="E72" s="5">
        <f t="shared" si="13"/>
        <v>0.76803853248672427</v>
      </c>
      <c r="F72" s="29">
        <v>27.526964105858081</v>
      </c>
      <c r="G72" s="42">
        <f t="shared" si="12"/>
        <v>94.222028545426525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94.222028545426525</v>
      </c>
      <c r="M72" s="246" t="s">
        <v>1120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27.540441521850013</v>
      </c>
      <c r="E73" s="5">
        <f t="shared" si="13"/>
        <v>0.76069949653416791</v>
      </c>
      <c r="F73" s="29">
        <v>27.787792415150353</v>
      </c>
      <c r="G73" s="42">
        <f t="shared" si="12"/>
        <v>92.572912678487441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92.572912678487441</v>
      </c>
      <c r="M73" s="248" t="s">
        <v>1121</v>
      </c>
      <c r="N73" s="249"/>
      <c r="O73" s="248" t="s">
        <v>1122</v>
      </c>
      <c r="P73" s="248" t="s">
        <v>1123</v>
      </c>
      <c r="Q73" s="248">
        <f t="shared" si="5"/>
        <v>1785</v>
      </c>
      <c r="R73" s="249">
        <v>1785</v>
      </c>
      <c r="S73" s="250" t="s">
        <v>654</v>
      </c>
      <c r="T73" s="250" t="s">
        <v>1124</v>
      </c>
      <c r="U73" s="250" t="s">
        <v>373</v>
      </c>
      <c r="V73" s="251"/>
      <c r="W73" s="249" t="s">
        <v>1125</v>
      </c>
      <c r="X73" s="248" t="s">
        <v>1126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27.80873313131687</v>
      </c>
      <c r="E74" s="5">
        <f t="shared" si="13"/>
        <v>0.75336046058161155</v>
      </c>
      <c r="F74" s="29">
        <v>28.05361090034696</v>
      </c>
      <c r="G74" s="42">
        <f t="shared" si="12"/>
        <v>93.265734369983903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93.265734369983903</v>
      </c>
      <c r="M74" s="246" t="s">
        <v>1127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1118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28.082303414298028</v>
      </c>
      <c r="E75" s="5">
        <f t="shared" si="13"/>
        <v>0.7460214246290553</v>
      </c>
      <c r="F75" s="29">
        <v>28.333425695400667</v>
      </c>
      <c r="G75" s="42">
        <f t="shared" si="12"/>
        <v>91.872312151465735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91.872312151465735</v>
      </c>
      <c r="M75" s="246" t="s">
        <v>1128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28.372873347732867</v>
      </c>
      <c r="E76" s="5">
        <f t="shared" si="13"/>
        <v>0.73838133146546503</v>
      </c>
      <c r="F76" s="29">
        <v>28.643653234232236</v>
      </c>
      <c r="G76" s="42">
        <f t="shared" si="12"/>
        <v>93.280679499395731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93.280679499395731</v>
      </c>
      <c r="M76" s="248" t="s">
        <v>1129</v>
      </c>
      <c r="N76" s="249"/>
      <c r="O76" s="248" t="s">
        <v>1130</v>
      </c>
      <c r="P76" s="248" t="s">
        <v>1131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1132</v>
      </c>
      <c r="X76" s="248" t="s">
        <v>1133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28.694853316265547</v>
      </c>
      <c r="E77" s="5">
        <f t="shared" si="13"/>
        <v>0.73009608270499804</v>
      </c>
      <c r="F77" s="29">
        <v>28.986408662653858</v>
      </c>
      <c r="G77" s="42">
        <f t="shared" si="12"/>
        <v>92.266409377059631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92.266409377059631</v>
      </c>
      <c r="M77" s="248" t="s">
        <v>1134</v>
      </c>
      <c r="N77" s="249"/>
      <c r="O77" s="248" t="s">
        <v>1135</v>
      </c>
      <c r="P77" s="248" t="s">
        <v>1136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1132</v>
      </c>
      <c r="X77" s="248" t="s">
        <v>1133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29.050205252614589</v>
      </c>
      <c r="E78" s="5">
        <f t="shared" si="13"/>
        <v>0.7211653004797427</v>
      </c>
      <c r="F78" s="29">
        <v>29.363797793381234</v>
      </c>
      <c r="G78" s="42">
        <f t="shared" si="12"/>
        <v>90.876554492016439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90.876554492016439</v>
      </c>
      <c r="M78" s="248" t="s">
        <v>1137</v>
      </c>
      <c r="N78" s="249"/>
      <c r="O78" s="248" t="s">
        <v>1135</v>
      </c>
      <c r="P78" s="248" t="s">
        <v>1138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1132</v>
      </c>
      <c r="X78" s="248" t="s">
        <v>1133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29.441152755043714</v>
      </c>
      <c r="E79" s="5">
        <f t="shared" si="13"/>
        <v>0.71158898478969879</v>
      </c>
      <c r="F79" s="29">
        <v>29.778222962211061</v>
      </c>
      <c r="G79" s="42">
        <f t="shared" si="12"/>
        <v>89.396212818958631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89.396212818958631</v>
      </c>
      <c r="M79" s="246" t="s">
        <v>1139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1140</v>
      </c>
      <c r="T79" s="247" t="s">
        <v>1141</v>
      </c>
      <c r="U79" s="247" t="s">
        <v>496</v>
      </c>
      <c r="V79" s="142">
        <v>15438</v>
      </c>
      <c r="W79" s="143"/>
      <c r="X79" s="246" t="s">
        <v>1142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29.870233342251488</v>
      </c>
      <c r="E80" s="5">
        <f t="shared" si="13"/>
        <v>0.70136713563486608</v>
      </c>
      <c r="F80" s="29">
        <v>30.232425101608932</v>
      </c>
      <c r="G80" s="42">
        <f t="shared" si="12"/>
        <v>93.344479194535907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93.344479194535907</v>
      </c>
      <c r="M80" s="248" t="s">
        <v>1143</v>
      </c>
      <c r="N80" s="249"/>
      <c r="O80" s="248" t="s">
        <v>1144</v>
      </c>
      <c r="P80" s="248" t="s">
        <v>1145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1146</v>
      </c>
      <c r="X80" s="248" t="s">
        <v>1147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30.340343944391616</v>
      </c>
      <c r="E81" s="5">
        <f t="shared" si="13"/>
        <v>0.69049975301524513</v>
      </c>
      <c r="F81" s="29">
        <v>30.729534142943979</v>
      </c>
      <c r="G81" s="42">
        <f t="shared" si="12"/>
        <v>95.210284344325174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95.210284344325174</v>
      </c>
      <c r="M81" s="246" t="s">
        <v>1148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1149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30.854795498979694</v>
      </c>
      <c r="E82" s="5">
        <f t="shared" si="13"/>
        <v>0.67898683693083539</v>
      </c>
      <c r="F82" s="29">
        <v>31.273129623264776</v>
      </c>
      <c r="G82" s="42">
        <f t="shared" si="12"/>
        <v>93.123125248429659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93.123125248429659</v>
      </c>
      <c r="M82" s="246" t="s">
        <v>1150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1132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31.417378738571848</v>
      </c>
      <c r="E83" s="5">
        <f t="shared" si="13"/>
        <v>0.66682838738163719</v>
      </c>
      <c r="F83" s="29">
        <v>31.867313884796847</v>
      </c>
      <c r="G83" s="42">
        <f t="shared" si="12"/>
        <v>93.923404300663236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93.923404300663236</v>
      </c>
      <c r="M83" s="246" t="s">
        <v>1151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1152</v>
      </c>
      <c r="X83" s="246" t="s">
        <v>1153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32.032443835571705</v>
      </c>
      <c r="E84" s="5">
        <f t="shared" si="13"/>
        <v>0.65402440436765041</v>
      </c>
      <c r="F84" s="29">
        <v>32.516800928716648</v>
      </c>
      <c r="G84" s="42">
        <f t="shared" si="12"/>
        <v>93.253111602828824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93.253111602828824</v>
      </c>
      <c r="M84" s="248" t="s">
        <v>1154</v>
      </c>
      <c r="N84" s="249"/>
      <c r="O84" s="248" t="s">
        <v>1155</v>
      </c>
      <c r="P84" s="248" t="s">
        <v>1156</v>
      </c>
      <c r="Q84" s="248">
        <f t="shared" si="17"/>
        <v>2061</v>
      </c>
      <c r="R84" s="249">
        <v>2061</v>
      </c>
      <c r="S84" s="250" t="s">
        <v>511</v>
      </c>
      <c r="T84" s="250" t="s">
        <v>942</v>
      </c>
      <c r="U84" s="250" t="s">
        <v>373</v>
      </c>
      <c r="V84" s="251">
        <v>2750</v>
      </c>
      <c r="W84" s="249" t="s">
        <v>1157</v>
      </c>
      <c r="X84" s="248" t="s">
        <v>1158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32.704997333011811</v>
      </c>
      <c r="E85" s="5">
        <f t="shared" si="13"/>
        <v>0.64057488788887507</v>
      </c>
      <c r="F85" s="29">
        <v>33.227024877817996</v>
      </c>
      <c r="G85" s="42">
        <f t="shared" si="12"/>
        <v>86.827426547818973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86.827426547818973</v>
      </c>
      <c r="M85" s="246" t="s">
        <v>1159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1160</v>
      </c>
      <c r="T85" s="247" t="s">
        <v>1161</v>
      </c>
      <c r="U85" s="247" t="s">
        <v>513</v>
      </c>
      <c r="V85" s="142">
        <v>10962</v>
      </c>
      <c r="W85" s="143"/>
      <c r="X85" s="246" t="s">
        <v>1162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33.440820807115649</v>
      </c>
      <c r="E86" s="5">
        <f t="shared" si="13"/>
        <v>0.62647983794531115</v>
      </c>
      <c r="F86" s="29">
        <v>34.004273198318664</v>
      </c>
      <c r="G86" s="42">
        <f t="shared" si="12"/>
        <v>93.715518375849555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93.715518375849555</v>
      </c>
      <c r="M86" s="246" t="s">
        <v>1163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938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34.246617075207311</v>
      </c>
      <c r="E87" s="5">
        <f t="shared" si="13"/>
        <v>0.61173925453695865</v>
      </c>
      <c r="F87" s="29">
        <v>34.85585144784671</v>
      </c>
      <c r="G87" s="42">
        <f t="shared" si="12"/>
        <v>94.041053753429694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94.041053753429694</v>
      </c>
      <c r="M87" s="248" t="s">
        <v>1164</v>
      </c>
      <c r="N87" s="249"/>
      <c r="O87" s="248" t="s">
        <v>1165</v>
      </c>
      <c r="P87" s="248" t="s">
        <v>1166</v>
      </c>
      <c r="Q87" s="248">
        <f t="shared" si="17"/>
        <v>2195</v>
      </c>
      <c r="R87" s="249">
        <v>2195</v>
      </c>
      <c r="S87" s="250" t="s">
        <v>511</v>
      </c>
      <c r="T87" s="250" t="s">
        <v>942</v>
      </c>
      <c r="U87" s="250" t="s">
        <v>373</v>
      </c>
      <c r="V87" s="251">
        <v>2750</v>
      </c>
      <c r="W87" s="249" t="s">
        <v>1065</v>
      </c>
      <c r="X87" s="248" t="s">
        <v>1167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35.130191621143361</v>
      </c>
      <c r="E88" s="5">
        <f t="shared" si="13"/>
        <v>0.59635313766381759</v>
      </c>
      <c r="F88" s="29">
        <v>35.790288526365337</v>
      </c>
      <c r="G88" s="42">
        <f t="shared" si="12"/>
        <v>95.679141954997789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95.679141954997789</v>
      </c>
      <c r="M88" s="248" t="s">
        <v>1168</v>
      </c>
      <c r="N88" s="249"/>
      <c r="O88" s="248" t="s">
        <v>1165</v>
      </c>
      <c r="P88" s="248" t="s">
        <v>1169</v>
      </c>
      <c r="Q88" s="248">
        <f t="shared" si="17"/>
        <v>2203</v>
      </c>
      <c r="R88" s="249">
        <v>2203</v>
      </c>
      <c r="S88" s="250" t="s">
        <v>511</v>
      </c>
      <c r="T88" s="250" t="s">
        <v>942</v>
      </c>
      <c r="U88" s="250" t="s">
        <v>373</v>
      </c>
      <c r="V88" s="251">
        <v>2750</v>
      </c>
      <c r="W88" s="249" t="s">
        <v>1170</v>
      </c>
      <c r="X88" s="248" t="s">
        <v>1171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36.100679463959281</v>
      </c>
      <c r="E89" s="5">
        <f t="shared" si="13"/>
        <v>0.58032148732588817</v>
      </c>
      <c r="F89" s="29">
        <v>36.817594461508421</v>
      </c>
      <c r="G89" s="42">
        <f t="shared" si="12"/>
        <v>85.681992398637547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85.681992398637547</v>
      </c>
      <c r="M89" s="248" t="s">
        <v>1172</v>
      </c>
      <c r="N89" s="249"/>
      <c r="O89" s="248" t="s">
        <v>1173</v>
      </c>
      <c r="P89" s="248" t="s">
        <v>1174</v>
      </c>
      <c r="Q89" s="248">
        <f t="shared" si="17"/>
        <v>2528</v>
      </c>
      <c r="R89" s="249">
        <v>2528</v>
      </c>
      <c r="S89" s="250" t="s">
        <v>459</v>
      </c>
      <c r="T89" s="250" t="s">
        <v>1175</v>
      </c>
      <c r="U89" s="250"/>
      <c r="V89" s="251"/>
      <c r="W89" s="249" t="s">
        <v>1176</v>
      </c>
      <c r="X89" s="248" t="s">
        <v>1177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37.168831245251461</v>
      </c>
      <c r="E90" s="5">
        <f t="shared" si="13"/>
        <v>0.56364430352316996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942</v>
      </c>
      <c r="U90" s="250" t="s">
        <v>373</v>
      </c>
      <c r="V90" s="251">
        <v>2750</v>
      </c>
      <c r="W90" s="249" t="s">
        <v>1178</v>
      </c>
      <c r="X90" s="248" t="s">
        <v>1167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38.347377308638841</v>
      </c>
      <c r="E91" s="5">
        <f t="shared" si="13"/>
        <v>0.54632158625566329</v>
      </c>
      <c r="F91" s="29">
        <v>39.200309615879405</v>
      </c>
      <c r="G91" s="42">
        <f t="shared" ref="G91:G97" si="18">100*(+D91/C91)</f>
        <v>93.000915057329436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93.000915057329436</v>
      </c>
      <c r="M91" s="246" t="s">
        <v>1179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938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39.651495678072472</v>
      </c>
      <c r="E92" s="5">
        <f t="shared" si="13"/>
        <v>0.52835333552336794</v>
      </c>
      <c r="F92" s="29">
        <v>40.586571295371442</v>
      </c>
      <c r="G92" s="42">
        <f t="shared" si="18"/>
        <v>78.028525440614899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78.028525440614899</v>
      </c>
      <c r="M92" s="248" t="s">
        <v>1180</v>
      </c>
      <c r="N92" s="249"/>
      <c r="O92" s="248" t="s">
        <v>1181</v>
      </c>
      <c r="P92" s="248" t="s">
        <v>1182</v>
      </c>
      <c r="Q92" s="248">
        <f t="shared" si="17"/>
        <v>3049</v>
      </c>
      <c r="R92" s="249">
        <v>3049</v>
      </c>
      <c r="S92" s="250" t="s">
        <v>1183</v>
      </c>
      <c r="T92" s="250" t="s">
        <v>1184</v>
      </c>
      <c r="U92" s="250" t="s">
        <v>373</v>
      </c>
      <c r="V92" s="251"/>
      <c r="W92" s="249" t="s">
        <v>1185</v>
      </c>
      <c r="X92" s="248" t="s">
        <v>1186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41.099420175441537</v>
      </c>
      <c r="E93" s="5">
        <f t="shared" si="13"/>
        <v>0.50973955132628412</v>
      </c>
      <c r="F93" s="29">
        <v>42.128653136725127</v>
      </c>
      <c r="G93" s="42">
        <f t="shared" si="18"/>
        <v>84.105225461340112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84.105225461340112</v>
      </c>
      <c r="M93" s="252">
        <v>2.036111111111111</v>
      </c>
      <c r="N93" s="249"/>
      <c r="O93" s="248" t="s">
        <v>1187</v>
      </c>
      <c r="P93" s="248" t="s">
        <v>1188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1189</v>
      </c>
      <c r="X93" s="249" t="s">
        <v>1190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42.713240130965325</v>
      </c>
      <c r="E94" s="5">
        <f t="shared" si="13"/>
        <v>0.49048023366441174</v>
      </c>
      <c r="F94" s="29">
        <v>43.851243303235144</v>
      </c>
      <c r="G94" s="42">
        <f t="shared" si="18"/>
        <v>89.608196078948254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89.608196078948254</v>
      </c>
      <c r="M94" s="248" t="s">
        <v>1191</v>
      </c>
      <c r="N94" s="249"/>
      <c r="O94" s="248">
        <v>47</v>
      </c>
      <c r="P94" s="248" t="s">
        <v>1101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44.519965934085675</v>
      </c>
      <c r="E95" s="5">
        <f t="shared" si="13"/>
        <v>0.47057538253775077</v>
      </c>
      <c r="F95" s="29">
        <v>45.784692451748789</v>
      </c>
      <c r="G95" s="42">
        <f t="shared" si="18"/>
        <v>69.999946437241618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69.999946437241618</v>
      </c>
      <c r="M95" s="248" t="s">
        <v>1192</v>
      </c>
      <c r="N95" s="249">
        <v>1</v>
      </c>
      <c r="O95" s="248" t="s">
        <v>1193</v>
      </c>
      <c r="P95" s="248" t="s">
        <v>1165</v>
      </c>
      <c r="Q95" s="248">
        <f t="shared" si="17"/>
        <v>3816</v>
      </c>
      <c r="R95" s="249">
        <v>3816</v>
      </c>
      <c r="S95" s="250" t="s">
        <v>1183</v>
      </c>
      <c r="T95" s="250" t="s">
        <v>1184</v>
      </c>
      <c r="U95" s="250" t="s">
        <v>373</v>
      </c>
      <c r="V95" s="251"/>
      <c r="W95" s="249" t="s">
        <v>1111</v>
      </c>
      <c r="X95" s="248" t="s">
        <v>1194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46.55296949192995</v>
      </c>
      <c r="E96" s="5">
        <f t="shared" si="13"/>
        <v>0.45002499794630124</v>
      </c>
      <c r="F96" s="29">
        <v>47.966725030330181</v>
      </c>
      <c r="G96" s="42">
        <f t="shared" si="18"/>
        <v>78.109009214647557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78.109009214647557</v>
      </c>
      <c r="M96" s="248" t="s">
        <v>1195</v>
      </c>
      <c r="N96" s="249"/>
      <c r="O96" s="248" t="s">
        <v>1196</v>
      </c>
      <c r="P96" s="248" t="s">
        <v>1165</v>
      </c>
      <c r="Q96" s="248">
        <f t="shared" si="17"/>
        <v>3576</v>
      </c>
      <c r="R96" s="249">
        <v>3576</v>
      </c>
      <c r="S96" s="250" t="s">
        <v>437</v>
      </c>
      <c r="T96" s="250" t="s">
        <v>960</v>
      </c>
      <c r="U96" s="250" t="s">
        <v>373</v>
      </c>
      <c r="V96" s="251"/>
      <c r="W96" s="249" t="s">
        <v>1197</v>
      </c>
      <c r="X96" s="248" t="s">
        <v>1198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48.853962994699067</v>
      </c>
      <c r="E97" s="5">
        <f t="shared" si="13"/>
        <v>0.42882907989006325</v>
      </c>
      <c r="F97" s="29">
        <v>50.444812001525101</v>
      </c>
      <c r="G97" s="42">
        <f t="shared" si="18"/>
        <v>86.980349545458267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86.980349545458267</v>
      </c>
      <c r="M97" s="246" t="s">
        <v>1199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1200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51.47576618963847</v>
      </c>
      <c r="E98" s="5">
        <f t="shared" ref="E98:E106" si="19">1-IF(A98&lt;I$3,0,IF(A98&lt;I$4,G$3*(A98-I$3)^2,G$2+G$4*(A98-I$4)+(A98&gt;I$5)*G$5*(A98-I$5)^2))</f>
        <v>0.40698762836903657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1201</v>
      </c>
      <c r="N98" s="249"/>
      <c r="O98" s="248" t="s">
        <v>1202</v>
      </c>
      <c r="P98" s="248" t="s">
        <v>1203</v>
      </c>
      <c r="Q98" s="248">
        <f t="shared" si="17"/>
        <v>3370</v>
      </c>
      <c r="R98" s="249">
        <v>3576</v>
      </c>
      <c r="S98" s="250" t="s">
        <v>437</v>
      </c>
      <c r="T98" s="250" t="s">
        <v>960</v>
      </c>
      <c r="U98" s="250" t="s">
        <v>373</v>
      </c>
      <c r="V98" s="251"/>
      <c r="W98" s="249" t="s">
        <v>1197</v>
      </c>
      <c r="X98" s="248" t="s">
        <v>1198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54.48625473201016</v>
      </c>
      <c r="E99" s="5">
        <f t="shared" si="19"/>
        <v>0.38450064338322143</v>
      </c>
      <c r="F99" s="29">
        <v>56.549369980668239</v>
      </c>
      <c r="G99" s="42">
        <f>100*(+D99/C99)</f>
        <v>67.489167710995247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67.489167710995247</v>
      </c>
      <c r="M99" s="248" t="s">
        <v>1204</v>
      </c>
      <c r="N99" s="249">
        <v>1</v>
      </c>
      <c r="O99" s="248" t="s">
        <v>1205</v>
      </c>
      <c r="P99" s="248" t="s">
        <v>1202</v>
      </c>
      <c r="Q99" s="248">
        <f t="shared" si="17"/>
        <v>4856</v>
      </c>
      <c r="R99" s="249">
        <v>4856</v>
      </c>
      <c r="S99" s="250" t="s">
        <v>733</v>
      </c>
      <c r="T99" s="250" t="s">
        <v>1206</v>
      </c>
      <c r="U99" s="250" t="s">
        <v>373</v>
      </c>
      <c r="V99" s="251"/>
      <c r="W99" s="249" t="s">
        <v>1111</v>
      </c>
      <c r="X99" s="248" t="s">
        <v>1167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57.974122659286664</v>
      </c>
      <c r="E100" s="5">
        <f t="shared" si="19"/>
        <v>0.36136812493261761</v>
      </c>
      <c r="F100" s="29">
        <v>60.357958853837083</v>
      </c>
      <c r="G100" s="42">
        <f>100*(+D100/C100)</f>
        <v>68.352276666480634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68.352276666480634</v>
      </c>
      <c r="M100" s="248" t="s">
        <v>1207</v>
      </c>
      <c r="N100" s="249">
        <v>1</v>
      </c>
      <c r="O100" s="248" t="s">
        <v>1205</v>
      </c>
      <c r="P100" s="248" t="s">
        <v>1208</v>
      </c>
      <c r="Q100" s="248">
        <f t="shared" si="17"/>
        <v>4844</v>
      </c>
      <c r="R100" s="249">
        <v>4844</v>
      </c>
      <c r="S100" s="250" t="s">
        <v>437</v>
      </c>
      <c r="T100" s="250" t="s">
        <v>960</v>
      </c>
      <c r="U100" s="250" t="s">
        <v>373</v>
      </c>
      <c r="V100" s="251"/>
      <c r="W100" s="249" t="s">
        <v>1197</v>
      </c>
      <c r="X100" s="248" t="s">
        <v>1198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62.057511978235944</v>
      </c>
      <c r="E101" s="5">
        <f t="shared" si="19"/>
        <v>0.33759007301722521</v>
      </c>
      <c r="F101" s="29">
        <v>64.844881332414261</v>
      </c>
      <c r="I101" s="231"/>
      <c r="K101" s="1">
        <v>95</v>
      </c>
      <c r="M101" s="248" t="s">
        <v>1209</v>
      </c>
      <c r="N101" s="249">
        <v>1</v>
      </c>
      <c r="O101" s="248" t="s">
        <v>1210</v>
      </c>
      <c r="P101" s="248" t="s">
        <v>1182</v>
      </c>
      <c r="Q101" s="248">
        <f t="shared" si="17"/>
        <v>5089</v>
      </c>
      <c r="R101" s="249">
        <v>5089</v>
      </c>
      <c r="S101" s="250" t="s">
        <v>437</v>
      </c>
      <c r="T101" s="250" t="s">
        <v>960</v>
      </c>
      <c r="U101" s="250" t="s">
        <v>373</v>
      </c>
      <c r="V101" s="251"/>
      <c r="W101" s="249" t="s">
        <v>1197</v>
      </c>
      <c r="X101" s="248" t="s">
        <v>1198</v>
      </c>
      <c r="Y101" s="251">
        <v>34049</v>
      </c>
    </row>
    <row r="102" spans="1:25">
      <c r="A102" s="1">
        <v>96</v>
      </c>
      <c r="C102" s="29"/>
      <c r="D102" s="29">
        <f t="shared" si="14"/>
        <v>66.89732403385625</v>
      </c>
      <c r="E102" s="5">
        <f t="shared" si="19"/>
        <v>0.31316648763704447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72.718470452675277</v>
      </c>
      <c r="E103" s="5">
        <f t="shared" si="19"/>
        <v>0.28809736879207504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79.84519819319695</v>
      </c>
      <c r="E104" s="5">
        <f t="shared" si="19"/>
        <v>0.26238271648231692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88.762712344352778</v>
      </c>
      <c r="E105" s="5">
        <f t="shared" si="19"/>
        <v>0.23602253070777046</v>
      </c>
      <c r="F105" s="29">
        <v>94.965547104243981</v>
      </c>
      <c r="I105" s="231"/>
      <c r="K105" s="1">
        <v>99</v>
      </c>
      <c r="M105" s="246" t="s">
        <v>1211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1212</v>
      </c>
      <c r="U105" s="247" t="s">
        <v>373</v>
      </c>
      <c r="V105" s="142">
        <v>3687</v>
      </c>
      <c r="W105" s="143"/>
      <c r="X105" s="246" t="s">
        <v>1213</v>
      </c>
      <c r="Y105" s="142">
        <v>39614</v>
      </c>
    </row>
    <row r="106" spans="1:25">
      <c r="A106" s="1">
        <v>100</v>
      </c>
      <c r="D106" s="29">
        <f>E$4/E106</f>
        <v>100.23117209001997</v>
      </c>
      <c r="E106" s="5">
        <f t="shared" si="19"/>
        <v>0.20901681146843532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3.3328172946180346E-2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4.0448602189064307E-4</v>
      </c>
      <c r="H3" s="26">
        <v>18.399999999999999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1.462962962962963E-2</v>
      </c>
      <c r="E4" s="36">
        <f>D4*1440</f>
        <v>21.066666666666666</v>
      </c>
      <c r="F4" s="33">
        <v>1.2E-2</v>
      </c>
      <c r="G4" s="243">
        <f>Parameters!AC$19</f>
        <v>7.3432363687638003E-3</v>
      </c>
      <c r="H4" s="26">
        <v>17</v>
      </c>
      <c r="I4" s="152">
        <f>Parameters!AA$19</f>
        <v>38.951832771368686</v>
      </c>
    </row>
    <row r="5" spans="1:9" ht="15.75">
      <c r="A5" s="26"/>
      <c r="B5" s="26"/>
      <c r="C5" s="26"/>
      <c r="D5" s="35"/>
      <c r="E5" s="37">
        <f>E4*60</f>
        <v>1264</v>
      </c>
      <c r="F5" s="33">
        <v>2E-3</v>
      </c>
      <c r="G5" s="243">
        <f>Parameters!AD$19</f>
        <v>3.2308596402604885E-4</v>
      </c>
      <c r="H5" s="26">
        <v>16</v>
      </c>
      <c r="I5" s="152">
        <f>Parameters!AB$19</f>
        <v>69.059418212582813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43.382756727073037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38.470903335768199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34.786437692646409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31.938548615322418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29.688087185268696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27.880712899241217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26.412571046472753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25.21142492420616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24.225697638761119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23.417815325329776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22.76001152405647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22.231602645279303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21.817177575255453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21.50537634408602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21.245125722737662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21.08112229338213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21.066666666666666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21.066666666666666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21.066666666666666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21.066666666666666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21.066666666666666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21.066666666666666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21.066666666666666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21.066666666666666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21.066666666666666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21.066666666666666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21.066666666666666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21.066800687621591</v>
      </c>
      <c r="E36" s="5">
        <f t="shared" si="2"/>
        <v>0.99999363828628229</v>
      </c>
    </row>
    <row r="37" spans="1:5">
      <c r="A37" s="1">
        <v>31</v>
      </c>
      <c r="B37" s="14"/>
      <c r="C37" s="29"/>
      <c r="D37" s="29">
        <f t="shared" si="0"/>
        <v>21.077464686639907</v>
      </c>
      <c r="E37" s="5">
        <f t="shared" si="2"/>
        <v>0.99948769834827023</v>
      </c>
    </row>
    <row r="38" spans="1:5">
      <c r="A38" s="1">
        <v>32</v>
      </c>
      <c r="B38" s="14"/>
      <c r="C38" s="29"/>
      <c r="D38" s="29">
        <f t="shared" si="0"/>
        <v>21.105230431449655</v>
      </c>
      <c r="E38" s="5">
        <f t="shared" si="2"/>
        <v>0.99817278636647699</v>
      </c>
    </row>
    <row r="39" spans="1:5">
      <c r="A39" s="1">
        <v>33</v>
      </c>
      <c r="B39" s="14"/>
      <c r="C39" s="29"/>
      <c r="D39" s="29">
        <f t="shared" si="0"/>
        <v>21.150233303963326</v>
      </c>
      <c r="E39" s="5">
        <f t="shared" si="2"/>
        <v>0.99604890234090238</v>
      </c>
    </row>
    <row r="40" spans="1:5">
      <c r="A40" s="1">
        <v>34</v>
      </c>
      <c r="B40" s="14"/>
      <c r="C40" s="29"/>
      <c r="D40" s="29">
        <f t="shared" si="0"/>
        <v>21.212693869721679</v>
      </c>
      <c r="E40" s="5">
        <f t="shared" si="2"/>
        <v>0.99311604627154648</v>
      </c>
    </row>
    <row r="41" spans="1:5">
      <c r="A41" s="1">
        <v>35</v>
      </c>
      <c r="B41" s="14"/>
      <c r="C41" s="29"/>
      <c r="D41" s="29">
        <f t="shared" ref="D41:D72" si="3">E$4/E41</f>
        <v>21.292920595686748</v>
      </c>
      <c r="E41" s="5">
        <f t="shared" si="2"/>
        <v>0.98937421815840931</v>
      </c>
    </row>
    <row r="42" spans="1:5">
      <c r="A42" s="1">
        <v>36</v>
      </c>
      <c r="B42" s="14"/>
      <c r="C42" s="29"/>
      <c r="D42" s="29">
        <f t="shared" si="3"/>
        <v>21.39131369298407</v>
      </c>
      <c r="E42" s="5">
        <f t="shared" si="2"/>
        <v>0.98482341800149087</v>
      </c>
    </row>
    <row r="43" spans="1:5">
      <c r="A43" s="1">
        <v>37</v>
      </c>
      <c r="B43" s="14"/>
      <c r="C43" s="29"/>
      <c r="D43" s="29">
        <f t="shared" si="3"/>
        <v>21.508370174824563</v>
      </c>
      <c r="E43" s="5">
        <f t="shared" si="2"/>
        <v>0.97946364580079115</v>
      </c>
    </row>
    <row r="44" spans="1:5">
      <c r="A44" s="1">
        <v>38</v>
      </c>
      <c r="B44" s="14"/>
      <c r="C44" s="29"/>
      <c r="D44" s="29">
        <f t="shared" si="3"/>
        <v>21.6446902505919</v>
      </c>
      <c r="E44" s="5">
        <f t="shared" si="2"/>
        <v>0.97329490155631004</v>
      </c>
    </row>
    <row r="45" spans="1:5">
      <c r="A45" s="1">
        <v>39</v>
      </c>
      <c r="B45" s="14"/>
      <c r="C45" s="29"/>
      <c r="D45" s="29">
        <f t="shared" si="3"/>
        <v>21.800964040509047</v>
      </c>
      <c r="E45" s="5">
        <f t="shared" si="2"/>
        <v>0.96631812370875159</v>
      </c>
    </row>
    <row r="46" spans="1:5">
      <c r="A46" s="1">
        <v>40</v>
      </c>
      <c r="B46" s="14"/>
      <c r="C46" s="29"/>
      <c r="D46" s="29">
        <f t="shared" si="3"/>
        <v>21.967902334858376</v>
      </c>
      <c r="E46" s="5">
        <f t="shared" si="2"/>
        <v>0.95897488733998781</v>
      </c>
    </row>
    <row r="47" spans="1:5">
      <c r="A47" s="1">
        <v>41</v>
      </c>
      <c r="B47" s="14"/>
      <c r="C47" s="29"/>
      <c r="D47" s="29">
        <f t="shared" si="3"/>
        <v>22.137416977636541</v>
      </c>
      <c r="E47" s="5">
        <f t="shared" si="2"/>
        <v>0.95163165097122404</v>
      </c>
    </row>
    <row r="48" spans="1:5">
      <c r="A48" s="1">
        <v>42</v>
      </c>
      <c r="B48" s="14"/>
      <c r="C48" s="29"/>
      <c r="D48" s="29">
        <f t="shared" si="3"/>
        <v>22.309568073580152</v>
      </c>
      <c r="E48" s="5">
        <f t="shared" si="2"/>
        <v>0.94428841460246027</v>
      </c>
    </row>
    <row r="49" spans="1:5">
      <c r="A49" s="1">
        <v>43</v>
      </c>
      <c r="B49" s="14"/>
      <c r="C49" s="29"/>
      <c r="D49" s="29">
        <f t="shared" si="3"/>
        <v>22.484417611690979</v>
      </c>
      <c r="E49" s="5">
        <f t="shared" si="2"/>
        <v>0.93694517823369639</v>
      </c>
    </row>
    <row r="50" spans="1:5">
      <c r="A50" s="1">
        <v>44</v>
      </c>
      <c r="B50" s="14"/>
      <c r="C50" s="29"/>
      <c r="D50" s="29">
        <f t="shared" si="3"/>
        <v>22.662029539658135</v>
      </c>
      <c r="E50" s="5">
        <f t="shared" si="2"/>
        <v>0.92960194186493261</v>
      </c>
    </row>
    <row r="51" spans="1:5">
      <c r="A51" s="1">
        <v>45</v>
      </c>
      <c r="B51" s="14"/>
      <c r="C51" s="29"/>
      <c r="D51" s="29">
        <f t="shared" si="3"/>
        <v>22.842469841835698</v>
      </c>
      <c r="E51" s="5">
        <f t="shared" si="2"/>
        <v>0.92225870549616884</v>
      </c>
    </row>
    <row r="52" spans="1:5">
      <c r="A52" s="1">
        <v>46</v>
      </c>
      <c r="B52" s="14"/>
      <c r="C52" s="29"/>
      <c r="D52" s="29">
        <f t="shared" si="3"/>
        <v>23.025806620975452</v>
      </c>
      <c r="E52" s="5">
        <f t="shared" si="2"/>
        <v>0.91491546912740507</v>
      </c>
    </row>
    <row r="53" spans="1:5">
      <c r="A53" s="1">
        <v>47</v>
      </c>
      <c r="B53" s="14"/>
      <c r="C53" s="29"/>
      <c r="D53" s="29">
        <f t="shared" si="3"/>
        <v>23.212110183927493</v>
      </c>
      <c r="E53" s="5">
        <f t="shared" si="2"/>
        <v>0.90757223275864118</v>
      </c>
    </row>
    <row r="54" spans="1:5">
      <c r="A54" s="1">
        <v>48</v>
      </c>
      <c r="B54" s="14"/>
      <c r="C54" s="29"/>
      <c r="D54" s="29">
        <f t="shared" si="3"/>
        <v>23.401453131535177</v>
      </c>
      <c r="E54" s="5">
        <f t="shared" si="2"/>
        <v>0.90022899638987741</v>
      </c>
    </row>
    <row r="55" spans="1:5">
      <c r="A55" s="1">
        <v>49</v>
      </c>
      <c r="B55" s="14"/>
      <c r="C55" s="29"/>
      <c r="D55" s="29">
        <f t="shared" si="3"/>
        <v>23.593910452966025</v>
      </c>
      <c r="E55" s="5">
        <f t="shared" si="2"/>
        <v>0.89288576002111364</v>
      </c>
    </row>
    <row r="56" spans="1:5">
      <c r="A56" s="1">
        <v>50</v>
      </c>
      <c r="B56" s="14"/>
      <c r="C56" s="29"/>
      <c r="D56" s="29">
        <f t="shared" si="3"/>
        <v>23.789559624735887</v>
      </c>
      <c r="E56" s="5">
        <f t="shared" si="2"/>
        <v>0.88554252365234987</v>
      </c>
    </row>
    <row r="57" spans="1:5">
      <c r="A57" s="1">
        <v>51</v>
      </c>
      <c r="B57" s="14"/>
      <c r="C57" s="29"/>
      <c r="D57" s="29">
        <f t="shared" si="3"/>
        <v>23.988480714701229</v>
      </c>
      <c r="E57" s="5">
        <f t="shared" si="2"/>
        <v>0.87819928728358598</v>
      </c>
    </row>
    <row r="58" spans="1:5">
      <c r="A58" s="1">
        <v>52</v>
      </c>
      <c r="B58" s="14"/>
      <c r="C58" s="29"/>
      <c r="D58" s="29">
        <f t="shared" si="3"/>
        <v>24.190756491312687</v>
      </c>
      <c r="E58" s="5">
        <f t="shared" si="2"/>
        <v>0.87085605091482221</v>
      </c>
    </row>
    <row r="59" spans="1:5">
      <c r="A59" s="1">
        <v>53</v>
      </c>
      <c r="B59" s="14"/>
      <c r="C59" s="29"/>
      <c r="D59" s="29">
        <f t="shared" si="3"/>
        <v>24.396472538443149</v>
      </c>
      <c r="E59" s="5">
        <f t="shared" si="2"/>
        <v>0.86351281454605844</v>
      </c>
    </row>
    <row r="60" spans="1:5">
      <c r="A60" s="1">
        <v>54</v>
      </c>
      <c r="B60" s="14"/>
      <c r="C60" s="29"/>
      <c r="D60" s="29">
        <f t="shared" si="3"/>
        <v>24.605717376124996</v>
      </c>
      <c r="E60" s="5">
        <f t="shared" si="2"/>
        <v>0.85616957817729467</v>
      </c>
    </row>
    <row r="61" spans="1:5">
      <c r="A61" s="1">
        <v>55</v>
      </c>
      <c r="B61" s="14"/>
      <c r="C61" s="29"/>
      <c r="D61" s="29">
        <f t="shared" si="3"/>
        <v>24.818582587554356</v>
      </c>
      <c r="E61" s="5">
        <f t="shared" si="2"/>
        <v>0.84882634180853089</v>
      </c>
    </row>
    <row r="62" spans="1:5">
      <c r="A62" s="1">
        <v>56</v>
      </c>
      <c r="B62" s="14"/>
      <c r="C62" s="29"/>
      <c r="D62" s="29">
        <f t="shared" si="3"/>
        <v>25.035162952745235</v>
      </c>
      <c r="E62" s="5">
        <f t="shared" si="2"/>
        <v>0.84148310543976701</v>
      </c>
    </row>
    <row r="63" spans="1:5">
      <c r="A63" s="1">
        <v>57</v>
      </c>
      <c r="B63" s="14"/>
      <c r="C63" s="29"/>
      <c r="D63" s="29">
        <f t="shared" si="3"/>
        <v>25.255556589243238</v>
      </c>
      <c r="E63" s="5">
        <f t="shared" si="2"/>
        <v>0.83413986907100324</v>
      </c>
    </row>
    <row r="64" spans="1:5">
      <c r="A64" s="1">
        <v>58</v>
      </c>
      <c r="B64" s="14"/>
      <c r="C64" s="29"/>
      <c r="D64" s="29">
        <f t="shared" si="3"/>
        <v>25.479865100337882</v>
      </c>
      <c r="E64" s="5">
        <f t="shared" si="2"/>
        <v>0.82679663270223935</v>
      </c>
    </row>
    <row r="65" spans="1:5">
      <c r="A65" s="1">
        <v>59</v>
      </c>
      <c r="B65" s="14"/>
      <c r="C65" s="29"/>
      <c r="D65" s="29">
        <f t="shared" si="3"/>
        <v>25.70819373124376</v>
      </c>
      <c r="E65" s="5">
        <f t="shared" si="2"/>
        <v>0.81945339633347558</v>
      </c>
    </row>
    <row r="66" spans="1:5">
      <c r="A66" s="1">
        <v>60</v>
      </c>
      <c r="B66" s="14"/>
      <c r="C66" s="29"/>
      <c r="D66" s="29">
        <f t="shared" si="3"/>
        <v>25.940651533755059</v>
      </c>
      <c r="E66" s="5">
        <f t="shared" ref="E66:E97" si="4">1-IF(A66&lt;I$3,0,IF(A66&lt;I$4,G$3*(A66-I$3)^2,G$2+G$4*(A66-I$4)+(A66&gt;I$5)*G$5*(A66-I$5)^2))</f>
        <v>0.81211015996471181</v>
      </c>
    </row>
    <row r="67" spans="1:5">
      <c r="A67" s="1">
        <v>61</v>
      </c>
      <c r="B67" s="14"/>
      <c r="C67" s="29"/>
      <c r="D67" s="29">
        <f t="shared" si="3"/>
        <v>26.177351539914525</v>
      </c>
      <c r="E67" s="5">
        <f t="shared" si="4"/>
        <v>0.80476692359594804</v>
      </c>
    </row>
    <row r="68" spans="1:5">
      <c r="A68" s="1">
        <v>62</v>
      </c>
      <c r="B68" s="14"/>
      <c r="C68" s="29"/>
      <c r="D68" s="29">
        <f t="shared" si="3"/>
        <v>26.418410945278101</v>
      </c>
      <c r="E68" s="5">
        <f t="shared" si="4"/>
        <v>0.79742368722718426</v>
      </c>
    </row>
    <row r="69" spans="1:5">
      <c r="A69" s="1">
        <v>63</v>
      </c>
      <c r="B69" s="14"/>
      <c r="C69" s="29"/>
      <c r="D69" s="29">
        <f t="shared" si="3"/>
        <v>26.663951302399379</v>
      </c>
      <c r="E69" s="5">
        <f t="shared" si="4"/>
        <v>0.79008045085842038</v>
      </c>
    </row>
    <row r="70" spans="1:5">
      <c r="A70" s="1">
        <v>64</v>
      </c>
      <c r="B70" s="14"/>
      <c r="C70" s="29"/>
      <c r="D70" s="29">
        <f t="shared" si="3"/>
        <v>26.914098725205111</v>
      </c>
      <c r="E70" s="5">
        <f t="shared" si="4"/>
        <v>0.78273721448965661</v>
      </c>
    </row>
    <row r="71" spans="1:5">
      <c r="A71" s="1">
        <v>65</v>
      </c>
      <c r="B71" s="14"/>
      <c r="C71" s="29"/>
      <c r="D71" s="29">
        <f t="shared" si="3"/>
        <v>27.168984104983764</v>
      </c>
      <c r="E71" s="5">
        <f t="shared" si="4"/>
        <v>0.77539397812089284</v>
      </c>
    </row>
    <row r="72" spans="1:5">
      <c r="A72" s="1">
        <v>66</v>
      </c>
      <c r="B72" s="14"/>
      <c r="C72" s="29"/>
      <c r="D72" s="29">
        <f t="shared" si="3"/>
        <v>27.428743338764274</v>
      </c>
      <c r="E72" s="5">
        <f t="shared" si="4"/>
        <v>0.76805074175212895</v>
      </c>
    </row>
    <row r="73" spans="1:5">
      <c r="A73" s="1">
        <v>67</v>
      </c>
      <c r="B73" s="14"/>
      <c r="C73" s="29"/>
      <c r="D73" s="29">
        <f t="shared" ref="D73:D104" si="5">E$4/E73</f>
        <v>27.693517570922264</v>
      </c>
      <c r="E73" s="5">
        <f t="shared" si="4"/>
        <v>0.76070750538336518</v>
      </c>
    </row>
    <row r="74" spans="1:5">
      <c r="A74" s="1">
        <v>68</v>
      </c>
      <c r="B74" s="14"/>
      <c r="C74" s="29"/>
      <c r="D74" s="29">
        <f t="shared" si="5"/>
        <v>27.963453448916304</v>
      </c>
      <c r="E74" s="5">
        <f t="shared" si="4"/>
        <v>0.75336426901460141</v>
      </c>
    </row>
    <row r="75" spans="1:5">
      <c r="A75" s="1">
        <v>69</v>
      </c>
      <c r="B75" s="14"/>
      <c r="C75" s="29"/>
      <c r="D75" s="29">
        <f t="shared" si="5"/>
        <v>28.2387033941277</v>
      </c>
      <c r="E75" s="5">
        <f t="shared" si="4"/>
        <v>0.74602103264583763</v>
      </c>
    </row>
    <row r="76" spans="1:5">
      <c r="A76" s="1">
        <v>70</v>
      </c>
      <c r="B76" s="14"/>
      <c r="C76" s="29"/>
      <c r="D76" s="29">
        <f t="shared" si="5"/>
        <v>28.530465786290709</v>
      </c>
      <c r="E76" s="5">
        <f t="shared" si="4"/>
        <v>0.73839196403128815</v>
      </c>
    </row>
    <row r="77" spans="1:5">
      <c r="A77" s="1">
        <v>71</v>
      </c>
      <c r="B77" s="14"/>
      <c r="C77" s="29"/>
      <c r="D77" s="29">
        <f t="shared" si="5"/>
        <v>28.853788821002301</v>
      </c>
      <c r="E77" s="5">
        <f t="shared" si="4"/>
        <v>0.73011786415143209</v>
      </c>
    </row>
    <row r="78" spans="1:5">
      <c r="A78" s="1">
        <v>72</v>
      </c>
      <c r="B78" s="14"/>
      <c r="C78" s="29"/>
      <c r="D78" s="29">
        <f t="shared" si="5"/>
        <v>29.210672484652573</v>
      </c>
      <c r="E78" s="5">
        <f t="shared" si="4"/>
        <v>0.72119759234352421</v>
      </c>
    </row>
    <row r="79" spans="1:5">
      <c r="A79" s="1">
        <v>73</v>
      </c>
      <c r="B79" s="14"/>
      <c r="C79" s="29"/>
      <c r="D79" s="29">
        <f t="shared" si="5"/>
        <v>29.603350988623017</v>
      </c>
      <c r="E79" s="5">
        <f t="shared" si="4"/>
        <v>0.71163114860756416</v>
      </c>
    </row>
    <row r="80" spans="1:5">
      <c r="A80" s="1">
        <v>74</v>
      </c>
      <c r="B80" s="14"/>
      <c r="C80" s="29"/>
      <c r="D80" s="29">
        <f t="shared" si="5"/>
        <v>30.034374167815226</v>
      </c>
      <c r="E80" s="5">
        <f t="shared" si="4"/>
        <v>0.70141853294355183</v>
      </c>
    </row>
    <row r="81" spans="1:5">
      <c r="A81" s="1">
        <v>75</v>
      </c>
      <c r="B81" s="14"/>
      <c r="C81" s="29"/>
      <c r="D81" s="29">
        <f t="shared" si="5"/>
        <v>30.506653201952798</v>
      </c>
      <c r="E81" s="5">
        <f t="shared" si="4"/>
        <v>0.69055974535148756</v>
      </c>
    </row>
    <row r="82" spans="1:5">
      <c r="A82" s="1">
        <v>76</v>
      </c>
      <c r="B82" s="14"/>
      <c r="C82" s="29"/>
      <c r="D82" s="29">
        <f t="shared" si="5"/>
        <v>31.023515489806332</v>
      </c>
      <c r="E82" s="5">
        <f t="shared" si="4"/>
        <v>0.67905478583137124</v>
      </c>
    </row>
    <row r="83" spans="1:5">
      <c r="A83" s="1">
        <v>77</v>
      </c>
      <c r="B83" s="14"/>
      <c r="C83" s="29"/>
      <c r="D83" s="29">
        <f t="shared" si="5"/>
        <v>31.588770774019125</v>
      </c>
      <c r="E83" s="5">
        <f t="shared" si="4"/>
        <v>0.66690365438320276</v>
      </c>
    </row>
    <row r="84" spans="1:5">
      <c r="A84" s="1">
        <v>78</v>
      </c>
      <c r="B84" s="14"/>
      <c r="C84" s="29"/>
      <c r="D84" s="29">
        <f t="shared" si="5"/>
        <v>32.206791195705406</v>
      </c>
      <c r="E84" s="5">
        <f t="shared" si="4"/>
        <v>0.65410635100698222</v>
      </c>
    </row>
    <row r="85" spans="1:5">
      <c r="A85" s="1">
        <v>79</v>
      </c>
      <c r="B85" s="14"/>
      <c r="C85" s="29"/>
      <c r="D85" s="29">
        <f t="shared" si="5"/>
        <v>32.882608725470078</v>
      </c>
      <c r="E85" s="5">
        <f t="shared" si="4"/>
        <v>0.64066287570270952</v>
      </c>
    </row>
    <row r="86" spans="1:5">
      <c r="A86" s="1">
        <v>80</v>
      </c>
      <c r="B86" s="14"/>
      <c r="C86" s="29"/>
      <c r="D86" s="29">
        <f t="shared" si="5"/>
        <v>33.62203443976604</v>
      </c>
      <c r="E86" s="5">
        <f t="shared" si="4"/>
        <v>0.62657322847038466</v>
      </c>
    </row>
    <row r="87" spans="1:5">
      <c r="A87" s="1">
        <v>81</v>
      </c>
      <c r="B87" s="14"/>
      <c r="C87" s="29"/>
      <c r="D87" s="29">
        <f t="shared" si="5"/>
        <v>34.431805486402574</v>
      </c>
      <c r="E87" s="5">
        <f t="shared" si="4"/>
        <v>0.61183740931000785</v>
      </c>
    </row>
    <row r="88" spans="1:5">
      <c r="A88" s="1">
        <v>82</v>
      </c>
      <c r="B88" s="14"/>
      <c r="C88" s="29"/>
      <c r="D88" s="29">
        <f t="shared" si="5"/>
        <v>35.319767451321148</v>
      </c>
      <c r="E88" s="5">
        <f t="shared" si="4"/>
        <v>0.59645541822157888</v>
      </c>
    </row>
    <row r="89" spans="1:5">
      <c r="A89" s="1">
        <v>83</v>
      </c>
      <c r="B89" s="14"/>
      <c r="C89" s="29"/>
      <c r="D89" s="29">
        <f t="shared" si="5"/>
        <v>36.29510240559366</v>
      </c>
      <c r="E89" s="5">
        <f t="shared" si="4"/>
        <v>0.58042725520509775</v>
      </c>
    </row>
    <row r="90" spans="1:5">
      <c r="A90" s="1">
        <v>84</v>
      </c>
      <c r="B90" s="14"/>
      <c r="C90" s="29"/>
      <c r="D90" s="29">
        <f t="shared" si="5"/>
        <v>37.368616479946091</v>
      </c>
      <c r="E90" s="5">
        <f t="shared" si="4"/>
        <v>0.56375292026056456</v>
      </c>
    </row>
    <row r="91" spans="1:5">
      <c r="A91" s="1">
        <v>85</v>
      </c>
      <c r="B91" s="14"/>
      <c r="C91" s="29"/>
      <c r="D91" s="29">
        <f t="shared" si="5"/>
        <v>38.55310583801122</v>
      </c>
      <c r="E91" s="5">
        <f t="shared" si="4"/>
        <v>0.54643241338797932</v>
      </c>
    </row>
    <row r="92" spans="1:5">
      <c r="A92" s="1">
        <v>86</v>
      </c>
      <c r="B92" s="14"/>
      <c r="C92" s="29"/>
      <c r="D92" s="29">
        <f t="shared" si="5"/>
        <v>39.863827090164683</v>
      </c>
      <c r="E92" s="5">
        <f t="shared" si="4"/>
        <v>0.52846573458734203</v>
      </c>
    </row>
    <row r="93" spans="1:5">
      <c r="A93" s="1">
        <v>87</v>
      </c>
      <c r="B93" s="14"/>
      <c r="C93" s="29"/>
      <c r="D93" s="29">
        <f t="shared" si="5"/>
        <v>41.319108577420579</v>
      </c>
      <c r="E93" s="5">
        <f t="shared" si="4"/>
        <v>0.50985288385865246</v>
      </c>
    </row>
    <row r="94" spans="1:5">
      <c r="A94" s="1">
        <v>88</v>
      </c>
      <c r="B94" s="14"/>
      <c r="C94" s="29"/>
      <c r="D94" s="29">
        <f t="shared" si="5"/>
        <v>42.941154247334488</v>
      </c>
      <c r="E94" s="5">
        <f t="shared" si="4"/>
        <v>0.49059386120191095</v>
      </c>
    </row>
    <row r="95" spans="1:5">
      <c r="A95" s="1">
        <v>89</v>
      </c>
      <c r="B95" s="14"/>
      <c r="C95" s="29"/>
      <c r="D95" s="29">
        <f t="shared" si="5"/>
        <v>44.757114757138169</v>
      </c>
      <c r="E95" s="5">
        <f t="shared" si="4"/>
        <v>0.47068866661711728</v>
      </c>
    </row>
    <row r="96" spans="1:5">
      <c r="A96" s="1">
        <v>90</v>
      </c>
      <c r="B96" s="14"/>
      <c r="C96" s="29"/>
      <c r="D96" s="29">
        <f t="shared" si="5"/>
        <v>46.800535440601571</v>
      </c>
      <c r="E96" s="5">
        <f t="shared" si="4"/>
        <v>0.45013730010427155</v>
      </c>
    </row>
    <row r="97" spans="1:5">
      <c r="A97" s="1">
        <v>91</v>
      </c>
      <c r="B97" s="14"/>
      <c r="C97" s="29"/>
      <c r="D97" s="29">
        <f t="shared" si="5"/>
        <v>49.113345391373421</v>
      </c>
      <c r="E97" s="5">
        <f t="shared" si="4"/>
        <v>0.42893976166337366</v>
      </c>
    </row>
    <row r="98" spans="1:5">
      <c r="A98" s="1">
        <v>92</v>
      </c>
      <c r="B98" s="14"/>
      <c r="C98" s="29"/>
      <c r="D98" s="29">
        <f t="shared" si="5"/>
        <v>51.748639171718814</v>
      </c>
      <c r="E98" s="5">
        <f t="shared" ref="E98:E106" si="6">1-IF(A98&lt;I$3,0,IF(A98&lt;I$4,G$3*(A98-I$3)^2,G$2+G$4*(A98-I$4)+(A98&gt;I$5)*G$5*(A98-I$5)^2))</f>
        <v>0.40709605129442372</v>
      </c>
    </row>
    <row r="99" spans="1:5">
      <c r="A99" s="1">
        <v>93</v>
      </c>
      <c r="B99" s="14"/>
      <c r="C99" s="29"/>
      <c r="D99" s="29">
        <f t="shared" si="5"/>
        <v>54.774645767077899</v>
      </c>
      <c r="E99" s="5">
        <f t="shared" si="6"/>
        <v>0.38460616899742162</v>
      </c>
    </row>
    <row r="100" spans="1:5">
      <c r="A100" s="1">
        <v>94</v>
      </c>
      <c r="C100" s="29"/>
      <c r="D100" s="29">
        <f t="shared" si="5"/>
        <v>58.280521143312782</v>
      </c>
      <c r="E100" s="5">
        <f t="shared" si="6"/>
        <v>0.36147011477236757</v>
      </c>
    </row>
    <row r="101" spans="1:5">
      <c r="A101" s="1">
        <v>95</v>
      </c>
      <c r="B101" s="14"/>
      <c r="C101" s="29"/>
      <c r="D101" s="29">
        <f t="shared" si="5"/>
        <v>62.385022906222922</v>
      </c>
      <c r="E101" s="5">
        <f t="shared" si="6"/>
        <v>0.33768788861926125</v>
      </c>
    </row>
    <row r="102" spans="1:5">
      <c r="A102" s="1">
        <v>96</v>
      </c>
      <c r="C102" s="29"/>
      <c r="D102" s="29">
        <f t="shared" si="5"/>
        <v>67.249891233875474</v>
      </c>
      <c r="E102" s="5">
        <f t="shared" si="6"/>
        <v>0.31325949053810298</v>
      </c>
    </row>
    <row r="103" spans="1:5">
      <c r="A103" s="1">
        <v>97</v>
      </c>
      <c r="C103" s="29"/>
      <c r="D103" s="29">
        <f t="shared" si="5"/>
        <v>73.101210944708654</v>
      </c>
      <c r="E103" s="5">
        <f t="shared" si="6"/>
        <v>0.28818492052889244</v>
      </c>
    </row>
    <row r="104" spans="1:5">
      <c r="A104" s="1">
        <v>98</v>
      </c>
      <c r="C104" s="29"/>
      <c r="D104" s="29">
        <f t="shared" si="5"/>
        <v>80.264921406453922</v>
      </c>
      <c r="E104" s="5">
        <f t="shared" si="6"/>
        <v>0.26246417859162996</v>
      </c>
    </row>
    <row r="105" spans="1:5">
      <c r="A105" s="1">
        <v>99</v>
      </c>
      <c r="C105" s="29"/>
      <c r="D105" s="29">
        <f>E$4/E105</f>
        <v>89.228762099752458</v>
      </c>
      <c r="E105" s="5">
        <f t="shared" si="6"/>
        <v>0.23609726472631531</v>
      </c>
    </row>
    <row r="106" spans="1:5">
      <c r="A106" s="1">
        <v>100</v>
      </c>
      <c r="D106" s="29">
        <f>E$4/E106</f>
        <v>100.7568663213995</v>
      </c>
      <c r="E106" s="5">
        <f t="shared" si="6"/>
        <v>0.20908417893294851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tabSelected="1" zoomScale="87" zoomScaleNormal="87" workbookViewId="0">
      <selection activeCell="D7" sqref="D7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3.8624999999999986E-2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3.6407766990291269E-4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1.8333333333333333E-2</v>
      </c>
      <c r="E4" s="36">
        <f>D4*1440</f>
        <v>26.4</v>
      </c>
      <c r="F4" s="33">
        <v>1.2E-2</v>
      </c>
      <c r="G4" s="34">
        <v>7.4999999999999997E-3</v>
      </c>
      <c r="H4" s="26">
        <v>16</v>
      </c>
      <c r="I4" s="26">
        <v>40.299999999999997</v>
      </c>
    </row>
    <row r="5" spans="1:21" ht="15" customHeight="1">
      <c r="A5" s="26"/>
      <c r="B5" s="26"/>
      <c r="C5" s="26"/>
      <c r="D5" s="35"/>
      <c r="E5" s="37">
        <f>E4*60</f>
        <v>1584</v>
      </c>
      <c r="F5" s="33">
        <v>2E-3</v>
      </c>
      <c r="G5" s="34">
        <v>3.3500000000000001E-4</v>
      </c>
      <c r="H5" s="26">
        <v>16</v>
      </c>
      <c r="I5" s="26">
        <v>70</v>
      </c>
    </row>
    <row r="6" spans="1:21" ht="68.25" customHeight="1">
      <c r="A6" s="27" t="s">
        <v>84</v>
      </c>
      <c r="B6" s="140" t="s">
        <v>971</v>
      </c>
      <c r="C6" s="140" t="s">
        <v>969</v>
      </c>
      <c r="D6" s="140" t="s">
        <v>1282</v>
      </c>
      <c r="E6" s="140" t="s">
        <v>359</v>
      </c>
      <c r="F6" s="140" t="s">
        <v>694</v>
      </c>
      <c r="G6" s="27" t="s">
        <v>361</v>
      </c>
      <c r="H6" s="140" t="s">
        <v>1269</v>
      </c>
      <c r="I6" s="189" t="s">
        <v>84</v>
      </c>
      <c r="J6" s="211" t="s">
        <v>556</v>
      </c>
      <c r="K6" s="212" t="s">
        <v>558</v>
      </c>
      <c r="L6" s="168" t="s">
        <v>971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54.0983606557377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1.6712516490596661E-2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1.6164691203992682E-2</v>
      </c>
      <c r="I10" s="170">
        <v>4</v>
      </c>
      <c r="J10" s="165">
        <f>100*(+F10/+C10)</f>
        <v>69.203763855862775</v>
      </c>
      <c r="K10" s="166">
        <f>100*(+D10/+C10)</f>
        <v>68.085106382978722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43.421052631578945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1.5753357192107045E-2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39.879154078549853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1.5435182899133563E-2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85.151218673060185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37.078651685393261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1.5183609384090295E-2</v>
      </c>
      <c r="I13" s="170">
        <v>7</v>
      </c>
      <c r="J13" s="165">
        <f t="shared" si="4"/>
        <v>88.208479723825491</v>
      </c>
      <c r="K13" s="166">
        <f t="shared" si="5"/>
        <v>86.869156623334476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34.828496042216358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1.4981474379338165E-2</v>
      </c>
      <c r="I14" s="170">
        <v>8</v>
      </c>
      <c r="J14" s="165">
        <f t="shared" si="4"/>
        <v>86.804126569622213</v>
      </c>
      <c r="K14" s="166">
        <f t="shared" si="5"/>
        <v>85.503672771398584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32.999999999999993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1.4817217716781421E-2</v>
      </c>
      <c r="I15" s="170">
        <v>9</v>
      </c>
      <c r="J15" s="165">
        <f t="shared" si="4"/>
        <v>86.928172059430906</v>
      </c>
      <c r="K15" s="166">
        <f t="shared" si="5"/>
        <v>85.640138408304495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31.503579952267302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1.4682791960777748E-2</v>
      </c>
      <c r="I16" s="170">
        <v>10</v>
      </c>
      <c r="J16" s="165">
        <f t="shared" si="4"/>
        <v>85.718588067801434</v>
      </c>
      <c r="K16" s="166">
        <f t="shared" si="5"/>
        <v>84.459999872030309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30.275229357798164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1.4572447303507988E-2</v>
      </c>
      <c r="I17" s="170">
        <v>11</v>
      </c>
      <c r="J17" s="165">
        <f t="shared" si="4"/>
        <v>81.385265560680025</v>
      </c>
      <c r="K17" s="166">
        <f t="shared" si="5"/>
        <v>80.199283067015003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29.268292682926827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1.448199260532863E-2</v>
      </c>
      <c r="I18" s="170">
        <v>12</v>
      </c>
      <c r="J18" s="165">
        <f t="shared" si="4"/>
        <v>83.500612372550876</v>
      </c>
      <c r="K18" s="166">
        <f t="shared" si="5"/>
        <v>82.291357121631179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28.448275862068964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1.4408329210317034E-2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27.789473684210527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1.4349147979118109E-2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94.952643567917534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27.272727272727273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1.430272783984572E-2</v>
      </c>
      <c r="I21" s="170">
        <v>15</v>
      </c>
      <c r="J21" s="165">
        <f t="shared" si="6"/>
        <v>96.630250585206795</v>
      </c>
      <c r="K21" s="166">
        <f t="shared" si="7"/>
        <v>95.248174409990483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26.883910386965375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1.4267799810182884E-2</v>
      </c>
      <c r="I22" s="170">
        <v>16</v>
      </c>
      <c r="J22" s="165">
        <f t="shared" si="6"/>
        <v>97.114670434126211</v>
      </c>
      <c r="K22" s="166">
        <f t="shared" si="7"/>
        <v>95.729057757740193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26.612903225806452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1.2251222506188037E-2</v>
      </c>
      <c r="I23" s="170">
        <v>17</v>
      </c>
      <c r="J23" s="165">
        <f t="shared" si="6"/>
        <v>96.454610133233743</v>
      </c>
      <c r="K23" s="166">
        <f t="shared" si="7"/>
        <v>95.272923242743872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26.452905811623246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1.0551465644058846E-2</v>
      </c>
      <c r="I24" s="170">
        <v>18</v>
      </c>
      <c r="J24" s="165">
        <f t="shared" si="6"/>
        <v>96.516242734918521</v>
      </c>
      <c r="K24" s="166">
        <f t="shared" si="7"/>
        <v>95.497854915607391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26.4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1.1852776044915907E-2</v>
      </c>
      <c r="I25" s="170">
        <v>19</v>
      </c>
      <c r="J25" s="165">
        <f t="shared" si="6"/>
        <v>98.283261802575112</v>
      </c>
      <c r="K25" s="166">
        <f t="shared" si="7"/>
        <v>97.118332311465352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1.9027777777777779E-2</v>
      </c>
      <c r="C26" s="5">
        <f t="shared" si="2"/>
        <v>27.400000000000002</v>
      </c>
      <c r="D26" s="5">
        <f t="shared" si="0"/>
        <v>26.4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1.1852776044915907E-2</v>
      </c>
      <c r="I26" s="170">
        <v>20</v>
      </c>
      <c r="J26" s="165">
        <f t="shared" si="6"/>
        <v>97.506082725060821</v>
      </c>
      <c r="K26" s="166">
        <f t="shared" si="7"/>
        <v>96.350364963503637</v>
      </c>
      <c r="L26" s="128">
        <v>1.8333333333333333E-2</v>
      </c>
      <c r="M26" s="291" t="s">
        <v>1277</v>
      </c>
      <c r="N26" s="291" t="s">
        <v>1278</v>
      </c>
      <c r="O26" s="292" t="s">
        <v>413</v>
      </c>
      <c r="P26" s="220">
        <v>36445</v>
      </c>
      <c r="Q26" s="293"/>
      <c r="R26" s="291" t="s">
        <v>1279</v>
      </c>
      <c r="S26" s="220">
        <v>43842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26.4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1.1852776044915907E-2</v>
      </c>
      <c r="I27" s="170">
        <v>21</v>
      </c>
      <c r="J27" s="165">
        <f t="shared" si="6"/>
        <v>98.343558282208591</v>
      </c>
      <c r="K27" s="166">
        <f t="shared" si="7"/>
        <v>97.177914110429441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26.4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1.1852776044915907E-2</v>
      </c>
      <c r="I28" s="170">
        <v>22</v>
      </c>
      <c r="J28" s="165">
        <f t="shared" si="6"/>
        <v>99.937655860349125</v>
      </c>
      <c r="K28" s="166">
        <f t="shared" si="7"/>
        <v>98.753117206982537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1.849537037037037E-2</v>
      </c>
      <c r="C29" s="5">
        <f>L29*1440</f>
        <v>26.633333333333333</v>
      </c>
      <c r="D29" s="5">
        <f t="shared" si="0"/>
        <v>26.4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1.1852776044915907E-2</v>
      </c>
      <c r="I29" s="170">
        <v>23</v>
      </c>
      <c r="J29" s="165">
        <f t="shared" si="6"/>
        <v>100.31289111389236</v>
      </c>
      <c r="K29" s="166">
        <f t="shared" si="7"/>
        <v>99.123904881101382</v>
      </c>
      <c r="L29" s="128">
        <v>1.849537037037037E-2</v>
      </c>
      <c r="M29" s="288" t="s">
        <v>1280</v>
      </c>
      <c r="N29" s="288" t="s">
        <v>1281</v>
      </c>
      <c r="O29" s="289" t="s">
        <v>1267</v>
      </c>
      <c r="P29" s="287">
        <v>35320</v>
      </c>
      <c r="Q29" s="290"/>
      <c r="R29" s="288" t="s">
        <v>1279</v>
      </c>
      <c r="S29" s="287">
        <v>43800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26.4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1.1852776044915907E-2</v>
      </c>
      <c r="I30" s="170">
        <v>24</v>
      </c>
      <c r="J30" s="165">
        <f t="shared" si="6"/>
        <v>98.042813455657509</v>
      </c>
      <c r="K30" s="166">
        <f t="shared" si="7"/>
        <v>96.88073394495413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26.4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1.1852776044915907E-2</v>
      </c>
      <c r="I31" s="170">
        <v>25</v>
      </c>
      <c r="J31" s="165">
        <f t="shared" si="6"/>
        <v>97.506082725060821</v>
      </c>
      <c r="K31" s="166">
        <f t="shared" si="7"/>
        <v>96.350364963503637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877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26.4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1.1852776044915907E-2</v>
      </c>
      <c r="I32" s="170">
        <v>26</v>
      </c>
      <c r="J32" s="165">
        <f t="shared" si="6"/>
        <v>97.269417475728176</v>
      </c>
      <c r="K32" s="166">
        <f t="shared" si="7"/>
        <v>96.116504854368941</v>
      </c>
      <c r="L32" s="198">
        <v>1.9074074074074073E-2</v>
      </c>
      <c r="M32" s="215" t="s">
        <v>878</v>
      </c>
      <c r="N32" s="216" t="s">
        <v>879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26.4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1.1852776044915907E-2</v>
      </c>
      <c r="I33" s="170">
        <v>27</v>
      </c>
      <c r="J33" s="165">
        <f t="shared" si="6"/>
        <v>96.624472573839654</v>
      </c>
      <c r="K33" s="166">
        <f t="shared" si="7"/>
        <v>95.479204339963815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880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26.4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1.1852776044915907E-2</v>
      </c>
      <c r="I34" s="170">
        <v>28</v>
      </c>
      <c r="J34" s="165">
        <f t="shared" si="6"/>
        <v>97.506082725060821</v>
      </c>
      <c r="K34" s="166">
        <f t="shared" si="7"/>
        <v>96.350364963503637</v>
      </c>
      <c r="L34" s="198">
        <v>1.9027777777777779E-2</v>
      </c>
      <c r="M34" s="215" t="s">
        <v>881</v>
      </c>
      <c r="N34" s="216" t="s">
        <v>882</v>
      </c>
      <c r="O34" s="215" t="s">
        <v>405</v>
      </c>
      <c r="P34" s="217">
        <v>29520</v>
      </c>
      <c r="Q34" s="216"/>
      <c r="R34" s="215" t="s">
        <v>883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26.4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1.1852776044915907E-2</v>
      </c>
      <c r="I35" s="170">
        <v>29</v>
      </c>
      <c r="J35" s="165">
        <f t="shared" si="6"/>
        <v>97.803538743136059</v>
      </c>
      <c r="K35" s="166">
        <f t="shared" si="7"/>
        <v>96.644295302013418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26.4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1.1856262526630528E-2</v>
      </c>
      <c r="I36" s="170">
        <v>30</v>
      </c>
      <c r="J36" s="165">
        <f t="shared" si="6"/>
        <v>98.707244820682277</v>
      </c>
      <c r="K36" s="166">
        <f t="shared" si="7"/>
        <v>97.536945812807872</v>
      </c>
      <c r="L36" s="198">
        <v>1.8796296296296297E-2</v>
      </c>
      <c r="M36" s="215" t="s">
        <v>884</v>
      </c>
      <c r="N36" s="216" t="s">
        <v>885</v>
      </c>
      <c r="O36" s="215" t="s">
        <v>413</v>
      </c>
      <c r="P36" s="217">
        <v>29087</v>
      </c>
      <c r="Q36" s="216"/>
      <c r="R36" s="215" t="s">
        <v>886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26.409615151147261</v>
      </c>
      <c r="E37" s="5">
        <f t="shared" si="8"/>
        <v>0.99963592233009713</v>
      </c>
      <c r="F37" s="39">
        <v>26.728077538562236</v>
      </c>
      <c r="G37" s="5">
        <v>27.616666666666667</v>
      </c>
      <c r="H37" s="283">
        <f t="shared" si="3"/>
        <v>1.1914900611744703E-2</v>
      </c>
      <c r="I37" s="170">
        <v>31</v>
      </c>
      <c r="J37" s="165">
        <f t="shared" si="6"/>
        <v>97.310961912241154</v>
      </c>
      <c r="K37" s="166">
        <f t="shared" si="7"/>
        <v>96.151511472623525</v>
      </c>
      <c r="L37" s="198">
        <v>1.9074074074074073E-2</v>
      </c>
      <c r="M37" s="215" t="s">
        <v>447</v>
      </c>
      <c r="N37" s="216" t="s">
        <v>887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26.438502673796791</v>
      </c>
      <c r="E38" s="5">
        <f t="shared" si="8"/>
        <v>0.99854368932038839</v>
      </c>
      <c r="F38" s="39">
        <v>26.758302079829257</v>
      </c>
      <c r="G38" s="5">
        <v>27.15</v>
      </c>
      <c r="H38" s="283">
        <f t="shared" si="3"/>
        <v>1.1951408765712934E-2</v>
      </c>
      <c r="I38" s="170">
        <v>32</v>
      </c>
      <c r="J38" s="165">
        <f t="shared" si="6"/>
        <v>98.557282061986214</v>
      </c>
      <c r="K38" s="166">
        <f t="shared" si="7"/>
        <v>97.379383697225748</v>
      </c>
      <c r="L38" s="198">
        <v>1.8854166666666665E-2</v>
      </c>
      <c r="M38" s="215" t="s">
        <v>763</v>
      </c>
      <c r="N38" s="216" t="s">
        <v>888</v>
      </c>
      <c r="O38" s="215" t="s">
        <v>413</v>
      </c>
      <c r="P38" s="217">
        <v>28071</v>
      </c>
      <c r="Q38" s="216"/>
      <c r="R38" s="215" t="s">
        <v>889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26.486789236576158</v>
      </c>
      <c r="E39" s="5">
        <f t="shared" si="8"/>
        <v>0.9967233009708738</v>
      </c>
      <c r="F39" s="39">
        <v>26.807563020018339</v>
      </c>
      <c r="G39" s="5">
        <v>27.6</v>
      </c>
      <c r="H39" s="283">
        <f t="shared" si="3"/>
        <v>1.1965794250027353E-2</v>
      </c>
      <c r="I39" s="170">
        <v>33</v>
      </c>
      <c r="J39" s="165">
        <f t="shared" si="6"/>
        <v>96.894806096451831</v>
      </c>
      <c r="K39" s="166">
        <f t="shared" si="7"/>
        <v>95.735382782805388</v>
      </c>
      <c r="L39" s="198">
        <v>1.9212962962962963E-2</v>
      </c>
      <c r="M39" s="215" t="s">
        <v>459</v>
      </c>
      <c r="N39" s="216" t="s">
        <v>890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26.5546875</v>
      </c>
      <c r="E40" s="5">
        <f t="shared" si="8"/>
        <v>0.99417475728155336</v>
      </c>
      <c r="F40" s="39">
        <v>26.876070670194284</v>
      </c>
      <c r="G40" s="5">
        <v>27.983333333333334</v>
      </c>
      <c r="H40" s="283">
        <f t="shared" si="3"/>
        <v>1.1957967149963637E-2</v>
      </c>
      <c r="I40" s="170">
        <v>34</v>
      </c>
      <c r="J40" s="165">
        <f t="shared" si="6"/>
        <v>96.850705117817242</v>
      </c>
      <c r="K40" s="166">
        <f t="shared" si="7"/>
        <v>95.692567567567565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26.642498469075321</v>
      </c>
      <c r="E41" s="5">
        <f t="shared" si="8"/>
        <v>0.99089805825242716</v>
      </c>
      <c r="F41" s="39">
        <v>26.964119443340024</v>
      </c>
      <c r="G41" s="5">
        <v>27.85</v>
      </c>
      <c r="H41" s="283">
        <f t="shared" si="3"/>
        <v>1.19277388212335E-2</v>
      </c>
      <c r="I41" s="170">
        <v>35</v>
      </c>
      <c r="J41" s="165">
        <f t="shared" si="6"/>
        <v>96.819100335152683</v>
      </c>
      <c r="K41" s="166">
        <f t="shared" si="7"/>
        <v>95.664267393448185</v>
      </c>
      <c r="L41" s="198">
        <v>1.9340277777777779E-2</v>
      </c>
      <c r="M41" s="215" t="s">
        <v>459</v>
      </c>
      <c r="N41" s="216" t="s">
        <v>890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26.750614854894245</v>
      </c>
      <c r="E42" s="5">
        <f t="shared" si="8"/>
        <v>0.98689320388349511</v>
      </c>
      <c r="F42" s="39">
        <v>27.072091042015586</v>
      </c>
      <c r="G42" s="5">
        <v>27.650000000000002</v>
      </c>
      <c r="H42" s="283">
        <f t="shared" si="3"/>
        <v>1.1874819223325369E-2</v>
      </c>
      <c r="I42" s="170">
        <v>36</v>
      </c>
      <c r="J42" s="165">
        <f t="shared" si="6"/>
        <v>97.90991335267843</v>
      </c>
      <c r="K42" s="166">
        <f t="shared" si="7"/>
        <v>96.747250831443921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877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26.879525515877916</v>
      </c>
      <c r="E43" s="5">
        <f t="shared" si="8"/>
        <v>0.98216019417475731</v>
      </c>
      <c r="F43" s="39">
        <v>27.200458643037543</v>
      </c>
      <c r="G43" s="5">
        <v>28.033333333333339</v>
      </c>
      <c r="H43" s="283">
        <f t="shared" si="3"/>
        <v>1.1798813077799911E-2</v>
      </c>
      <c r="I43" s="170">
        <v>37</v>
      </c>
      <c r="J43" s="165">
        <f t="shared" si="6"/>
        <v>97.028984457922249</v>
      </c>
      <c r="K43" s="166">
        <f t="shared" si="7"/>
        <v>95.884157607174473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877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27.029821073558647</v>
      </c>
      <c r="E44" s="5">
        <f t="shared" si="8"/>
        <v>0.97669902912621354</v>
      </c>
      <c r="F44" s="39">
        <v>27.349792165852126</v>
      </c>
      <c r="G44" s="5">
        <v>27.93333333333333</v>
      </c>
      <c r="H44" s="283">
        <f t="shared" si="3"/>
        <v>1.1699214763795599E-2</v>
      </c>
      <c r="I44" s="170">
        <v>38</v>
      </c>
      <c r="J44" s="165">
        <f t="shared" si="6"/>
        <v>97.214901063455429</v>
      </c>
      <c r="K44" s="166">
        <f t="shared" si="7"/>
        <v>96.077563057672918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27.20220082530949</v>
      </c>
      <c r="E45" s="5">
        <f t="shared" si="8"/>
        <v>0.97050970873786402</v>
      </c>
      <c r="F45" s="39">
        <v>27.520764735902276</v>
      </c>
      <c r="G45" s="5">
        <v>27.650000000000002</v>
      </c>
      <c r="H45" s="283">
        <f t="shared" si="3"/>
        <v>1.1575401833845226E-2</v>
      </c>
      <c r="I45" s="170">
        <v>39</v>
      </c>
      <c r="J45" s="165">
        <f t="shared" si="6"/>
        <v>99.532603023154692</v>
      </c>
      <c r="K45" s="166">
        <f t="shared" si="7"/>
        <v>98.380473147593079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877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27.397481108312341</v>
      </c>
      <c r="E46" s="5">
        <f t="shared" si="8"/>
        <v>0.96359223300970875</v>
      </c>
      <c r="F46" s="39">
        <v>27.714160482757652</v>
      </c>
      <c r="G46" s="5">
        <v>28</v>
      </c>
      <c r="H46" s="283">
        <f t="shared" si="3"/>
        <v>1.1426626999664406E-2</v>
      </c>
      <c r="I46" s="170">
        <v>40</v>
      </c>
      <c r="J46" s="165">
        <f t="shared" si="6"/>
        <v>99.691224758121038</v>
      </c>
      <c r="K46" s="166">
        <f t="shared" si="7"/>
        <v>98.552090317670292</v>
      </c>
      <c r="L46" s="198">
        <v>1.9305555555555555E-2</v>
      </c>
      <c r="M46" s="215" t="s">
        <v>462</v>
      </c>
      <c r="N46" s="216" t="s">
        <v>891</v>
      </c>
      <c r="O46" s="215" t="s">
        <v>373</v>
      </c>
      <c r="P46" s="217">
        <v>27375</v>
      </c>
      <c r="Q46" s="216"/>
      <c r="R46" s="215" t="s">
        <v>877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27.611452477448029</v>
      </c>
      <c r="E47" s="5">
        <f t="shared" si="8"/>
        <v>0.956125</v>
      </c>
      <c r="F47" s="39">
        <v>27.928308398214821</v>
      </c>
      <c r="G47" s="5">
        <v>28.933333333333334</v>
      </c>
      <c r="H47" s="283">
        <f t="shared" si="3"/>
        <v>1.1345331634444591E-2</v>
      </c>
      <c r="I47" s="170">
        <v>41</v>
      </c>
      <c r="J47" s="165">
        <f t="shared" si="6"/>
        <v>97.31117908785653</v>
      </c>
      <c r="K47" s="166">
        <f t="shared" si="7"/>
        <v>96.207151489365955</v>
      </c>
      <c r="L47" s="198">
        <v>1.9930555555555556E-2</v>
      </c>
      <c r="M47" s="215" t="s">
        <v>892</v>
      </c>
      <c r="N47" s="216" t="s">
        <v>893</v>
      </c>
      <c r="O47" s="215" t="s">
        <v>409</v>
      </c>
      <c r="P47" s="217">
        <v>26663</v>
      </c>
      <c r="Q47" s="216"/>
      <c r="R47" s="215" t="s">
        <v>894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27.829753590723413</v>
      </c>
      <c r="E48" s="5">
        <f t="shared" si="8"/>
        <v>0.94862500000000005</v>
      </c>
      <c r="F48" s="39">
        <v>28.148407253193081</v>
      </c>
      <c r="G48" s="5">
        <v>29.083333333333332</v>
      </c>
      <c r="H48" s="283">
        <f t="shared" si="3"/>
        <v>1.1320486434752738E-2</v>
      </c>
      <c r="I48" s="170">
        <v>42</v>
      </c>
      <c r="J48" s="165">
        <f t="shared" si="6"/>
        <v>99.758088316100725</v>
      </c>
      <c r="K48" s="166">
        <f t="shared" si="7"/>
        <v>98.628778230561437</v>
      </c>
      <c r="L48" s="198">
        <v>1.9594907407407405E-2</v>
      </c>
      <c r="M48" s="215" t="s">
        <v>462</v>
      </c>
      <c r="N48" s="216" t="s">
        <v>891</v>
      </c>
      <c r="O48" s="215" t="s">
        <v>373</v>
      </c>
      <c r="P48" s="217">
        <v>27375</v>
      </c>
      <c r="Q48" s="216"/>
      <c r="R48" s="215" t="s">
        <v>877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28.051534068269358</v>
      </c>
      <c r="E49" s="5">
        <f t="shared" si="8"/>
        <v>0.94112499999999999</v>
      </c>
      <c r="F49" s="39">
        <v>28.3720027979078</v>
      </c>
      <c r="G49" s="5">
        <v>29.000000000000004</v>
      </c>
      <c r="H49" s="283">
        <f t="shared" si="3"/>
        <v>1.129524524303494E-2</v>
      </c>
      <c r="I49" s="170">
        <v>43</v>
      </c>
      <c r="J49" s="165">
        <f t="shared" si="6"/>
        <v>97.834492406578605</v>
      </c>
      <c r="K49" s="166">
        <f t="shared" si="7"/>
        <v>96.729427821618458</v>
      </c>
      <c r="L49" s="198">
        <v>2.013888888888889E-2</v>
      </c>
      <c r="M49" s="215" t="s">
        <v>781</v>
      </c>
      <c r="N49" s="216" t="s">
        <v>895</v>
      </c>
      <c r="O49" s="215" t="s">
        <v>413</v>
      </c>
      <c r="P49" s="217">
        <v>20622</v>
      </c>
      <c r="Q49" s="216"/>
      <c r="R49" s="215" t="s">
        <v>896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28.276877761413843</v>
      </c>
      <c r="E50" s="5">
        <f t="shared" si="8"/>
        <v>0.93362500000000004</v>
      </c>
      <c r="F50" s="39">
        <v>28.599179026935683</v>
      </c>
      <c r="G50" s="5">
        <v>29.433333333333337</v>
      </c>
      <c r="H50" s="283">
        <f t="shared" si="3"/>
        <v>1.1269598516037335E-2</v>
      </c>
      <c r="I50" s="170">
        <v>44</v>
      </c>
      <c r="J50" s="165">
        <f t="shared" si="6"/>
        <v>98.391670964228268</v>
      </c>
      <c r="K50" s="166">
        <f t="shared" si="7"/>
        <v>97.282836335139365</v>
      </c>
      <c r="L50" s="198">
        <v>2.0185185185185184E-2</v>
      </c>
      <c r="M50" s="215" t="s">
        <v>559</v>
      </c>
      <c r="N50" s="216" t="s">
        <v>897</v>
      </c>
      <c r="O50" s="215" t="s">
        <v>373</v>
      </c>
      <c r="P50" s="217">
        <v>26375</v>
      </c>
      <c r="Q50" s="216"/>
      <c r="R50" s="215" t="s">
        <v>898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28.505871237683898</v>
      </c>
      <c r="E51" s="5">
        <f t="shared" si="8"/>
        <v>0.92612499999999998</v>
      </c>
      <c r="F51" s="39">
        <v>28.830022646765141</v>
      </c>
      <c r="G51" s="5">
        <v>30.033333333333331</v>
      </c>
      <c r="H51" s="283">
        <f t="shared" si="3"/>
        <v>1.1243536401370588E-2</v>
      </c>
      <c r="I51" s="170">
        <v>45</v>
      </c>
      <c r="J51" s="165">
        <f t="shared" si="6"/>
        <v>98.958887803541671</v>
      </c>
      <c r="K51" s="166">
        <f t="shared" si="7"/>
        <v>97.846239946283404</v>
      </c>
      <c r="L51" s="198">
        <v>2.0231481481481482E-2</v>
      </c>
      <c r="M51" s="218" t="s">
        <v>559</v>
      </c>
      <c r="N51" s="219" t="s">
        <v>897</v>
      </c>
      <c r="O51" s="218" t="s">
        <v>373</v>
      </c>
      <c r="P51" s="220">
        <v>26375</v>
      </c>
      <c r="Q51" s="208" t="s">
        <v>899</v>
      </c>
      <c r="R51" s="208" t="s">
        <v>467</v>
      </c>
      <c r="S51" s="204">
        <v>43155</v>
      </c>
      <c r="T51" s="208" t="s">
        <v>900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28.738603891685941</v>
      </c>
      <c r="E52" s="5">
        <f t="shared" si="8"/>
        <v>0.91862500000000002</v>
      </c>
      <c r="F52" s="39">
        <v>29.064623186135432</v>
      </c>
      <c r="G52" s="5">
        <v>29.983333333333331</v>
      </c>
      <c r="H52" s="283">
        <f t="shared" si="3"/>
        <v>1.1217048724891454E-2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95.795346305619802</v>
      </c>
      <c r="L52" s="198">
        <v>2.0833333333333332E-2</v>
      </c>
      <c r="M52" s="215" t="s">
        <v>813</v>
      </c>
      <c r="N52" s="216" t="s">
        <v>901</v>
      </c>
      <c r="O52" s="215" t="s">
        <v>398</v>
      </c>
      <c r="P52" s="217">
        <v>22915</v>
      </c>
      <c r="Q52" s="216"/>
      <c r="R52" s="215" t="s">
        <v>902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28.975168061462476</v>
      </c>
      <c r="E53" s="5">
        <f t="shared" si="8"/>
        <v>0.91112499999999996</v>
      </c>
      <c r="F53" s="39">
        <v>29.303073111807223</v>
      </c>
      <c r="G53" s="5">
        <v>30.483333333333334</v>
      </c>
      <c r="H53" s="283">
        <f t="shared" si="3"/>
        <v>1.1190124977459179E-2</v>
      </c>
      <c r="I53" s="170">
        <v>47</v>
      </c>
      <c r="J53" s="165">
        <f t="shared" si="10"/>
        <v>97.785560996019655</v>
      </c>
      <c r="K53" s="166">
        <f t="shared" si="11"/>
        <v>96.691328347483235</v>
      </c>
      <c r="L53" s="198">
        <v>2.0810185185185185E-2</v>
      </c>
      <c r="M53" s="218" t="s">
        <v>559</v>
      </c>
      <c r="N53" s="219" t="s">
        <v>897</v>
      </c>
      <c r="O53" s="218" t="s">
        <v>373</v>
      </c>
      <c r="P53" s="220">
        <v>26375</v>
      </c>
      <c r="Q53" s="208" t="s">
        <v>903</v>
      </c>
      <c r="R53" s="208" t="s">
        <v>904</v>
      </c>
      <c r="S53" s="204">
        <v>43561</v>
      </c>
      <c r="T53" s="209" t="s">
        <v>905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29.215659150643241</v>
      </c>
      <c r="E54" s="5">
        <f t="shared" si="8"/>
        <v>0.90362500000000001</v>
      </c>
      <c r="F54" s="39">
        <v>29.545467950079036</v>
      </c>
      <c r="G54" s="5">
        <v>30.85</v>
      </c>
      <c r="H54" s="283">
        <f t="shared" si="3"/>
        <v>1.1162754301033617E-2</v>
      </c>
      <c r="I54" s="170">
        <v>48</v>
      </c>
      <c r="J54" s="165">
        <f t="shared" si="10"/>
        <v>95.771370988910974</v>
      </c>
      <c r="K54" s="166">
        <f t="shared" si="11"/>
        <v>94.702298705488616</v>
      </c>
      <c r="L54" s="198">
        <v>2.1423611111111112E-2</v>
      </c>
      <c r="M54" s="215" t="s">
        <v>906</v>
      </c>
      <c r="N54" s="216" t="s">
        <v>907</v>
      </c>
      <c r="O54" s="215" t="s">
        <v>617</v>
      </c>
      <c r="P54" s="217">
        <v>14817</v>
      </c>
      <c r="Q54" s="216"/>
      <c r="R54" s="215" t="s">
        <v>908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29.460175756730365</v>
      </c>
      <c r="E55" s="5">
        <f t="shared" si="8"/>
        <v>0.89612500000000006</v>
      </c>
      <c r="F55" s="39">
        <v>29.791906414385164</v>
      </c>
      <c r="G55" s="5">
        <v>30.983333333333334</v>
      </c>
      <c r="H55" s="283">
        <f t="shared" si="3"/>
        <v>1.1134925474075092E-2</v>
      </c>
      <c r="I55" s="170">
        <v>49</v>
      </c>
      <c r="J55" s="165">
        <f t="shared" si="10"/>
        <v>96.154619949602463</v>
      </c>
      <c r="K55" s="166">
        <f t="shared" si="11"/>
        <v>95.083945422475622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29.70881980587987</v>
      </c>
      <c r="E56" s="5">
        <f t="shared" si="8"/>
        <v>0.888625</v>
      </c>
      <c r="F56" s="39">
        <v>30.042490539332988</v>
      </c>
      <c r="G56" s="5">
        <v>30.583333333333332</v>
      </c>
      <c r="H56" s="283">
        <f t="shared" si="3"/>
        <v>1.1106626896204279E-2</v>
      </c>
      <c r="I56" s="170">
        <v>50</v>
      </c>
      <c r="J56" s="165">
        <f t="shared" si="10"/>
        <v>98.231576695366712</v>
      </c>
      <c r="K56" s="166">
        <f t="shared" si="11"/>
        <v>97.140555223585409</v>
      </c>
      <c r="L56" s="198">
        <v>2.1238425925925924E-2</v>
      </c>
      <c r="M56" s="215" t="s">
        <v>909</v>
      </c>
      <c r="N56" s="216" t="s">
        <v>655</v>
      </c>
      <c r="O56" s="215" t="s">
        <v>910</v>
      </c>
      <c r="P56" s="217">
        <v>14005</v>
      </c>
      <c r="Q56" s="216"/>
      <c r="R56" s="215" t="s">
        <v>911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29.961696694566605</v>
      </c>
      <c r="E57" s="5">
        <f t="shared" si="8"/>
        <v>0.88112499999999994</v>
      </c>
      <c r="F57" s="39">
        <v>30.297325821562175</v>
      </c>
      <c r="G57" s="5">
        <v>31.45</v>
      </c>
      <c r="H57" s="283">
        <f t="shared" si="3"/>
        <v>1.1077846572079572E-2</v>
      </c>
      <c r="I57" s="170">
        <v>51</v>
      </c>
      <c r="J57" s="165">
        <f t="shared" si="10"/>
        <v>96.334899273647622</v>
      </c>
      <c r="K57" s="166">
        <f t="shared" si="11"/>
        <v>95.267716039957406</v>
      </c>
      <c r="L57" s="198">
        <v>2.1840277777777778E-2</v>
      </c>
      <c r="M57" s="215" t="s">
        <v>813</v>
      </c>
      <c r="N57" s="216" t="s">
        <v>901</v>
      </c>
      <c r="O57" s="215" t="s">
        <v>398</v>
      </c>
      <c r="P57" s="217">
        <v>22915</v>
      </c>
      <c r="Q57" s="216"/>
      <c r="R57" s="215" t="s">
        <v>912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30.218915438546286</v>
      </c>
      <c r="E58" s="5">
        <f t="shared" si="8"/>
        <v>0.87362499999999998</v>
      </c>
      <c r="F58" s="39">
        <v>30.556521367834183</v>
      </c>
      <c r="G58" s="5">
        <v>31.783333333333335</v>
      </c>
      <c r="H58" s="283">
        <f t="shared" si="3"/>
        <v>1.104857209444275E-2</v>
      </c>
      <c r="I58" s="170">
        <v>52</v>
      </c>
      <c r="J58" s="165">
        <f t="shared" si="10"/>
        <v>96.140077717359773</v>
      </c>
      <c r="K58" s="166">
        <f t="shared" si="11"/>
        <v>95.077867137534199</v>
      </c>
      <c r="L58" s="198">
        <v>2.207175925925926E-2</v>
      </c>
      <c r="M58" s="215" t="s">
        <v>913</v>
      </c>
      <c r="N58" s="216" t="s">
        <v>914</v>
      </c>
      <c r="O58" s="215" t="s">
        <v>915</v>
      </c>
      <c r="P58" s="217">
        <v>21237</v>
      </c>
      <c r="Q58" s="216"/>
      <c r="R58" s="215" t="s">
        <v>916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30.480588829556932</v>
      </c>
      <c r="E59" s="5">
        <f t="shared" si="8"/>
        <v>0.86612500000000003</v>
      </c>
      <c r="F59" s="39">
        <v>30.820190050788909</v>
      </c>
      <c r="G59" s="5">
        <v>31.750000000000004</v>
      </c>
      <c r="H59" s="283">
        <f t="shared" si="3"/>
        <v>1.1018790626285704E-2</v>
      </c>
      <c r="I59" s="170">
        <v>53</v>
      </c>
      <c r="J59" s="165">
        <f t="shared" si="10"/>
        <v>97.071464726894192</v>
      </c>
      <c r="K59" s="166">
        <f t="shared" si="11"/>
        <v>96.001854581281663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917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30.746833600232929</v>
      </c>
      <c r="E60" s="5">
        <f t="shared" si="8"/>
        <v>0.85862499999999997</v>
      </c>
      <c r="F60" s="39">
        <v>31.088448672835487</v>
      </c>
      <c r="G60" s="5">
        <v>32.06666666666667</v>
      </c>
      <c r="H60" s="283">
        <f t="shared" si="3"/>
        <v>1.0988488882079686E-2</v>
      </c>
      <c r="I60" s="170">
        <v>54</v>
      </c>
      <c r="J60" s="165">
        <f t="shared" si="10"/>
        <v>96.949424135661587</v>
      </c>
      <c r="K60" s="166">
        <f t="shared" si="11"/>
        <v>95.884096466422847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918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31.017770597738284</v>
      </c>
      <c r="E61" s="5">
        <f t="shared" si="8"/>
        <v>0.85112500000000002</v>
      </c>
      <c r="F61" s="39">
        <v>31.361418138677337</v>
      </c>
      <c r="G61" s="5">
        <v>32.033333333333331</v>
      </c>
      <c r="H61" s="283">
        <f t="shared" si="3"/>
        <v>1.0957653108015535E-2</v>
      </c>
      <c r="I61" s="170">
        <v>55</v>
      </c>
      <c r="J61" s="165">
        <f t="shared" si="10"/>
        <v>97.902449964653499</v>
      </c>
      <c r="K61" s="166">
        <f t="shared" si="11"/>
        <v>96.829668879515978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919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31.293524966661728</v>
      </c>
      <c r="E62" s="5">
        <f t="shared" si="8"/>
        <v>0.84362499999999996</v>
      </c>
      <c r="F62" s="39">
        <v>31.639223637006719</v>
      </c>
      <c r="G62" s="5">
        <v>33.366666666666667</v>
      </c>
      <c r="H62" s="283">
        <f t="shared" si="3"/>
        <v>1.0926269061186612E-2</v>
      </c>
      <c r="I62" s="170">
        <v>56</v>
      </c>
      <c r="J62" s="165">
        <f t="shared" si="10"/>
        <v>95.924882173845532</v>
      </c>
      <c r="K62" s="166">
        <f t="shared" si="11"/>
        <v>94.876781101551472</v>
      </c>
      <c r="L62" s="198">
        <v>2.2905092592592591E-2</v>
      </c>
      <c r="M62" s="208" t="s">
        <v>488</v>
      </c>
      <c r="N62" s="208" t="s">
        <v>920</v>
      </c>
      <c r="O62" s="218"/>
      <c r="P62" s="220"/>
      <c r="Q62" s="208" t="s">
        <v>921</v>
      </c>
      <c r="R62" s="208" t="s">
        <v>922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31.574226341755118</v>
      </c>
      <c r="E63" s="5">
        <f t="shared" si="8"/>
        <v>0.83612500000000001</v>
      </c>
      <c r="F63" s="39">
        <v>31.921994831942548</v>
      </c>
      <c r="G63" s="5">
        <v>33.950000000000003</v>
      </c>
      <c r="H63" s="283">
        <f t="shared" si="3"/>
        <v>1.0894321987654672E-2</v>
      </c>
      <c r="I63" s="170">
        <v>57</v>
      </c>
      <c r="J63" s="165">
        <f t="shared" si="10"/>
        <v>95.574834826175305</v>
      </c>
      <c r="K63" s="166">
        <f t="shared" si="11"/>
        <v>94.533611801662033</v>
      </c>
      <c r="L63" s="198">
        <v>2.3194444444444445E-2</v>
      </c>
      <c r="M63" s="215" t="s">
        <v>923</v>
      </c>
      <c r="N63" s="216" t="s">
        <v>924</v>
      </c>
      <c r="O63" s="215" t="s">
        <v>509</v>
      </c>
      <c r="P63" s="217">
        <v>20713</v>
      </c>
      <c r="Q63" s="216"/>
      <c r="R63" s="215" t="s">
        <v>925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31.860009051138935</v>
      </c>
      <c r="E64" s="5">
        <f t="shared" si="8"/>
        <v>0.82862499999999994</v>
      </c>
      <c r="F64" s="39">
        <v>32.209866064826429</v>
      </c>
      <c r="G64" s="5">
        <v>32.516666666666666</v>
      </c>
      <c r="H64" s="283">
        <f t="shared" si="3"/>
        <v>1.0861796599320295E-2</v>
      </c>
      <c r="I64" s="170">
        <v>58</v>
      </c>
      <c r="J64" s="165">
        <f t="shared" si="10"/>
        <v>99.056482003566671</v>
      </c>
      <c r="K64" s="166">
        <f t="shared" si="11"/>
        <v>97.98055064419971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919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32.15101233064393</v>
      </c>
      <c r="E65" s="5">
        <f t="shared" si="8"/>
        <v>0.82112499999999999</v>
      </c>
      <c r="F65" s="39">
        <v>32.502976567036832</v>
      </c>
      <c r="G65" s="5">
        <v>33.199999999999996</v>
      </c>
      <c r="H65" s="283">
        <f t="shared" si="3"/>
        <v>1.082867704953059E-2</v>
      </c>
      <c r="I65" s="170">
        <v>59</v>
      </c>
      <c r="J65" s="165">
        <f t="shared" si="10"/>
        <v>97.900531828424207</v>
      </c>
      <c r="K65" s="166">
        <f t="shared" si="11"/>
        <v>96.840398586276905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32.447380550007679</v>
      </c>
      <c r="E66" s="5">
        <f t="shared" ref="E66:E97" si="12">1-IF(A66&lt;I$3,0,IF(A66&lt;I$4,G$3*(A66-I$3)^2,G$2+G$4*(A66-I$4)+(A66&gt;I$5)*G$5*(A66-I$5)^2))</f>
        <v>0.81362500000000004</v>
      </c>
      <c r="F66" s="39">
        <v>32.801470684529662</v>
      </c>
      <c r="G66" s="5">
        <v>32.799999999999997</v>
      </c>
      <c r="H66" s="283">
        <f t="shared" si="3"/>
        <v>1.0794946907334364E-2</v>
      </c>
      <c r="I66" s="170">
        <v>60</v>
      </c>
      <c r="J66" s="165">
        <f t="shared" si="10"/>
        <v>100.00448379429776</v>
      </c>
      <c r="K66" s="166">
        <f t="shared" si="11"/>
        <v>98.924940701242932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32.749263451697935</v>
      </c>
      <c r="E67" s="5">
        <f t="shared" si="12"/>
        <v>0.80612499999999998</v>
      </c>
      <c r="F67" s="39">
        <v>33.105498114865966</v>
      </c>
      <c r="G67" s="5">
        <v>33.449999999999996</v>
      </c>
      <c r="H67" s="283">
        <f t="shared" si="3"/>
        <v>1.0760589130301132E-2</v>
      </c>
      <c r="I67" s="170">
        <v>61</v>
      </c>
      <c r="J67" s="165">
        <f t="shared" si="10"/>
        <v>98.970098998104547</v>
      </c>
      <c r="K67" s="166">
        <f t="shared" si="11"/>
        <v>97.905122426600713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926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33.056816403192983</v>
      </c>
      <c r="E68" s="5">
        <f t="shared" si="12"/>
        <v>0.79862500000000003</v>
      </c>
      <c r="F68" s="39">
        <v>33.41521415754471</v>
      </c>
      <c r="G68" s="5"/>
      <c r="H68" s="283">
        <f t="shared" si="3"/>
        <v>1.0725586035808973E-2</v>
      </c>
      <c r="I68" s="170">
        <v>62</v>
      </c>
      <c r="J68" s="165">
        <f t="shared" si="10"/>
        <v>100.24564247263412</v>
      </c>
      <c r="K68" s="166">
        <f t="shared" si="11"/>
        <v>99.170449209578933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33.370200663611946</v>
      </c>
      <c r="E69" s="5">
        <f t="shared" si="12"/>
        <v>0.79112499999999997</v>
      </c>
      <c r="F69" s="39">
        <v>33.73077997852004</v>
      </c>
      <c r="G69" s="5">
        <v>35.333333333333336</v>
      </c>
      <c r="H69" s="283">
        <f t="shared" si="3"/>
        <v>1.0689919270699131E-2</v>
      </c>
      <c r="I69" s="170">
        <v>63</v>
      </c>
      <c r="J69" s="165">
        <f t="shared" si="10"/>
        <v>95.464471637320855</v>
      </c>
      <c r="K69" s="166">
        <f t="shared" si="11"/>
        <v>94.443964142297958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33.6895836656564</v>
      </c>
      <c r="E70" s="5">
        <f t="shared" si="12"/>
        <v>0.78362500000000002</v>
      </c>
      <c r="F70" s="39">
        <v>34.05236288984964</v>
      </c>
      <c r="G70" s="5">
        <v>36.249999999999993</v>
      </c>
      <c r="H70" s="283">
        <f t="shared" si="3"/>
        <v>1.0653569779187843E-2</v>
      </c>
      <c r="I70" s="170">
        <v>64</v>
      </c>
      <c r="J70" s="165">
        <f t="shared" si="10"/>
        <v>94.546125561822237</v>
      </c>
      <c r="K70" s="166">
        <f t="shared" si="11"/>
        <v>93.538871815797506</v>
      </c>
      <c r="L70" s="198">
        <v>2.5011574074074075E-2</v>
      </c>
      <c r="M70" s="215" t="s">
        <v>927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34.015139313899176</v>
      </c>
      <c r="E71" s="5">
        <f t="shared" si="12"/>
        <v>0.77612499999999995</v>
      </c>
      <c r="F71" s="39">
        <v>34.38013664549382</v>
      </c>
      <c r="G71" s="5">
        <v>35.81666666666667</v>
      </c>
      <c r="H71" s="283">
        <f t="shared" si="3"/>
        <v>1.0616517768915963E-2</v>
      </c>
      <c r="I71" s="170">
        <v>65</v>
      </c>
      <c r="J71" s="165">
        <f t="shared" si="10"/>
        <v>95.9892135286007</v>
      </c>
      <c r="K71" s="166">
        <f t="shared" si="11"/>
        <v>94.970142337550044</v>
      </c>
      <c r="L71" s="198">
        <v>2.4872685185185189E-2</v>
      </c>
      <c r="M71" s="215" t="s">
        <v>763</v>
      </c>
      <c r="N71" s="216" t="s">
        <v>928</v>
      </c>
      <c r="O71" s="215" t="s">
        <v>528</v>
      </c>
      <c r="P71" s="217">
        <v>15053</v>
      </c>
      <c r="Q71" s="216"/>
      <c r="R71" s="215" t="s">
        <v>929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34.34704830053667</v>
      </c>
      <c r="E72" s="5">
        <f t="shared" si="12"/>
        <v>0.768625</v>
      </c>
      <c r="F72" s="39">
        <v>34.714281754364087</v>
      </c>
      <c r="G72" s="5">
        <v>35.583333333333336</v>
      </c>
      <c r="H72" s="283">
        <f t="shared" si="3"/>
        <v>1.0578742675015898E-2</v>
      </c>
      <c r="I72" s="170">
        <v>66</v>
      </c>
      <c r="J72" s="165">
        <f t="shared" si="10"/>
        <v>97.512027399899111</v>
      </c>
      <c r="K72" s="166">
        <f t="shared" si="11"/>
        <v>96.48047275431648</v>
      </c>
      <c r="L72" s="198">
        <v>2.4722222222222225E-2</v>
      </c>
      <c r="M72" s="215" t="s">
        <v>930</v>
      </c>
      <c r="N72" s="216" t="s">
        <v>931</v>
      </c>
      <c r="O72" s="215" t="s">
        <v>932</v>
      </c>
      <c r="P72" s="217">
        <v>16604</v>
      </c>
      <c r="Q72" s="216"/>
      <c r="R72" s="215" t="s">
        <v>933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34.685498439809486</v>
      </c>
      <c r="E73" s="5">
        <f t="shared" si="12"/>
        <v>0.76112500000000005</v>
      </c>
      <c r="F73" s="39">
        <v>35.05498581180612</v>
      </c>
      <c r="G73" s="5">
        <v>36.333333333333336</v>
      </c>
      <c r="H73" s="283">
        <f t="shared" si="3"/>
        <v>1.0540223122047155E-2</v>
      </c>
      <c r="I73" s="170">
        <v>67</v>
      </c>
      <c r="J73" s="165">
        <f t="shared" si="10"/>
        <v>98.285006948989107</v>
      </c>
      <c r="K73" s="166">
        <f t="shared" si="11"/>
        <v>97.249061046194811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934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35.030685022391772</v>
      </c>
      <c r="E74" s="5">
        <f t="shared" si="12"/>
        <v>0.75362499999999999</v>
      </c>
      <c r="F74" s="39">
        <v>35.40244385079648</v>
      </c>
      <c r="G74" s="5">
        <v>36.81666666666667</v>
      </c>
      <c r="H74" s="283">
        <f t="shared" ref="H74:H106" si="14">((F74-D74)/F74)</f>
        <v>1.0500936883665008E-2</v>
      </c>
      <c r="I74" s="170">
        <v>68</v>
      </c>
      <c r="J74" s="165">
        <f t="shared" si="10"/>
        <v>96.245882693601658</v>
      </c>
      <c r="K74" s="166">
        <f t="shared" si="11"/>
        <v>95.235210754123528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934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35.382811191154296</v>
      </c>
      <c r="E75" s="5">
        <f t="shared" si="12"/>
        <v>0.74612499999999993</v>
      </c>
      <c r="F75" s="39">
        <v>35.758280094094914</v>
      </c>
      <c r="G75" s="5">
        <v>36.18333333333333</v>
      </c>
      <c r="H75" s="283">
        <f t="shared" si="14"/>
        <v>1.0500194694839994E-2</v>
      </c>
      <c r="I75" s="170">
        <v>69</v>
      </c>
      <c r="J75" s="165">
        <f t="shared" si="10"/>
        <v>98.825278933472831</v>
      </c>
      <c r="K75" s="166">
        <f t="shared" si="11"/>
        <v>97.787594263899493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935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35.742088339820604</v>
      </c>
      <c r="E76" s="5">
        <f t="shared" si="12"/>
        <v>0.73862500000000009</v>
      </c>
      <c r="F76" s="39">
        <v>36.145693798666187</v>
      </c>
      <c r="G76" s="5">
        <v>38.483333333333334</v>
      </c>
      <c r="H76" s="283">
        <f t="shared" si="14"/>
        <v>1.1166073090025349E-2</v>
      </c>
      <c r="I76" s="170">
        <v>70</v>
      </c>
      <c r="J76" s="165">
        <f t="shared" si="10"/>
        <v>95.581385100042795</v>
      </c>
      <c r="K76" s="166">
        <f t="shared" si="11"/>
        <v>94.514116367969862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936</v>
      </c>
      <c r="R76" s="208" t="s">
        <v>937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36.125289070731668</v>
      </c>
      <c r="E77" s="5">
        <f t="shared" si="12"/>
        <v>0.73079000000000005</v>
      </c>
      <c r="F77" s="39">
        <v>36.574610448455836</v>
      </c>
      <c r="G77" s="5">
        <v>39.233333333333327</v>
      </c>
      <c r="H77" s="283">
        <f t="shared" si="14"/>
        <v>1.2285062567033793E-2</v>
      </c>
      <c r="I77" s="170">
        <v>71</v>
      </c>
      <c r="J77" s="165">
        <f t="shared" si="10"/>
        <v>93.223306155792287</v>
      </c>
      <c r="K77" s="166">
        <f t="shared" si="11"/>
        <v>92.078052006962636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36.550669057228099</v>
      </c>
      <c r="E78" s="5">
        <f t="shared" si="12"/>
        <v>0.72228500000000007</v>
      </c>
      <c r="F78" s="39">
        <v>37.047704269554941</v>
      </c>
      <c r="G78" s="5">
        <v>38.283333333333331</v>
      </c>
      <c r="H78" s="283">
        <f t="shared" si="14"/>
        <v>1.3416086694885875E-2</v>
      </c>
      <c r="I78" s="170">
        <v>72</v>
      </c>
      <c r="J78" s="165">
        <f t="shared" si="10"/>
        <v>96.772409933534902</v>
      </c>
      <c r="K78" s="166">
        <f t="shared" si="11"/>
        <v>95.474102892193557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37.020936461415488</v>
      </c>
      <c r="E79" s="5">
        <f t="shared" si="12"/>
        <v>0.71311000000000002</v>
      </c>
      <c r="F79" s="39">
        <v>37.568030829127615</v>
      </c>
      <c r="G79" s="5">
        <v>37.549999999999997</v>
      </c>
      <c r="H79" s="283">
        <f t="shared" si="14"/>
        <v>1.456276402136969E-2</v>
      </c>
      <c r="I79" s="170">
        <v>73</v>
      </c>
      <c r="J79" s="165">
        <f t="shared" si="10"/>
        <v>100.04801818675797</v>
      </c>
      <c r="K79" s="166">
        <f t="shared" si="11"/>
        <v>98.591042507098507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37.539192196398226</v>
      </c>
      <c r="E80" s="5">
        <f t="shared" si="12"/>
        <v>0.70326500000000003</v>
      </c>
      <c r="F80" s="39">
        <v>38.139081214068547</v>
      </c>
      <c r="G80" s="5">
        <v>39.06666666666667</v>
      </c>
      <c r="H80" s="283">
        <f t="shared" si="14"/>
        <v>1.5728984510750024E-2</v>
      </c>
      <c r="I80" s="170">
        <v>74</v>
      </c>
      <c r="J80" s="165">
        <f t="shared" si="10"/>
        <v>97.625634507001394</v>
      </c>
      <c r="K80" s="166">
        <f t="shared" si="11"/>
        <v>96.090082413988625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38.108985925658608</v>
      </c>
      <c r="E81" s="5">
        <f t="shared" si="12"/>
        <v>0.69274999999999998</v>
      </c>
      <c r="F81" s="39">
        <v>38.764847021048475</v>
      </c>
      <c r="G81" s="5">
        <v>40.166666666666664</v>
      </c>
      <c r="H81" s="283">
        <f t="shared" si="14"/>
        <v>1.6918965139569572E-2</v>
      </c>
      <c r="I81" s="170">
        <v>75</v>
      </c>
      <c r="J81" s="165">
        <f t="shared" si="10"/>
        <v>96.509992583523172</v>
      </c>
      <c r="K81" s="166">
        <f t="shared" si="11"/>
        <v>94.877143383382432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38.734383367690533</v>
      </c>
      <c r="E82" s="5">
        <f t="shared" si="12"/>
        <v>0.68156499999999998</v>
      </c>
      <c r="F82" s="39">
        <v>39.449898604162676</v>
      </c>
      <c r="G82" s="5">
        <v>40.216666666666669</v>
      </c>
      <c r="H82" s="283">
        <f t="shared" si="14"/>
        <v>1.8137314968830955E-2</v>
      </c>
      <c r="I82" s="170">
        <v>76</v>
      </c>
      <c r="J82" s="165">
        <f t="shared" si="10"/>
        <v>98.052772007032331</v>
      </c>
      <c r="K82" s="166">
        <f t="shared" si="11"/>
        <v>96.274357997573816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935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39.42004748323901</v>
      </c>
      <c r="E83" s="5">
        <f t="shared" si="12"/>
        <v>0.66971000000000003</v>
      </c>
      <c r="F83" s="39">
        <v>40.199479698861509</v>
      </c>
      <c r="G83" s="5">
        <v>43.933333333333337</v>
      </c>
      <c r="H83" s="283">
        <f t="shared" si="14"/>
        <v>1.9389112034815057E-2</v>
      </c>
      <c r="I83" s="170">
        <v>77</v>
      </c>
      <c r="J83" s="165">
        <f t="shared" si="10"/>
        <v>91.501091879047436</v>
      </c>
      <c r="K83" s="166">
        <f t="shared" si="11"/>
        <v>89.726966957296668</v>
      </c>
      <c r="L83" s="198">
        <v>3.050925925925926E-2</v>
      </c>
      <c r="M83" s="215" t="s">
        <v>813</v>
      </c>
      <c r="N83" s="216" t="s">
        <v>938</v>
      </c>
      <c r="O83" s="215" t="s">
        <v>496</v>
      </c>
      <c r="P83" s="217">
        <v>9774</v>
      </c>
      <c r="Q83" s="216"/>
      <c r="R83" s="215" t="s">
        <v>939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40.171336838181027</v>
      </c>
      <c r="E84" s="5">
        <f t="shared" si="12"/>
        <v>0.65718500000000002</v>
      </c>
      <c r="F84" s="39">
        <v>41.019622426018692</v>
      </c>
      <c r="G84" s="5">
        <v>43.1</v>
      </c>
      <c r="H84" s="283">
        <f t="shared" si="14"/>
        <v>2.0679995028418375E-2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93.204957861208882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940</v>
      </c>
      <c r="R84" s="215" t="s">
        <v>941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40.994425379276066</v>
      </c>
      <c r="E85" s="5">
        <f t="shared" si="12"/>
        <v>0.64399000000000006</v>
      </c>
      <c r="F85" s="39">
        <v>41.917287855769388</v>
      </c>
      <c r="G85" s="5">
        <v>45.833333333333336</v>
      </c>
      <c r="H85" s="283">
        <f t="shared" si="14"/>
        <v>2.2016273563994458E-2</v>
      </c>
      <c r="I85" s="170">
        <v>79</v>
      </c>
      <c r="J85" s="165">
        <f t="shared" si="16"/>
        <v>92.566701190510244</v>
      </c>
      <c r="K85" s="166">
        <f t="shared" si="17"/>
        <v>90.528727374183433</v>
      </c>
      <c r="L85" s="198">
        <v>3.1446759259259258E-2</v>
      </c>
      <c r="M85" s="208" t="s">
        <v>511</v>
      </c>
      <c r="N85" s="219" t="s">
        <v>942</v>
      </c>
      <c r="O85" s="218" t="s">
        <v>373</v>
      </c>
      <c r="P85" s="220"/>
      <c r="Q85" s="219"/>
      <c r="R85" s="208" t="s">
        <v>943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41.896449117238639</v>
      </c>
      <c r="E86" s="5">
        <f t="shared" si="12"/>
        <v>0.63012500000000005</v>
      </c>
      <c r="F86" s="39">
        <v>42.900538887505263</v>
      </c>
      <c r="G86" s="5">
        <v>42.966666666666669</v>
      </c>
      <c r="H86" s="283">
        <f t="shared" si="14"/>
        <v>2.3405061948046167E-2</v>
      </c>
      <c r="I86" s="170">
        <v>80</v>
      </c>
      <c r="J86" s="165">
        <f t="shared" si="16"/>
        <v>99.846095160989748</v>
      </c>
      <c r="K86" s="166">
        <f t="shared" si="17"/>
        <v>97.509191118476267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42.885686901996451</v>
      </c>
      <c r="E87" s="5">
        <f t="shared" si="12"/>
        <v>0.61559000000000008</v>
      </c>
      <c r="F87" s="39">
        <v>43.978754338409466</v>
      </c>
      <c r="G87" s="5">
        <v>48.333333333333336</v>
      </c>
      <c r="H87" s="283">
        <f t="shared" si="14"/>
        <v>2.4854442852156221E-2</v>
      </c>
      <c r="I87" s="170">
        <v>81</v>
      </c>
      <c r="J87" s="165">
        <f t="shared" si="16"/>
        <v>97.083342910396169</v>
      </c>
      <c r="K87" s="166">
        <f t="shared" si="17"/>
        <v>94.670390512133451</v>
      </c>
      <c r="L87" s="198">
        <v>3.1458333333333331E-2</v>
      </c>
      <c r="M87" s="215" t="s">
        <v>813</v>
      </c>
      <c r="N87" s="216" t="s">
        <v>938</v>
      </c>
      <c r="O87" s="215" t="s">
        <v>496</v>
      </c>
      <c r="P87" s="217">
        <v>9774</v>
      </c>
      <c r="Q87" s="216"/>
      <c r="R87" s="215" t="s">
        <v>944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43.97178477143833</v>
      </c>
      <c r="E88" s="5">
        <f t="shared" si="12"/>
        <v>0.60038499999999995</v>
      </c>
      <c r="F88" s="39">
        <v>45.162896057890542</v>
      </c>
      <c r="G88" s="5">
        <v>57.79999999999999</v>
      </c>
      <c r="H88" s="283">
        <f t="shared" si="14"/>
        <v>2.6373669326374163E-2</v>
      </c>
      <c r="I88" s="170">
        <v>82</v>
      </c>
      <c r="J88" s="165">
        <f t="shared" si="16"/>
        <v>101.79465677961805</v>
      </c>
      <c r="K88" s="166">
        <f t="shared" si="17"/>
        <v>99.109958162520655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45.166036509212844</v>
      </c>
      <c r="E89" s="5">
        <f t="shared" si="12"/>
        <v>0.58450999999999997</v>
      </c>
      <c r="F89" s="39">
        <v>46.46584493718531</v>
      </c>
      <c r="G89" s="5">
        <v>62.083333333333343</v>
      </c>
      <c r="H89" s="283">
        <f t="shared" si="14"/>
        <v>2.7973416382067445E-2</v>
      </c>
      <c r="I89" s="170">
        <v>83</v>
      </c>
      <c r="J89" s="165">
        <f t="shared" si="16"/>
        <v>95.838800145449241</v>
      </c>
      <c r="K89" s="166">
        <f t="shared" si="17"/>
        <v>93.157861483422849</v>
      </c>
      <c r="L89" s="198">
        <v>3.366898148148148E-2</v>
      </c>
      <c r="M89" s="208" t="s">
        <v>511</v>
      </c>
      <c r="N89" s="219" t="s">
        <v>942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46.481737431003666</v>
      </c>
      <c r="E90" s="5">
        <f t="shared" si="12"/>
        <v>0.56796500000000005</v>
      </c>
      <c r="F90" s="39">
        <v>47.902827366517712</v>
      </c>
      <c r="G90" s="5">
        <v>61.966666666666669</v>
      </c>
      <c r="H90" s="283">
        <f t="shared" si="14"/>
        <v>2.9666097256449954E-2</v>
      </c>
      <c r="I90" s="170">
        <v>84</v>
      </c>
      <c r="J90" s="165">
        <f t="shared" si="16"/>
        <v>97.860730064387553</v>
      </c>
      <c r="K90" s="166">
        <f t="shared" si="17"/>
        <v>94.957584128710224</v>
      </c>
      <c r="L90" s="198">
        <v>3.3993055555555561E-2</v>
      </c>
      <c r="M90" s="208" t="s">
        <v>511</v>
      </c>
      <c r="N90" s="219" t="s">
        <v>942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47.934634589196541</v>
      </c>
      <c r="E91" s="5">
        <f t="shared" si="12"/>
        <v>0.55075000000000007</v>
      </c>
      <c r="F91" s="39">
        <v>49.491961770593299</v>
      </c>
      <c r="G91" s="5">
        <v>56.399999999999991</v>
      </c>
      <c r="H91" s="283">
        <f t="shared" si="14"/>
        <v>3.1466264938442526E-2</v>
      </c>
      <c r="I91" s="170">
        <v>85</v>
      </c>
      <c r="J91" s="165">
        <f t="shared" si="16"/>
        <v>93.557583687321937</v>
      </c>
      <c r="K91" s="166">
        <f t="shared" si="17"/>
        <v>90.613675972016154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945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49.543505390671179</v>
      </c>
      <c r="E92" s="5">
        <f t="shared" si="12"/>
        <v>0.53286500000000003</v>
      </c>
      <c r="F92" s="39">
        <v>51.254966503936146</v>
      </c>
      <c r="G92" s="5"/>
      <c r="H92" s="283">
        <f t="shared" si="14"/>
        <v>3.3391127338528934E-2</v>
      </c>
      <c r="I92" s="170">
        <v>86</v>
      </c>
      <c r="J92" s="165">
        <f t="shared" si="16"/>
        <v>87.06959202254157</v>
      </c>
      <c r="K92" s="166">
        <f t="shared" si="17"/>
        <v>84.162240188003125</v>
      </c>
      <c r="L92" s="198">
        <v>4.0879629629629634E-2</v>
      </c>
      <c r="M92" s="215" t="s">
        <v>821</v>
      </c>
      <c r="N92" s="216" t="s">
        <v>946</v>
      </c>
      <c r="O92" s="215" t="s">
        <v>373</v>
      </c>
      <c r="P92" s="217">
        <v>10260</v>
      </c>
      <c r="Q92" s="216"/>
      <c r="R92" s="215" t="s">
        <v>947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51.330909373724012</v>
      </c>
      <c r="E93" s="5">
        <f t="shared" si="12"/>
        <v>0.51431000000000004</v>
      </c>
      <c r="F93" s="39">
        <v>53.218087456805527</v>
      </c>
      <c r="G93" s="5">
        <v>70.583333333333343</v>
      </c>
      <c r="H93" s="283">
        <f t="shared" si="14"/>
        <v>3.5461215787080738E-2</v>
      </c>
      <c r="I93" s="170">
        <v>87</v>
      </c>
      <c r="J93" s="165">
        <f t="shared" si="16"/>
        <v>87.481787600228259</v>
      </c>
      <c r="K93" s="166">
        <f t="shared" si="17"/>
        <v>84.379577052697002</v>
      </c>
      <c r="L93" s="198">
        <v>4.2245370370370371E-2</v>
      </c>
      <c r="M93" s="215" t="s">
        <v>948</v>
      </c>
      <c r="N93" s="216" t="s">
        <v>949</v>
      </c>
      <c r="O93" s="215" t="s">
        <v>500</v>
      </c>
      <c r="P93" s="217">
        <v>9847</v>
      </c>
      <c r="Q93" s="216"/>
      <c r="R93" s="215" t="s">
        <v>950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53.324176656533723</v>
      </c>
      <c r="E94" s="5">
        <f t="shared" si="12"/>
        <v>0.495085</v>
      </c>
      <c r="F94" s="39">
        <v>55.413329162987715</v>
      </c>
      <c r="G94" s="5"/>
      <c r="H94" s="283">
        <f t="shared" si="14"/>
        <v>3.7701263180004024E-2</v>
      </c>
      <c r="I94" s="170">
        <v>88</v>
      </c>
      <c r="J94" s="165">
        <f t="shared" si="16"/>
        <v>89.184542644293515</v>
      </c>
      <c r="K94" s="166">
        <f t="shared" si="17"/>
        <v>85.82217273047273</v>
      </c>
      <c r="L94" s="198">
        <v>4.3148148148148151E-2</v>
      </c>
      <c r="M94" s="208" t="s">
        <v>705</v>
      </c>
      <c r="N94" s="208" t="s">
        <v>951</v>
      </c>
      <c r="O94" s="218"/>
      <c r="P94" s="220"/>
      <c r="Q94" s="219"/>
      <c r="R94" s="218" t="s">
        <v>952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55.556724678549628</v>
      </c>
      <c r="E95" s="5">
        <f t="shared" si="12"/>
        <v>0.47519</v>
      </c>
      <c r="F95" s="39">
        <v>57.880111837519159</v>
      </c>
      <c r="G95" s="5">
        <v>74.400000000000006</v>
      </c>
      <c r="H95" s="283">
        <f t="shared" si="14"/>
        <v>4.0141373007221121E-2</v>
      </c>
      <c r="I95" s="170">
        <v>89</v>
      </c>
      <c r="J95" s="165">
        <f t="shared" si="16"/>
        <v>82.626854871547692</v>
      </c>
      <c r="K95" s="166">
        <f t="shared" si="17"/>
        <v>79.310099469735377</v>
      </c>
      <c r="L95" s="198">
        <v>4.8645833333333333E-2</v>
      </c>
      <c r="M95" s="208" t="s">
        <v>953</v>
      </c>
      <c r="N95" s="208" t="s">
        <v>954</v>
      </c>
      <c r="O95" s="218" t="s">
        <v>373</v>
      </c>
      <c r="P95" s="220"/>
      <c r="Q95" s="208" t="s">
        <v>955</v>
      </c>
      <c r="R95" s="208" t="s">
        <v>956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58.069837778388774</v>
      </c>
      <c r="E96" s="5">
        <f t="shared" si="12"/>
        <v>0.45462500000000006</v>
      </c>
      <c r="F96" s="39">
        <v>60.667536676231919</v>
      </c>
      <c r="G96" s="5">
        <v>71.899999999999991</v>
      </c>
      <c r="H96" s="283">
        <f t="shared" si="14"/>
        <v>4.2818598548123692E-2</v>
      </c>
      <c r="I96" s="170">
        <v>90</v>
      </c>
      <c r="J96" s="165">
        <f t="shared" si="16"/>
        <v>84.377658798653584</v>
      </c>
      <c r="K96" s="166">
        <f t="shared" si="17"/>
        <v>80.764725700123478</v>
      </c>
      <c r="L96" s="198">
        <v>4.9930555555555554E-2</v>
      </c>
      <c r="M96" s="215" t="s">
        <v>957</v>
      </c>
      <c r="N96" s="216" t="s">
        <v>958</v>
      </c>
      <c r="O96" s="215" t="s">
        <v>492</v>
      </c>
      <c r="P96" s="217">
        <v>6987</v>
      </c>
      <c r="Q96" s="216"/>
      <c r="R96" s="215" t="s">
        <v>959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60.915111100856045</v>
      </c>
      <c r="E97" s="5">
        <f t="shared" si="12"/>
        <v>0.43338999999999994</v>
      </c>
      <c r="F97" s="39">
        <v>63.837536774284075</v>
      </c>
      <c r="G97" s="5"/>
      <c r="H97" s="283">
        <f t="shared" si="14"/>
        <v>4.5779110866403017E-2</v>
      </c>
      <c r="I97" s="170">
        <v>91</v>
      </c>
      <c r="J97" s="165">
        <f t="shared" si="16"/>
        <v>84.74009306320896</v>
      </c>
      <c r="K97" s="166">
        <f t="shared" si="17"/>
        <v>80.860766948039</v>
      </c>
      <c r="L97" s="198">
        <v>5.2314814814814814E-2</v>
      </c>
      <c r="M97" s="208" t="s">
        <v>437</v>
      </c>
      <c r="N97" s="208" t="s">
        <v>960</v>
      </c>
      <c r="O97" s="218" t="s">
        <v>373</v>
      </c>
      <c r="P97" s="220"/>
      <c r="Q97" s="208" t="s">
        <v>955</v>
      </c>
      <c r="R97" s="208" t="s">
        <v>956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64.157867236958808</v>
      </c>
      <c r="E98" s="5">
        <f t="shared" ref="E98:E106" si="18">1-IF(A98&lt;I$3,0,IF(A98&lt;I$4,G$3*(A98-I$3)^2,G$2+G$4*(A98-I$4)+(A98&gt;I$5)*G$5*(A98-I$5)^2))</f>
        <v>0.4114850000000001</v>
      </c>
      <c r="F98" s="39">
        <v>67.469345641627584</v>
      </c>
      <c r="G98" s="5">
        <v>92.433333333333323</v>
      </c>
      <c r="H98" s="283">
        <f t="shared" si="14"/>
        <v>4.9081229011144333E-2</v>
      </c>
      <c r="I98" s="170">
        <v>92</v>
      </c>
      <c r="J98" s="165">
        <f t="shared" si="16"/>
        <v>82.818345713945476</v>
      </c>
      <c r="K98" s="166">
        <f t="shared" si="17"/>
        <v>78.753519521635198</v>
      </c>
      <c r="L98" s="198">
        <v>5.6574074074074075E-2</v>
      </c>
      <c r="M98" s="208" t="s">
        <v>961</v>
      </c>
      <c r="N98" s="208" t="s">
        <v>962</v>
      </c>
      <c r="O98" s="218" t="s">
        <v>373</v>
      </c>
      <c r="P98" s="220"/>
      <c r="Q98" s="208" t="s">
        <v>963</v>
      </c>
      <c r="R98" s="208" t="s">
        <v>964</v>
      </c>
      <c r="S98" s="220">
        <v>41095</v>
      </c>
      <c r="T98" s="209" t="s">
        <v>965</v>
      </c>
      <c r="U98" s="153" t="s">
        <v>966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67.882029261268656</v>
      </c>
      <c r="E99" s="5">
        <f t="shared" si="18"/>
        <v>0.38891000000000009</v>
      </c>
      <c r="F99" s="39">
        <v>71.665974148925201</v>
      </c>
      <c r="G99" s="5"/>
      <c r="H99" s="283">
        <f t="shared" si="14"/>
        <v>5.2799741196475382E-2</v>
      </c>
      <c r="I99" s="170">
        <v>93</v>
      </c>
      <c r="J99" s="165">
        <f t="shared" si="16"/>
        <v>71.416018085625524</v>
      </c>
      <c r="K99" s="166">
        <f t="shared" si="17"/>
        <v>67.645270813421689</v>
      </c>
      <c r="L99" s="198">
        <v>6.9687499999999999E-2</v>
      </c>
      <c r="M99" s="208" t="s">
        <v>437</v>
      </c>
      <c r="N99" s="208" t="s">
        <v>960</v>
      </c>
      <c r="O99" s="218" t="s">
        <v>373</v>
      </c>
      <c r="P99" s="220"/>
      <c r="Q99" s="208" t="s">
        <v>955</v>
      </c>
      <c r="R99" s="208" t="s">
        <v>956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72.197229704784419</v>
      </c>
      <c r="E100" s="5">
        <f t="shared" si="18"/>
        <v>0.36566500000000002</v>
      </c>
      <c r="F100" s="39">
        <v>76.563834225113339</v>
      </c>
      <c r="G100" s="5"/>
      <c r="H100" s="283">
        <f t="shared" si="14"/>
        <v>5.7032208019914592E-2</v>
      </c>
      <c r="I100" s="170">
        <v>94</v>
      </c>
      <c r="J100" s="165">
        <f t="shared" si="16"/>
        <v>71.244262616420599</v>
      </c>
      <c r="K100" s="166">
        <f t="shared" si="17"/>
        <v>67.181045010655467</v>
      </c>
      <c r="L100" s="198">
        <v>7.4629629629629629E-2</v>
      </c>
      <c r="M100" s="208" t="s">
        <v>437</v>
      </c>
      <c r="N100" s="208" t="s">
        <v>960</v>
      </c>
      <c r="O100" s="218" t="s">
        <v>373</v>
      </c>
      <c r="P100" s="220"/>
      <c r="Q100" s="208" t="s">
        <v>955</v>
      </c>
      <c r="R100" s="208" t="s">
        <v>956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77.249451353328453</v>
      </c>
      <c r="E101" s="5">
        <f t="shared" si="18"/>
        <v>0.34175</v>
      </c>
      <c r="F101" s="39">
        <v>82.347449936295021</v>
      </c>
      <c r="G101" s="5"/>
      <c r="H101" s="283">
        <f t="shared" si="14"/>
        <v>6.1908396518780377E-2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83.237431620765207</v>
      </c>
      <c r="E102" s="5">
        <f t="shared" si="18"/>
        <v>0.31716500000000003</v>
      </c>
      <c r="F102" s="39">
        <v>89.272696511035903</v>
      </c>
      <c r="G102" s="5"/>
      <c r="H102" s="283">
        <f t="shared" si="14"/>
        <v>6.7604823491856952E-2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90.438833887156989</v>
      </c>
      <c r="E103" s="5">
        <f t="shared" si="18"/>
        <v>0.29191</v>
      </c>
      <c r="F103" s="39">
        <v>97.704951526031877</v>
      </c>
      <c r="G103" s="5"/>
      <c r="H103" s="283">
        <f t="shared" si="14"/>
        <v>7.4367957052196593E-2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99.25371731488616</v>
      </c>
      <c r="E104" s="5">
        <f t="shared" si="18"/>
        <v>0.26598500000000003</v>
      </c>
      <c r="F104" s="39">
        <v>108.18465872700601</v>
      </c>
      <c r="G104" s="5"/>
      <c r="H104" s="283">
        <f t="shared" si="14"/>
        <v>8.2552753017008221E-2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110.28029575170224</v>
      </c>
      <c r="E105" s="5">
        <f t="shared" si="18"/>
        <v>0.23938999999999999</v>
      </c>
      <c r="F105" s="1">
        <v>121.54641002858723</v>
      </c>
      <c r="G105" s="5"/>
      <c r="H105" s="283">
        <f t="shared" si="14"/>
        <v>9.268981514332876E-2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124.45492044784906</v>
      </c>
      <c r="E106" s="5">
        <f t="shared" si="18"/>
        <v>0.21212500000000012</v>
      </c>
      <c r="F106" s="1">
        <v>139.15053761760734</v>
      </c>
      <c r="G106" s="5"/>
      <c r="H106" s="283">
        <f t="shared" si="14"/>
        <v>0.10560948898481853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3.8422666603185968E-2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3.7269906744780688E-4</v>
      </c>
      <c r="H3" s="26">
        <v>18.399999999999999</v>
      </c>
      <c r="I3" s="152">
        <f>Parameters!Z$21</f>
        <v>30.317476186029378</v>
      </c>
    </row>
    <row r="4" spans="1:19" ht="15.75">
      <c r="A4" s="26"/>
      <c r="B4" s="26"/>
      <c r="C4" s="26"/>
      <c r="D4" s="35">
        <f>Parameters!F21</f>
        <v>2.225694444444444E-2</v>
      </c>
      <c r="E4" s="36">
        <f>D4*1440</f>
        <v>32.049999999999997</v>
      </c>
      <c r="F4" s="33">
        <v>1.2E-2</v>
      </c>
      <c r="G4" s="243">
        <f>Parameters!AC$21</f>
        <v>7.5683794862217114E-3</v>
      </c>
      <c r="H4" s="26">
        <v>17</v>
      </c>
      <c r="I4" s="152">
        <f>Parameters!AA$21</f>
        <v>40.470948715554279</v>
      </c>
    </row>
    <row r="5" spans="1:19" ht="15.75">
      <c r="A5" s="26"/>
      <c r="B5" s="26"/>
      <c r="C5" s="26"/>
      <c r="D5" s="35"/>
      <c r="E5" s="37">
        <f>E4*60</f>
        <v>1922.9999999999998</v>
      </c>
      <c r="F5" s="33">
        <v>2E-3</v>
      </c>
      <c r="G5" s="243">
        <f>Parameters!AD$21</f>
        <v>3.3646527470475101E-4</v>
      </c>
      <c r="H5" s="26">
        <v>16</v>
      </c>
      <c r="I5" s="152">
        <f>Parameters!AB$21</f>
        <v>70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66.00082372322899</v>
      </c>
      <c r="E9" s="5">
        <f t="shared" ref="E9:E33" si="1">1-IF(A9&gt;=H$3,0,IF(A9&gt;=H$4,F$3*(A9-H$3)^2,F$2+F$4*(H$4-A9)+(A9&lt;H$5)*F$5*(H$5-A9)^2))</f>
        <v>0.48560000000000003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58.528122717311902</v>
      </c>
      <c r="E10" s="5">
        <f t="shared" si="1"/>
        <v>0.54759999999999998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52.922721268163798</v>
      </c>
      <c r="E11" s="5">
        <f t="shared" si="1"/>
        <v>0.60560000000000003</v>
      </c>
      <c r="F11" s="39">
        <v>0.64249999999999996</v>
      </c>
      <c r="G11" s="5"/>
      <c r="H11" s="5">
        <v>0.60967720113488</v>
      </c>
      <c r="I11" s="5">
        <f t="shared" ref="I11:I42" si="2">E$4/H11</f>
        <v>52.568801884572224</v>
      </c>
      <c r="M11" s="42"/>
      <c r="N11" s="42"/>
      <c r="O11" s="42"/>
      <c r="P11" s="1">
        <v>5</v>
      </c>
      <c r="Q11" s="42"/>
      <c r="R11" s="41">
        <f t="shared" ref="R11:R25" si="3">$E$4/($E11*0.8*24*60)</f>
        <v>4.5939862211947742E-2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48.590054578532445</v>
      </c>
      <c r="E12" s="5">
        <f t="shared" si="1"/>
        <v>0.65959999999999996</v>
      </c>
      <c r="F12" s="39">
        <v>0.70040000000000002</v>
      </c>
      <c r="G12" s="5"/>
      <c r="H12" s="5">
        <v>0.64755743069023863</v>
      </c>
      <c r="I12" s="5">
        <f t="shared" si="2"/>
        <v>49.493679604351925</v>
      </c>
      <c r="M12" s="42"/>
      <c r="N12" s="42"/>
      <c r="O12" s="42"/>
      <c r="P12" s="1">
        <v>6</v>
      </c>
      <c r="Q12" s="42"/>
      <c r="R12" s="41">
        <f t="shared" si="3"/>
        <v>4.2178866821642742E-2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45.166290868094698</v>
      </c>
      <c r="E13" s="5">
        <f t="shared" si="1"/>
        <v>0.70960000000000001</v>
      </c>
      <c r="F13" s="39">
        <v>0.74990000000000001</v>
      </c>
      <c r="G13" s="5"/>
      <c r="H13" s="5">
        <v>0.6847157961902578</v>
      </c>
      <c r="I13" s="5">
        <f t="shared" si="2"/>
        <v>46.807741516006239</v>
      </c>
      <c r="L13" s="42">
        <f t="shared" ref="L13:L44" si="5">100*(+D13/C13)</f>
        <v>79.728668787457536</v>
      </c>
      <c r="M13" s="42"/>
      <c r="N13" s="42"/>
      <c r="O13" s="42"/>
      <c r="P13" s="1">
        <v>7</v>
      </c>
      <c r="Q13" s="42">
        <f t="shared" ref="Q13:Q44" si="6">MAX(L13,O13)</f>
        <v>79.728668787457536</v>
      </c>
      <c r="R13" s="41">
        <f t="shared" si="3"/>
        <v>3.9206849711887759E-2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42.416622551614601</v>
      </c>
      <c r="E14" s="5">
        <f t="shared" si="1"/>
        <v>0.75560000000000005</v>
      </c>
      <c r="F14" s="39">
        <v>0.79220000000000002</v>
      </c>
      <c r="G14" s="5">
        <f t="shared" ref="G14:G45" si="7">E$4/F14</f>
        <v>40.456955314314563</v>
      </c>
      <c r="H14" s="5">
        <v>0.72090848653691608</v>
      </c>
      <c r="I14" s="5">
        <f t="shared" si="2"/>
        <v>44.457792630464184</v>
      </c>
      <c r="L14" s="42">
        <f t="shared" si="5"/>
        <v>81.701359649979977</v>
      </c>
      <c r="M14" s="42"/>
      <c r="N14" s="42"/>
      <c r="O14" s="42"/>
      <c r="P14" s="1">
        <v>8</v>
      </c>
      <c r="Q14" s="42">
        <f t="shared" si="6"/>
        <v>81.701359649979977</v>
      </c>
      <c r="R14" s="41">
        <f t="shared" si="3"/>
        <v>3.6819984853832116E-2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40.183049147442325</v>
      </c>
      <c r="E15" s="5">
        <f t="shared" si="1"/>
        <v>0.79759999999999998</v>
      </c>
      <c r="F15" s="39">
        <v>0.82840000000000003</v>
      </c>
      <c r="G15" s="5">
        <f t="shared" si="7"/>
        <v>38.689039111540318</v>
      </c>
      <c r="H15" s="5">
        <v>0.75585396344795841</v>
      </c>
      <c r="I15" s="5">
        <f t="shared" si="2"/>
        <v>42.402370761937114</v>
      </c>
      <c r="L15" s="42">
        <f t="shared" si="5"/>
        <v>75.698051769122131</v>
      </c>
      <c r="M15" s="42"/>
      <c r="N15" s="42"/>
      <c r="O15" s="42"/>
      <c r="P15" s="1">
        <v>9</v>
      </c>
      <c r="Q15" s="42">
        <f t="shared" si="6"/>
        <v>75.698051769122131</v>
      </c>
      <c r="R15" s="41">
        <f t="shared" si="3"/>
        <v>3.4881119051599241E-2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38.355672570607943</v>
      </c>
      <c r="E16" s="5">
        <f t="shared" si="1"/>
        <v>0.83560000000000001</v>
      </c>
      <c r="F16" s="39">
        <v>0.85929999999999995</v>
      </c>
      <c r="G16" s="5">
        <f t="shared" si="7"/>
        <v>37.297800535319446</v>
      </c>
      <c r="H16" s="5">
        <v>0.78924658322408647</v>
      </c>
      <c r="I16" s="5">
        <f t="shared" si="2"/>
        <v>40.60834811482512</v>
      </c>
      <c r="L16" s="42">
        <f t="shared" si="5"/>
        <v>83.715545807074449</v>
      </c>
      <c r="M16" s="42"/>
      <c r="N16" s="42"/>
      <c r="O16" s="42"/>
      <c r="P16" s="1">
        <v>10</v>
      </c>
      <c r="Q16" s="42">
        <f t="shared" si="6"/>
        <v>83.715545807074449</v>
      </c>
      <c r="R16" s="41">
        <f t="shared" si="3"/>
        <v>3.3294854661986062E-2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36.856025758969643</v>
      </c>
      <c r="E17" s="5">
        <f t="shared" si="1"/>
        <v>0.86959999999999993</v>
      </c>
      <c r="F17" s="39">
        <v>0.88580000000000003</v>
      </c>
      <c r="G17" s="5">
        <f t="shared" si="7"/>
        <v>36.181982388801082</v>
      </c>
      <c r="H17" s="5">
        <v>0.82077365339361696</v>
      </c>
      <c r="I17" s="5">
        <f t="shared" si="2"/>
        <v>39.048524361721725</v>
      </c>
      <c r="L17" s="42">
        <f t="shared" si="5"/>
        <v>80.647758772362451</v>
      </c>
      <c r="M17" s="42"/>
      <c r="N17" s="42"/>
      <c r="O17" s="42"/>
      <c r="P17" s="1">
        <v>11</v>
      </c>
      <c r="Q17" s="42">
        <f t="shared" si="6"/>
        <v>80.647758772362451</v>
      </c>
      <c r="R17" s="41">
        <f t="shared" si="3"/>
        <v>3.1993077915772258E-2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35.626945309026233</v>
      </c>
      <c r="E18" s="5">
        <f t="shared" si="1"/>
        <v>0.89959999999999996</v>
      </c>
      <c r="F18" s="39">
        <v>0.90839999999999999</v>
      </c>
      <c r="G18" s="5">
        <f t="shared" si="7"/>
        <v>35.281814178775868</v>
      </c>
      <c r="H18" s="5">
        <v>0.85013547598590822</v>
      </c>
      <c r="I18" s="5">
        <f t="shared" si="2"/>
        <v>37.699873614651104</v>
      </c>
      <c r="L18" s="42">
        <f t="shared" si="5"/>
        <v>82.853361183781942</v>
      </c>
      <c r="M18" s="42"/>
      <c r="N18" s="42"/>
      <c r="O18" s="42"/>
      <c r="P18" s="1">
        <v>12</v>
      </c>
      <c r="Q18" s="42">
        <f t="shared" si="6"/>
        <v>82.853361183781942</v>
      </c>
      <c r="R18" s="41">
        <f t="shared" si="3"/>
        <v>3.0926167802974153E-2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34.626188418323245</v>
      </c>
      <c r="E19" s="5">
        <f t="shared" si="1"/>
        <v>0.92559999999999998</v>
      </c>
      <c r="F19" s="39">
        <v>0.92749999999999999</v>
      </c>
      <c r="G19" s="5">
        <f t="shared" si="7"/>
        <v>34.555256064690028</v>
      </c>
      <c r="H19" s="5">
        <v>0.87706697488851926</v>
      </c>
      <c r="I19" s="5">
        <f t="shared" si="2"/>
        <v>36.542249243934599</v>
      </c>
      <c r="L19" s="42">
        <f t="shared" si="5"/>
        <v>86.206278219891914</v>
      </c>
      <c r="M19" s="42"/>
      <c r="N19" s="42"/>
      <c r="O19" s="42"/>
      <c r="P19" s="1">
        <v>13</v>
      </c>
      <c r="Q19" s="42">
        <f t="shared" si="6"/>
        <v>86.206278219891914</v>
      </c>
      <c r="R19" s="41">
        <f t="shared" si="3"/>
        <v>3.0057455224238926E-2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33.82228788518362</v>
      </c>
      <c r="E20" s="5">
        <f t="shared" si="1"/>
        <v>0.9476</v>
      </c>
      <c r="F20" s="39">
        <v>0.94379999999999997</v>
      </c>
      <c r="G20" s="5">
        <f t="shared" si="7"/>
        <v>33.958465776647593</v>
      </c>
      <c r="H20" s="5">
        <v>0.90135863338967159</v>
      </c>
      <c r="I20" s="5">
        <f t="shared" si="2"/>
        <v>35.557433870103374</v>
      </c>
      <c r="L20" s="42">
        <f t="shared" si="5"/>
        <v>83.995748059230849</v>
      </c>
      <c r="M20" s="42"/>
      <c r="N20" s="42"/>
      <c r="O20" s="42"/>
      <c r="P20" s="1">
        <v>14</v>
      </c>
      <c r="Q20" s="42">
        <f t="shared" si="6"/>
        <v>83.995748059230849</v>
      </c>
      <c r="R20" s="41">
        <f t="shared" si="3"/>
        <v>2.9359624900332996E-2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33.191797845898918</v>
      </c>
      <c r="E21" s="5">
        <f t="shared" si="1"/>
        <v>0.96560000000000001</v>
      </c>
      <c r="F21" s="39">
        <v>0.95740000000000003</v>
      </c>
      <c r="G21" s="5">
        <f t="shared" si="7"/>
        <v>33.47608105285147</v>
      </c>
      <c r="H21" s="5">
        <v>0.92287396030525193</v>
      </c>
      <c r="I21" s="5">
        <f t="shared" si="2"/>
        <v>34.728469301917528</v>
      </c>
      <c r="L21" s="42">
        <f t="shared" si="5"/>
        <v>82.600907123763392</v>
      </c>
      <c r="M21" s="42"/>
      <c r="N21" s="42"/>
      <c r="O21" s="42"/>
      <c r="P21" s="1">
        <v>15</v>
      </c>
      <c r="Q21" s="42">
        <f t="shared" si="6"/>
        <v>82.600907123763392</v>
      </c>
      <c r="R21" s="41">
        <f t="shared" si="3"/>
        <v>2.8812324519009471E-2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32.717435688035927</v>
      </c>
      <c r="E22" s="5">
        <f t="shared" si="1"/>
        <v>0.97960000000000003</v>
      </c>
      <c r="F22" s="39">
        <v>0.96889999999999998</v>
      </c>
      <c r="G22" s="5">
        <f t="shared" si="7"/>
        <v>33.078749096914024</v>
      </c>
      <c r="H22" s="5">
        <v>0.94156082220611759</v>
      </c>
      <c r="I22" s="5">
        <f t="shared" si="2"/>
        <v>34.039224279643946</v>
      </c>
      <c r="L22" s="42">
        <f t="shared" si="5"/>
        <v>83.89086073855367</v>
      </c>
      <c r="M22" s="42"/>
      <c r="N22" s="42"/>
      <c r="O22" s="42"/>
      <c r="P22" s="1">
        <v>16</v>
      </c>
      <c r="Q22" s="42">
        <f t="shared" si="6"/>
        <v>83.89086073855367</v>
      </c>
      <c r="R22" s="41">
        <f t="shared" si="3"/>
        <v>2.8400551812531184E-2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32.32150060508269</v>
      </c>
      <c r="E23" s="5">
        <f t="shared" si="1"/>
        <v>0.99160000000000004</v>
      </c>
      <c r="F23" s="39">
        <v>0.97829999999999995</v>
      </c>
      <c r="G23" s="5">
        <f t="shared" si="7"/>
        <v>32.760911785750793</v>
      </c>
      <c r="H23" s="5">
        <v>0.95745482233361245</v>
      </c>
      <c r="I23" s="5">
        <f t="shared" si="2"/>
        <v>33.474164265927733</v>
      </c>
      <c r="L23" s="42">
        <f t="shared" si="5"/>
        <v>81.654317318103637</v>
      </c>
      <c r="M23" s="42"/>
      <c r="N23" s="42"/>
      <c r="O23" s="42"/>
      <c r="P23" s="1">
        <v>17</v>
      </c>
      <c r="Q23" s="42">
        <f t="shared" si="6"/>
        <v>81.654317318103637</v>
      </c>
      <c r="R23" s="41">
        <f t="shared" si="3"/>
        <v>2.805685816413428E-2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32.071992223238787</v>
      </c>
      <c r="E24" s="5">
        <f t="shared" si="1"/>
        <v>0.99931428571428571</v>
      </c>
      <c r="F24" s="39">
        <v>0.98599999999999999</v>
      </c>
      <c r="G24" s="5">
        <f t="shared" si="7"/>
        <v>32.505070993914806</v>
      </c>
      <c r="H24" s="5">
        <v>0.97067430262633669</v>
      </c>
      <c r="I24" s="5">
        <f t="shared" si="2"/>
        <v>33.018284210556381</v>
      </c>
      <c r="L24" s="42">
        <f t="shared" si="5"/>
        <v>81.642746431664293</v>
      </c>
      <c r="M24" s="14"/>
      <c r="N24" s="29"/>
      <c r="O24" s="42"/>
      <c r="P24" s="1">
        <v>18</v>
      </c>
      <c r="Q24" s="42">
        <f t="shared" si="6"/>
        <v>81.642746431664293</v>
      </c>
      <c r="R24" s="41">
        <f t="shared" si="3"/>
        <v>2.7840271027116999E-2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32.049999999999997</v>
      </c>
      <c r="E25" s="5">
        <f t="shared" si="1"/>
        <v>1</v>
      </c>
      <c r="F25" s="39">
        <v>0.99229999999999996</v>
      </c>
      <c r="G25" s="5">
        <f t="shared" si="7"/>
        <v>32.298699989922397</v>
      </c>
      <c r="H25" s="5">
        <v>0.98140808368585686</v>
      </c>
      <c r="I25" s="5">
        <f t="shared" si="2"/>
        <v>32.657159170352848</v>
      </c>
      <c r="L25" s="42">
        <f t="shared" si="5"/>
        <v>84.268185801928126</v>
      </c>
      <c r="M25" s="14"/>
      <c r="N25" s="29"/>
      <c r="O25" s="42"/>
      <c r="P25" s="1">
        <v>19</v>
      </c>
      <c r="Q25" s="42">
        <f t="shared" si="6"/>
        <v>84.268185801928126</v>
      </c>
      <c r="R25" s="41">
        <f t="shared" si="3"/>
        <v>2.7821180555555547E-2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32.049999999999997</v>
      </c>
      <c r="E26" s="5">
        <f t="shared" si="1"/>
        <v>1</v>
      </c>
      <c r="F26" s="39">
        <v>1</v>
      </c>
      <c r="G26" s="5">
        <f t="shared" si="7"/>
        <v>32.049999999999997</v>
      </c>
      <c r="H26" s="5">
        <v>0.98989825978208368</v>
      </c>
      <c r="I26" s="5">
        <f t="shared" si="2"/>
        <v>32.377064696583552</v>
      </c>
      <c r="L26" s="42">
        <f t="shared" si="5"/>
        <v>83.463541666666657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32.049999999999997</v>
      </c>
      <c r="E27" s="5">
        <f t="shared" si="1"/>
        <v>1</v>
      </c>
      <c r="F27" s="39">
        <v>1</v>
      </c>
      <c r="G27" s="5">
        <f t="shared" si="7"/>
        <v>32.049999999999997</v>
      </c>
      <c r="H27" s="5">
        <v>0.99642090171563069</v>
      </c>
      <c r="I27" s="5">
        <f t="shared" si="2"/>
        <v>32.165122133444335</v>
      </c>
      <c r="L27" s="42">
        <f t="shared" si="5"/>
        <v>85.352862849533949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32.049999999999997</v>
      </c>
      <c r="E28" s="5">
        <f t="shared" si="1"/>
        <v>1</v>
      </c>
      <c r="F28" s="39">
        <v>1</v>
      </c>
      <c r="G28" s="5">
        <f t="shared" si="7"/>
        <v>32.049999999999997</v>
      </c>
      <c r="H28" s="5">
        <v>1</v>
      </c>
      <c r="I28" s="5">
        <f t="shared" si="2"/>
        <v>32.049999999999997</v>
      </c>
      <c r="L28" s="42">
        <f t="shared" si="5"/>
        <v>92.764109985528222</v>
      </c>
      <c r="M28" s="42"/>
      <c r="N28" s="42"/>
      <c r="O28" s="42"/>
      <c r="P28" s="1">
        <v>22</v>
      </c>
      <c r="Q28" s="42">
        <f t="shared" si="6"/>
        <v>92.764109985528222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32.049999999999997</v>
      </c>
      <c r="E29" s="5">
        <f t="shared" si="1"/>
        <v>1</v>
      </c>
      <c r="F29" s="39">
        <v>1</v>
      </c>
      <c r="G29" s="5">
        <f t="shared" si="7"/>
        <v>32.049999999999997</v>
      </c>
      <c r="H29" s="5">
        <v>1</v>
      </c>
      <c r="I29" s="5">
        <f t="shared" si="2"/>
        <v>32.049999999999997</v>
      </c>
      <c r="L29" s="42">
        <f t="shared" si="5"/>
        <v>90.879017013232513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32.049999999999997</v>
      </c>
      <c r="E30" s="5">
        <f t="shared" si="1"/>
        <v>1</v>
      </c>
      <c r="F30" s="39">
        <v>1</v>
      </c>
      <c r="G30" s="5">
        <f t="shared" si="7"/>
        <v>32.049999999999997</v>
      </c>
      <c r="H30" s="5">
        <v>1</v>
      </c>
      <c r="I30" s="5">
        <f t="shared" si="2"/>
        <v>32.049999999999997</v>
      </c>
      <c r="L30" s="42">
        <f t="shared" si="5"/>
        <v>89.775910364145645</v>
      </c>
      <c r="M30" s="14"/>
      <c r="N30" s="29"/>
      <c r="O30" s="42"/>
      <c r="P30" s="1">
        <v>24</v>
      </c>
      <c r="Q30" s="42">
        <f t="shared" si="6"/>
        <v>89.775910364145645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32.049999999999997</v>
      </c>
      <c r="E31" s="5">
        <f t="shared" si="1"/>
        <v>1</v>
      </c>
      <c r="F31" s="39">
        <v>1</v>
      </c>
      <c r="G31" s="5">
        <f t="shared" si="7"/>
        <v>32.049999999999997</v>
      </c>
      <c r="H31" s="5">
        <v>1</v>
      </c>
      <c r="I31" s="5">
        <f t="shared" si="2"/>
        <v>32.049999999999997</v>
      </c>
      <c r="L31" s="42">
        <f t="shared" si="5"/>
        <v>93.394851869839712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32.049999999999997</v>
      </c>
      <c r="E32" s="5">
        <f t="shared" si="1"/>
        <v>1</v>
      </c>
      <c r="F32" s="39">
        <v>1</v>
      </c>
      <c r="G32" s="5">
        <f t="shared" si="7"/>
        <v>32.049999999999997</v>
      </c>
      <c r="H32" s="5">
        <v>1</v>
      </c>
      <c r="I32" s="5">
        <f t="shared" si="2"/>
        <v>32.049999999999997</v>
      </c>
      <c r="L32" s="42">
        <f t="shared" si="5"/>
        <v>93.078412391093877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32.049999999999997</v>
      </c>
      <c r="E33" s="5">
        <f t="shared" si="1"/>
        <v>1</v>
      </c>
      <c r="F33" s="39">
        <v>1</v>
      </c>
      <c r="G33" s="5">
        <f t="shared" si="7"/>
        <v>32.049999999999997</v>
      </c>
      <c r="H33" s="5">
        <v>1</v>
      </c>
      <c r="I33" s="5">
        <f t="shared" si="2"/>
        <v>32.049999999999997</v>
      </c>
      <c r="L33" s="42">
        <f t="shared" si="5"/>
        <v>92.988394584139257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32.049999999999997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32.049999999999997</v>
      </c>
      <c r="H34" s="5">
        <v>1</v>
      </c>
      <c r="I34" s="5">
        <f t="shared" si="2"/>
        <v>32.049999999999997</v>
      </c>
      <c r="L34" s="42">
        <f t="shared" si="5"/>
        <v>91.484300666032354</v>
      </c>
      <c r="M34" s="14"/>
      <c r="N34" s="29"/>
      <c r="O34" s="42"/>
      <c r="P34" s="1">
        <v>28</v>
      </c>
      <c r="Q34" s="42">
        <f t="shared" si="6"/>
        <v>91.484300666032354</v>
      </c>
      <c r="R34" s="41">
        <f>E$4/(E33*Parameters!AO$15*24*60)</f>
        <v>2.500780274656679E-2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32.049999999999997</v>
      </c>
      <c r="E35" s="5">
        <f t="shared" si="8"/>
        <v>1</v>
      </c>
      <c r="F35" s="39">
        <v>1</v>
      </c>
      <c r="G35" s="5">
        <f t="shared" si="7"/>
        <v>32.049999999999997</v>
      </c>
      <c r="H35" s="5">
        <v>1</v>
      </c>
      <c r="I35" s="5">
        <f t="shared" si="2"/>
        <v>32.049999999999997</v>
      </c>
      <c r="L35" s="42">
        <f t="shared" si="5"/>
        <v>91.615054787994282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32.049999999999997</v>
      </c>
      <c r="E36" s="5">
        <f t="shared" si="8"/>
        <v>1</v>
      </c>
      <c r="F36" s="39">
        <v>1</v>
      </c>
      <c r="G36" s="5">
        <f t="shared" si="7"/>
        <v>32.049999999999997</v>
      </c>
      <c r="H36" s="5">
        <v>1</v>
      </c>
      <c r="I36" s="5">
        <f t="shared" si="2"/>
        <v>32.049999999999997</v>
      </c>
      <c r="L36" s="42">
        <f t="shared" si="5"/>
        <v>92.988394584139257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32.055565412583221</v>
      </c>
      <c r="E37" s="5">
        <f t="shared" si="8"/>
        <v>0.99982638232982035</v>
      </c>
      <c r="F37" s="39">
        <v>1</v>
      </c>
      <c r="G37" s="5">
        <f t="shared" si="7"/>
        <v>32.049999999999997</v>
      </c>
      <c r="H37" s="5">
        <v>1</v>
      </c>
      <c r="I37" s="5">
        <f t="shared" si="2"/>
        <v>32.049999999999997</v>
      </c>
      <c r="L37" s="42">
        <f t="shared" si="5"/>
        <v>91.630963542400821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32.083850667114305</v>
      </c>
      <c r="E38" s="5">
        <f t="shared" si="8"/>
        <v>0.99894493128441697</v>
      </c>
      <c r="F38" s="39">
        <v>1</v>
      </c>
      <c r="G38" s="5">
        <f t="shared" si="7"/>
        <v>32.049999999999997</v>
      </c>
      <c r="H38" s="5">
        <v>0.99740402793178073</v>
      </c>
      <c r="I38" s="5">
        <f t="shared" si="2"/>
        <v>32.133417454167443</v>
      </c>
      <c r="L38" s="42">
        <f t="shared" si="5"/>
        <v>91.668144763183733</v>
      </c>
      <c r="M38" s="42"/>
      <c r="N38" s="42"/>
      <c r="O38" s="42"/>
      <c r="P38" s="1">
        <v>32</v>
      </c>
      <c r="Q38" s="42">
        <f t="shared" si="6"/>
        <v>91.668144763183733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32.136186613985451</v>
      </c>
      <c r="E39" s="5">
        <f t="shared" si="8"/>
        <v>0.99731808210411799</v>
      </c>
      <c r="F39" s="39">
        <v>1</v>
      </c>
      <c r="G39" s="5">
        <f t="shared" si="7"/>
        <v>32.049999999999997</v>
      </c>
      <c r="H39" s="5">
        <v>0.99168189450177324</v>
      </c>
      <c r="I39" s="5">
        <f t="shared" si="2"/>
        <v>32.31883144957699</v>
      </c>
      <c r="L39" s="42">
        <f t="shared" si="5"/>
        <v>91.080358849273836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32.21280885788056</v>
      </c>
      <c r="E40" s="5">
        <f t="shared" si="8"/>
        <v>0.9949458347889234</v>
      </c>
      <c r="F40" s="39">
        <v>1</v>
      </c>
      <c r="G40" s="5">
        <f t="shared" si="7"/>
        <v>32.049999999999997</v>
      </c>
      <c r="H40" s="5">
        <v>0.9858223229178662</v>
      </c>
      <c r="I40" s="5">
        <f t="shared" si="2"/>
        <v>32.510929459517058</v>
      </c>
      <c r="L40" s="42">
        <f t="shared" si="5"/>
        <v>92.080444567548042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32.314064416101125</v>
      </c>
      <c r="E41" s="5">
        <f t="shared" si="8"/>
        <v>0.99182818933883321</v>
      </c>
      <c r="F41" s="39">
        <v>1</v>
      </c>
      <c r="G41" s="5">
        <f t="shared" si="7"/>
        <v>32.049999999999997</v>
      </c>
      <c r="H41" s="5">
        <v>0.97984835227372802</v>
      </c>
      <c r="I41" s="5">
        <f t="shared" si="2"/>
        <v>32.709143129779527</v>
      </c>
      <c r="J41" s="5">
        <v>1</v>
      </c>
      <c r="K41" s="5">
        <f t="shared" ref="K41:K72" si="10">E$4/J41</f>
        <v>32.049999999999997</v>
      </c>
      <c r="L41" s="42">
        <f t="shared" si="5"/>
        <v>92.413911580842111</v>
      </c>
      <c r="M41" s="42"/>
      <c r="N41" s="42"/>
      <c r="O41" s="42"/>
      <c r="P41" s="1">
        <v>35</v>
      </c>
      <c r="Q41" s="42">
        <f t="shared" si="6"/>
        <v>92.413911580842111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32.440415674325102</v>
      </c>
      <c r="E42" s="5">
        <f t="shared" si="8"/>
        <v>0.98796514575384742</v>
      </c>
      <c r="F42" s="39">
        <v>0.997</v>
      </c>
      <c r="G42" s="5">
        <f t="shared" si="7"/>
        <v>32.146439317953856</v>
      </c>
      <c r="H42" s="5">
        <v>0.97377422593101493</v>
      </c>
      <c r="I42" s="5">
        <f t="shared" si="2"/>
        <v>32.913173450814369</v>
      </c>
      <c r="J42" s="5">
        <v>0.99108027750247785</v>
      </c>
      <c r="K42" s="5">
        <f t="shared" si="10"/>
        <v>32.338449999999995</v>
      </c>
      <c r="L42" s="42">
        <f t="shared" si="5"/>
        <v>93.488229609006069</v>
      </c>
      <c r="M42" s="42"/>
      <c r="N42" s="42"/>
      <c r="O42" s="42"/>
      <c r="P42" s="1">
        <v>36</v>
      </c>
      <c r="Q42" s="42">
        <f t="shared" si="6"/>
        <v>93.488229609006069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32.5924457203812</v>
      </c>
      <c r="E43" s="5">
        <f t="shared" si="8"/>
        <v>0.98335670403396602</v>
      </c>
      <c r="F43" s="39">
        <v>0.99009999999999998</v>
      </c>
      <c r="G43" s="5">
        <f t="shared" si="7"/>
        <v>32.370467629532371</v>
      </c>
      <c r="H43" s="5">
        <v>0.96760946125011704</v>
      </c>
      <c r="I43" s="5">
        <f t="shared" ref="I43:I74" si="11">E$4/H43</f>
        <v>33.122867524044807</v>
      </c>
      <c r="J43" s="5">
        <v>0.98231827111984282</v>
      </c>
      <c r="K43" s="5">
        <f t="shared" si="10"/>
        <v>32.626899999999999</v>
      </c>
      <c r="L43" s="42">
        <f t="shared" si="5"/>
        <v>92.460838923067229</v>
      </c>
      <c r="M43" s="42"/>
      <c r="N43" s="42"/>
      <c r="O43" s="42"/>
      <c r="P43" s="1">
        <v>37</v>
      </c>
      <c r="Q43" s="42">
        <f t="shared" si="6"/>
        <v>92.460838923067229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32.770865172157428</v>
      </c>
      <c r="E44" s="5">
        <f t="shared" si="8"/>
        <v>0.97800286417918902</v>
      </c>
      <c r="F44" s="39">
        <v>0.98329999999999995</v>
      </c>
      <c r="G44" s="5">
        <f t="shared" si="7"/>
        <v>32.594325231363776</v>
      </c>
      <c r="H44" s="5">
        <v>0.96136070605519097</v>
      </c>
      <c r="I44" s="5">
        <f t="shared" si="11"/>
        <v>33.338163082941762</v>
      </c>
      <c r="J44" s="5">
        <v>0.97370983446932824</v>
      </c>
      <c r="K44" s="5">
        <f t="shared" si="10"/>
        <v>32.915349999999997</v>
      </c>
      <c r="L44" s="42">
        <f t="shared" si="5"/>
        <v>90.443970116349846</v>
      </c>
      <c r="M44" s="42"/>
      <c r="N44" s="42"/>
      <c r="O44" s="42"/>
      <c r="P44" s="1">
        <v>38</v>
      </c>
      <c r="Q44" s="42">
        <f t="shared" si="6"/>
        <v>90.443970116349846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32.976520651184821</v>
      </c>
      <c r="E45" s="5">
        <f t="shared" si="8"/>
        <v>0.97190362618951631</v>
      </c>
      <c r="F45" s="39">
        <v>0.97640000000000005</v>
      </c>
      <c r="G45" s="5">
        <f t="shared" si="7"/>
        <v>32.824662023760752</v>
      </c>
      <c r="H45" s="5">
        <v>0.95503271278574475</v>
      </c>
      <c r="I45" s="5">
        <f t="shared" si="11"/>
        <v>33.559059884465135</v>
      </c>
      <c r="J45" s="5">
        <v>0.96525096525096521</v>
      </c>
      <c r="K45" s="5">
        <f t="shared" si="10"/>
        <v>33.203800000000001</v>
      </c>
      <c r="L45" s="42">
        <f t="shared" ref="L45:L76" si="13">100*(+D45/C45)</f>
        <v>86.742272646693962</v>
      </c>
      <c r="M45" s="42"/>
      <c r="N45" s="42"/>
      <c r="O45" s="42"/>
      <c r="P45" s="1">
        <v>39</v>
      </c>
      <c r="Q45" s="42">
        <f t="shared" ref="Q45:Q76" si="14">MAX(L45,O45)</f>
        <v>86.742272646693962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33.210405094348737</v>
      </c>
      <c r="E46" s="5">
        <f t="shared" si="8"/>
        <v>0.96505899006494811</v>
      </c>
      <c r="F46" s="39">
        <v>0.96960000000000002</v>
      </c>
      <c r="G46" s="5">
        <f t="shared" ref="G46:G77" si="15">E$4/F46</f>
        <v>33.054867986798676</v>
      </c>
      <c r="H46" s="5">
        <v>0.94862890082852103</v>
      </c>
      <c r="I46" s="5">
        <f t="shared" si="11"/>
        <v>33.785603592730425</v>
      </c>
      <c r="J46" s="5">
        <v>0.95602294455066916</v>
      </c>
      <c r="K46" s="5">
        <f t="shared" si="10"/>
        <v>33.524299999999997</v>
      </c>
      <c r="L46" s="42">
        <f t="shared" si="13"/>
        <v>91.741450536874964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33.470023569101841</v>
      </c>
      <c r="E47" s="5">
        <f t="shared" si="8"/>
        <v>0.95757327250845581</v>
      </c>
      <c r="F47" s="39">
        <v>0.9627</v>
      </c>
      <c r="G47" s="5">
        <f t="shared" si="15"/>
        <v>33.291783525501195</v>
      </c>
      <c r="H47" s="5">
        <v>0.94215170437735696</v>
      </c>
      <c r="I47" s="5">
        <f t="shared" si="11"/>
        <v>34.017876156346809</v>
      </c>
      <c r="J47" s="5">
        <v>0.94786729857819907</v>
      </c>
      <c r="K47" s="5">
        <f t="shared" si="10"/>
        <v>33.812749999999994</v>
      </c>
      <c r="L47" s="42">
        <f t="shared" si="13"/>
        <v>90.951151002994123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33.736668342875461</v>
      </c>
      <c r="E48" s="5">
        <f t="shared" si="8"/>
        <v>0.95000489302223412</v>
      </c>
      <c r="F48" s="39">
        <v>0.95579999999999998</v>
      </c>
      <c r="G48" s="5">
        <f t="shared" si="15"/>
        <v>33.532119690311781</v>
      </c>
      <c r="H48" s="5">
        <v>0.93560279911725663</v>
      </c>
      <c r="I48" s="5">
        <f t="shared" si="11"/>
        <v>34.255989860482721</v>
      </c>
      <c r="J48" s="5">
        <v>0.93896713615023475</v>
      </c>
      <c r="K48" s="5">
        <f t="shared" si="10"/>
        <v>34.133249999999997</v>
      </c>
      <c r="L48" s="42">
        <f t="shared" si="13"/>
        <v>90.245211795476038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34.00759577931538</v>
      </c>
      <c r="E49" s="5">
        <f t="shared" si="8"/>
        <v>0.94243651353601232</v>
      </c>
      <c r="F49" s="39">
        <v>0.94879999999999998</v>
      </c>
      <c r="G49" s="5">
        <f t="shared" si="15"/>
        <v>33.779510961214164</v>
      </c>
      <c r="H49" s="5">
        <v>0.92898325595407483</v>
      </c>
      <c r="I49" s="5">
        <f t="shared" si="11"/>
        <v>34.500083607087554</v>
      </c>
      <c r="J49" s="5">
        <v>0.93109869646182486</v>
      </c>
      <c r="K49" s="5">
        <f t="shared" si="10"/>
        <v>34.421700000000001</v>
      </c>
      <c r="L49" s="42">
        <f t="shared" si="13"/>
        <v>91.132458542158247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34.282909891431842</v>
      </c>
      <c r="E50" s="5">
        <f t="shared" si="8"/>
        <v>0.93486813404979063</v>
      </c>
      <c r="F50" s="39">
        <v>0.94189999999999996</v>
      </c>
      <c r="G50" s="5">
        <f t="shared" si="15"/>
        <v>34.026966769296102</v>
      </c>
      <c r="H50" s="5">
        <v>0.92229364850422701</v>
      </c>
      <c r="I50" s="5">
        <f t="shared" si="11"/>
        <v>34.750320629420564</v>
      </c>
      <c r="J50" s="5">
        <v>0.92250922509225086</v>
      </c>
      <c r="K50" s="5">
        <f t="shared" si="10"/>
        <v>34.742199999999997</v>
      </c>
      <c r="L50" s="42">
        <f t="shared" si="13"/>
        <v>90.53585358652775</v>
      </c>
      <c r="M50" s="14"/>
      <c r="N50" s="29"/>
      <c r="O50" s="42"/>
      <c r="P50" s="1">
        <v>44</v>
      </c>
      <c r="Q50" s="42">
        <f t="shared" si="14"/>
        <v>90.53585358652775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34.562718087943679</v>
      </c>
      <c r="E51" s="5">
        <f t="shared" si="8"/>
        <v>0.92729975456356895</v>
      </c>
      <c r="F51" s="39">
        <v>0.93500000000000005</v>
      </c>
      <c r="G51" s="5">
        <f t="shared" si="15"/>
        <v>34.278074866310156</v>
      </c>
      <c r="H51" s="5">
        <v>0.9155341299891756</v>
      </c>
      <c r="I51" s="5">
        <f t="shared" si="11"/>
        <v>35.006887182216708</v>
      </c>
      <c r="J51" s="5">
        <v>0.91491308325709064</v>
      </c>
      <c r="K51" s="5">
        <f t="shared" si="10"/>
        <v>35.030649999999994</v>
      </c>
      <c r="L51" s="42">
        <f t="shared" si="13"/>
        <v>89.117451021771416</v>
      </c>
      <c r="M51" s="14"/>
      <c r="N51" s="29"/>
      <c r="O51" s="42"/>
      <c r="P51" s="1">
        <v>45</v>
      </c>
      <c r="Q51" s="42">
        <f t="shared" si="14"/>
        <v>89.117451021771416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34.847131312993064</v>
      </c>
      <c r="E52" s="5">
        <f t="shared" si="8"/>
        <v>0.91973137507734726</v>
      </c>
      <c r="F52" s="39">
        <v>0.92789999999999995</v>
      </c>
      <c r="G52" s="5">
        <f t="shared" si="15"/>
        <v>34.540359952581099</v>
      </c>
      <c r="H52" s="5">
        <v>0.90870448912168045</v>
      </c>
      <c r="I52" s="5">
        <f t="shared" si="11"/>
        <v>35.26999193211681</v>
      </c>
      <c r="J52" s="5">
        <v>0.90661831368993651</v>
      </c>
      <c r="K52" s="5">
        <f t="shared" si="10"/>
        <v>35.351149999999997</v>
      </c>
      <c r="L52" s="42">
        <f t="shared" si="13"/>
        <v>88.857963399047335</v>
      </c>
      <c r="M52" s="42"/>
      <c r="N52" s="42"/>
      <c r="O52" s="42"/>
      <c r="P52" s="1">
        <v>46</v>
      </c>
      <c r="Q52" s="42">
        <f t="shared" si="14"/>
        <v>88.857963399047335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35.13626419281573</v>
      </c>
      <c r="E53" s="5">
        <f t="shared" si="8"/>
        <v>0.91216299559112546</v>
      </c>
      <c r="F53" s="39">
        <v>0.92090000000000005</v>
      </c>
      <c r="G53" s="5">
        <f t="shared" si="15"/>
        <v>34.802910196546854</v>
      </c>
      <c r="H53" s="5">
        <v>0.90180419108272847</v>
      </c>
      <c r="I53" s="5">
        <f t="shared" si="11"/>
        <v>35.539865878777931</v>
      </c>
      <c r="J53" s="5">
        <v>0.89847259658580414</v>
      </c>
      <c r="K53" s="5">
        <f t="shared" si="10"/>
        <v>35.67165</v>
      </c>
      <c r="L53" s="42">
        <f t="shared" si="13"/>
        <v>88.990116148963438</v>
      </c>
      <c r="M53" s="14"/>
      <c r="N53" s="29"/>
      <c r="O53" s="42"/>
      <c r="P53" s="1">
        <v>47</v>
      </c>
      <c r="Q53" s="42">
        <f t="shared" si="14"/>
        <v>88.990116148963438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35.430235189773924</v>
      </c>
      <c r="E54" s="5">
        <f t="shared" si="8"/>
        <v>0.90459461610490377</v>
      </c>
      <c r="F54" s="39">
        <v>0.91379999999999995</v>
      </c>
      <c r="G54" s="5">
        <f t="shared" si="15"/>
        <v>35.073320201356971</v>
      </c>
      <c r="H54" s="5">
        <v>0.89483240759116378</v>
      </c>
      <c r="I54" s="5">
        <f t="shared" si="11"/>
        <v>35.816762701159554</v>
      </c>
      <c r="J54" s="5">
        <v>0.89047195013357083</v>
      </c>
      <c r="K54" s="5">
        <f t="shared" si="10"/>
        <v>35.992149999999995</v>
      </c>
      <c r="L54" s="42">
        <f t="shared" si="13"/>
        <v>90.306461826101753</v>
      </c>
      <c r="M54" s="14"/>
      <c r="N54" s="29"/>
      <c r="O54" s="42"/>
      <c r="P54" s="1">
        <v>48</v>
      </c>
      <c r="Q54" s="42">
        <f t="shared" si="14"/>
        <v>90.306461826101753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35.729166764187042</v>
      </c>
      <c r="E55" s="5">
        <f t="shared" si="8"/>
        <v>0.89702623661868208</v>
      </c>
      <c r="F55" s="39">
        <v>0.90680000000000005</v>
      </c>
      <c r="G55" s="5">
        <f t="shared" si="15"/>
        <v>35.344067048963382</v>
      </c>
      <c r="H55" s="5">
        <v>0.88778803875954582</v>
      </c>
      <c r="I55" s="5">
        <f t="shared" si="11"/>
        <v>36.100959464132437</v>
      </c>
      <c r="J55" s="5">
        <v>0.88261253309796994</v>
      </c>
      <c r="K55" s="5">
        <f t="shared" si="10"/>
        <v>36.312649999999998</v>
      </c>
      <c r="L55" s="42">
        <f t="shared" si="13"/>
        <v>89.80938440935158</v>
      </c>
      <c r="M55" s="42"/>
      <c r="N55" s="42"/>
      <c r="O55" s="42"/>
      <c r="P55" s="1">
        <v>49</v>
      </c>
      <c r="Q55" s="42">
        <f t="shared" si="14"/>
        <v>89.80938440935158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36.033185544424313</v>
      </c>
      <c r="E56" s="5">
        <f t="shared" si="8"/>
        <v>0.88945785713246039</v>
      </c>
      <c r="F56" s="39">
        <v>0.89970000000000006</v>
      </c>
      <c r="G56" s="5">
        <f t="shared" si="15"/>
        <v>35.62298543959097</v>
      </c>
      <c r="H56" s="5">
        <v>0.88066972858581583</v>
      </c>
      <c r="I56" s="5">
        <f t="shared" si="11"/>
        <v>36.392757647598557</v>
      </c>
      <c r="J56" s="5">
        <v>0.87489063867016625</v>
      </c>
      <c r="K56" s="5">
        <f t="shared" si="10"/>
        <v>36.633149999999993</v>
      </c>
      <c r="L56" s="42">
        <f t="shared" si="13"/>
        <v>86.514251007021159</v>
      </c>
      <c r="M56" s="14"/>
      <c r="N56" s="29"/>
      <c r="O56" s="42"/>
      <c r="P56" s="1">
        <v>50</v>
      </c>
      <c r="Q56" s="42">
        <f t="shared" si="14"/>
        <v>86.514251007021159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36.34242250575592</v>
      </c>
      <c r="E57" s="5">
        <f t="shared" si="8"/>
        <v>0.88188947764623871</v>
      </c>
      <c r="F57" s="39">
        <v>0.89239999999999997</v>
      </c>
      <c r="G57" s="5">
        <f t="shared" si="15"/>
        <v>35.914388166741368</v>
      </c>
      <c r="H57" s="5">
        <v>0.87347587536945304</v>
      </c>
      <c r="I57" s="5">
        <f t="shared" si="11"/>
        <v>36.692484479258056</v>
      </c>
      <c r="J57" s="5">
        <v>0.86655112651646449</v>
      </c>
      <c r="K57" s="5">
        <f t="shared" si="10"/>
        <v>36.985699999999994</v>
      </c>
      <c r="L57" s="42">
        <f t="shared" si="13"/>
        <v>92.006132925964351</v>
      </c>
      <c r="M57" s="14"/>
      <c r="N57" s="29"/>
      <c r="O57" s="42"/>
      <c r="P57" s="1">
        <v>51</v>
      </c>
      <c r="Q57" s="42">
        <f t="shared" si="14"/>
        <v>92.006132925964351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36.657013158493235</v>
      </c>
      <c r="E58" s="5">
        <f t="shared" si="8"/>
        <v>0.87432109816001691</v>
      </c>
      <c r="F58" s="39">
        <v>0.8851</v>
      </c>
      <c r="G58" s="5">
        <f t="shared" si="15"/>
        <v>36.210597672579368</v>
      </c>
      <c r="H58" s="5">
        <v>0.86620463795731462</v>
      </c>
      <c r="I58" s="5">
        <f t="shared" si="11"/>
        <v>37.000494566249806</v>
      </c>
      <c r="J58" s="5">
        <v>0.85910652920962205</v>
      </c>
      <c r="K58" s="5">
        <f t="shared" si="10"/>
        <v>37.306199999999997</v>
      </c>
      <c r="L58" s="42">
        <f t="shared" si="13"/>
        <v>86.489217047172389</v>
      </c>
      <c r="M58" s="42"/>
      <c r="N58" s="42"/>
      <c r="O58" s="42"/>
      <c r="P58" s="1">
        <v>52</v>
      </c>
      <c r="Q58" s="42">
        <f t="shared" si="14"/>
        <v>86.489217047172389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36.977097745985958</v>
      </c>
      <c r="E59" s="5">
        <f t="shared" si="8"/>
        <v>0.86675271867379522</v>
      </c>
      <c r="F59" s="39">
        <v>0.87790000000000001</v>
      </c>
      <c r="G59" s="5">
        <f t="shared" si="15"/>
        <v>36.507574894634921</v>
      </c>
      <c r="H59" s="5">
        <v>0.85885393845480318</v>
      </c>
      <c r="I59" s="5">
        <f t="shared" si="11"/>
        <v>37.317171832107299</v>
      </c>
      <c r="J59" s="5">
        <v>0.85178875638841567</v>
      </c>
      <c r="K59" s="5">
        <f t="shared" si="10"/>
        <v>37.6267</v>
      </c>
      <c r="L59" s="42">
        <f t="shared" si="13"/>
        <v>91.565244108921078</v>
      </c>
      <c r="M59" s="14"/>
      <c r="N59" s="29"/>
      <c r="O59" s="42"/>
      <c r="P59" s="1">
        <v>53</v>
      </c>
      <c r="Q59" s="42">
        <f t="shared" si="14"/>
        <v>91.565244108921078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37.302821453083979</v>
      </c>
      <c r="E60" s="5">
        <f t="shared" si="8"/>
        <v>0.85918433918757353</v>
      </c>
      <c r="F60" s="39">
        <v>0.87060000000000004</v>
      </c>
      <c r="G60" s="5">
        <f t="shared" si="15"/>
        <v>36.813691706868823</v>
      </c>
      <c r="H60" s="5">
        <v>0.85142146184303191</v>
      </c>
      <c r="I60" s="5">
        <f t="shared" si="11"/>
        <v>37.642931775084541</v>
      </c>
      <c r="J60" s="5">
        <v>0.8438818565400843</v>
      </c>
      <c r="K60" s="5">
        <f t="shared" si="10"/>
        <v>37.97925</v>
      </c>
      <c r="L60" s="42">
        <f t="shared" si="13"/>
        <v>89.562596526011959</v>
      </c>
      <c r="M60" s="42"/>
      <c r="N60" s="42"/>
      <c r="O60" s="42"/>
      <c r="P60" s="1">
        <v>54</v>
      </c>
      <c r="Q60" s="42">
        <f t="shared" si="14"/>
        <v>89.562596526011959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37.634334625714885</v>
      </c>
      <c r="E61" s="5">
        <f t="shared" si="8"/>
        <v>0.85161595970135184</v>
      </c>
      <c r="F61" s="39">
        <v>0.86329999999999996</v>
      </c>
      <c r="G61" s="5">
        <f t="shared" si="15"/>
        <v>37.124985520676475</v>
      </c>
      <c r="H61" s="5">
        <v>0.84390465279716909</v>
      </c>
      <c r="I61" s="5">
        <f t="shared" si="11"/>
        <v>37.97822407278889</v>
      </c>
      <c r="J61" s="5">
        <v>0.83612040133779264</v>
      </c>
      <c r="K61" s="5">
        <f t="shared" si="10"/>
        <v>38.331799999999994</v>
      </c>
      <c r="L61" s="42">
        <f t="shared" si="13"/>
        <v>90.904189917185718</v>
      </c>
      <c r="M61" s="42"/>
      <c r="N61" s="42"/>
      <c r="O61" s="42"/>
      <c r="P61" s="1">
        <v>55</v>
      </c>
      <c r="Q61" s="42">
        <f t="shared" si="14"/>
        <v>90.904189917185718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37.971793002274964</v>
      </c>
      <c r="E62" s="5">
        <f t="shared" si="8"/>
        <v>0.84404758021513016</v>
      </c>
      <c r="F62" s="39">
        <v>0.85570000000000002</v>
      </c>
      <c r="G62" s="5">
        <f t="shared" si="15"/>
        <v>37.454715437653377</v>
      </c>
      <c r="H62" s="5">
        <v>0.8363007098887294</v>
      </c>
      <c r="I62" s="5">
        <f t="shared" si="11"/>
        <v>38.323535566846857</v>
      </c>
      <c r="J62" s="5">
        <v>0.82918739635157546</v>
      </c>
      <c r="K62" s="5">
        <f t="shared" si="10"/>
        <v>38.652299999999997</v>
      </c>
      <c r="L62" s="42">
        <f t="shared" si="13"/>
        <v>88.443617241323679</v>
      </c>
      <c r="M62" s="42"/>
      <c r="N62" s="42"/>
      <c r="O62" s="42"/>
      <c r="P62" s="1">
        <v>56</v>
      </c>
      <c r="Q62" s="42">
        <f t="shared" si="14"/>
        <v>88.443617241323679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38.315357957581746</v>
      </c>
      <c r="E63" s="5">
        <f t="shared" si="8"/>
        <v>0.83647920072890836</v>
      </c>
      <c r="F63" s="39">
        <v>0.84809999999999997</v>
      </c>
      <c r="G63" s="5">
        <f t="shared" si="15"/>
        <v>37.790354910977477</v>
      </c>
      <c r="H63" s="5">
        <v>0.82860657726411557</v>
      </c>
      <c r="I63" s="5">
        <f t="shared" si="11"/>
        <v>38.679393670543078</v>
      </c>
      <c r="J63" s="5">
        <v>0.82169268693508624</v>
      </c>
      <c r="K63" s="5">
        <f t="shared" si="10"/>
        <v>39.004849999999998</v>
      </c>
      <c r="L63" s="42">
        <f t="shared" si="13"/>
        <v>92.363257430892105</v>
      </c>
      <c r="M63" s="42"/>
      <c r="N63" s="42"/>
      <c r="O63" s="42"/>
      <c r="P63" s="1">
        <v>57</v>
      </c>
      <c r="Q63" s="42">
        <f t="shared" si="14"/>
        <v>92.363257430892105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38.665196760191009</v>
      </c>
      <c r="E64" s="5">
        <f t="shared" si="8"/>
        <v>0.82891082124268667</v>
      </c>
      <c r="F64" s="39">
        <v>0.84050000000000002</v>
      </c>
      <c r="G64" s="5">
        <f t="shared" si="15"/>
        <v>38.132064247471739</v>
      </c>
      <c r="H64" s="5">
        <v>0.82081893381551474</v>
      </c>
      <c r="I64" s="5">
        <f t="shared" si="11"/>
        <v>39.046370252472123</v>
      </c>
      <c r="J64" s="5">
        <v>0.81433224755700329</v>
      </c>
      <c r="K64" s="5">
        <f t="shared" si="10"/>
        <v>39.357399999999998</v>
      </c>
      <c r="L64" s="42">
        <f t="shared" si="13"/>
        <v>87.808925269169578</v>
      </c>
      <c r="M64" s="42"/>
      <c r="N64" s="42"/>
      <c r="O64" s="42"/>
      <c r="P64" s="1">
        <v>58</v>
      </c>
      <c r="Q64" s="42">
        <f t="shared" si="14"/>
        <v>87.808925269169578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39.021482843940376</v>
      </c>
      <c r="E65" s="5">
        <f t="shared" si="8"/>
        <v>0.82134244175646498</v>
      </c>
      <c r="F65" s="39">
        <v>0.83289999999999997</v>
      </c>
      <c r="G65" s="5">
        <f t="shared" si="15"/>
        <v>38.480009604994592</v>
      </c>
      <c r="H65" s="5">
        <v>0.81293417979267191</v>
      </c>
      <c r="I65" s="5">
        <f t="shared" si="11"/>
        <v>39.425086060686887</v>
      </c>
      <c r="J65" s="5">
        <v>0.80710250201775624</v>
      </c>
      <c r="K65" s="5">
        <f t="shared" si="10"/>
        <v>39.709949999999999</v>
      </c>
      <c r="L65" s="42">
        <f t="shared" si="13"/>
        <v>91.923398925654581</v>
      </c>
      <c r="M65" s="42"/>
      <c r="N65" s="42"/>
      <c r="O65" s="42"/>
      <c r="P65" s="1">
        <v>59</v>
      </c>
      <c r="Q65" s="42">
        <f t="shared" si="14"/>
        <v>91.923398925654581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39.384396094645531</v>
      </c>
      <c r="E66" s="5">
        <f t="shared" ref="E66:E97" si="16">1-IF(A66&lt;I$3,0,IF(A66&lt;I$4,G$3*(A66-I$3)^2,G$2+G$4*(A66-I$4)+(A66&gt;I$5)*G$5*(A66-I$5)^2))</f>
        <v>0.81377406227024329</v>
      </c>
      <c r="F66" s="39">
        <v>0.82530000000000003</v>
      </c>
      <c r="G66" s="5">
        <f t="shared" si="15"/>
        <v>38.834363261844175</v>
      </c>
      <c r="H66" s="5">
        <v>0.8049484207408617</v>
      </c>
      <c r="I66" s="5">
        <f t="shared" si="11"/>
        <v>39.816215765106648</v>
      </c>
      <c r="J66" s="5">
        <v>0.8</v>
      </c>
      <c r="K66" s="5">
        <f t="shared" si="10"/>
        <v>40.062499999999993</v>
      </c>
      <c r="L66" s="42">
        <f t="shared" si="13"/>
        <v>90.090116876810214</v>
      </c>
      <c r="M66" s="42"/>
      <c r="N66" s="42"/>
      <c r="O66" s="42"/>
      <c r="P66" s="1">
        <v>60</v>
      </c>
      <c r="Q66" s="42">
        <f t="shared" si="14"/>
        <v>90.090116876810214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39.754123152944864</v>
      </c>
      <c r="E67" s="5">
        <f t="shared" si="16"/>
        <v>0.8062056827840216</v>
      </c>
      <c r="F67" s="39">
        <v>0.81730000000000003</v>
      </c>
      <c r="G67" s="5">
        <f t="shared" si="15"/>
        <v>39.214486724580929</v>
      </c>
      <c r="H67" s="5">
        <v>0.79685744858807517</v>
      </c>
      <c r="I67" s="5">
        <f t="shared" si="11"/>
        <v>40.220493711627235</v>
      </c>
      <c r="J67" s="5">
        <v>0.79302141157811268</v>
      </c>
      <c r="K67" s="5">
        <f t="shared" si="10"/>
        <v>40.415049999999994</v>
      </c>
      <c r="L67" s="42">
        <f t="shared" si="13"/>
        <v>87.692918719731324</v>
      </c>
      <c r="M67" s="42"/>
      <c r="N67" s="42"/>
      <c r="O67" s="42"/>
      <c r="P67" s="1">
        <v>61</v>
      </c>
      <c r="Q67" s="42">
        <f t="shared" si="14"/>
        <v>87.692918719731324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40.13085773436385</v>
      </c>
      <c r="E68" s="5">
        <f t="shared" si="16"/>
        <v>0.79863730329779981</v>
      </c>
      <c r="F68" s="39">
        <v>0.80920000000000003</v>
      </c>
      <c r="G68" s="5">
        <f t="shared" si="15"/>
        <v>39.607019278299553</v>
      </c>
      <c r="H68" s="5">
        <v>0.78865671964001594</v>
      </c>
      <c r="I68" s="5">
        <f t="shared" si="11"/>
        <v>40.638720500130006</v>
      </c>
      <c r="J68" s="5">
        <v>0.78554595443833475</v>
      </c>
      <c r="K68" s="5">
        <f t="shared" si="10"/>
        <v>40.799649999999993</v>
      </c>
      <c r="L68" s="42">
        <f t="shared" si="13"/>
        <v>87.462821070171842</v>
      </c>
      <c r="M68" s="42"/>
      <c r="N68" s="42"/>
      <c r="O68" s="42"/>
      <c r="P68" s="1">
        <v>62</v>
      </c>
      <c r="Q68" s="42">
        <f t="shared" si="14"/>
        <v>87.462821070171842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40.514800967752173</v>
      </c>
      <c r="E69" s="5">
        <f t="shared" si="16"/>
        <v>0.79106892381157812</v>
      </c>
      <c r="F69" s="39">
        <v>0.80120000000000002</v>
      </c>
      <c r="G69" s="5">
        <f t="shared" si="15"/>
        <v>40.00249625561657</v>
      </c>
      <c r="H69" s="5">
        <v>0.78034132917207799</v>
      </c>
      <c r="I69" s="5">
        <f t="shared" si="11"/>
        <v>41.071770521246414</v>
      </c>
      <c r="J69" s="5">
        <v>0.77881619937694702</v>
      </c>
      <c r="K69" s="5">
        <f t="shared" si="10"/>
        <v>41.152200000000001</v>
      </c>
      <c r="L69" s="42">
        <f t="shared" si="13"/>
        <v>87.504969692769265</v>
      </c>
      <c r="M69" s="42"/>
      <c r="N69" s="42"/>
      <c r="O69" s="42"/>
      <c r="P69" s="1">
        <v>63</v>
      </c>
      <c r="Q69" s="42">
        <f t="shared" si="14"/>
        <v>87.504969692769265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40.906161753336207</v>
      </c>
      <c r="E70" s="5">
        <f t="shared" si="16"/>
        <v>0.78350054432535643</v>
      </c>
      <c r="F70" s="39">
        <v>0.79310000000000003</v>
      </c>
      <c r="G70" s="5">
        <f t="shared" si="15"/>
        <v>40.411045265414195</v>
      </c>
      <c r="H70" s="5">
        <v>0.77190598223014029</v>
      </c>
      <c r="I70" s="5">
        <f t="shared" si="11"/>
        <v>41.520600614343259</v>
      </c>
      <c r="J70" s="5">
        <v>0.77160493827160492</v>
      </c>
      <c r="K70" s="5">
        <f t="shared" si="10"/>
        <v>41.536799999999999</v>
      </c>
      <c r="L70" s="42">
        <f t="shared" si="13"/>
        <v>87.219961094533488</v>
      </c>
      <c r="M70" s="42"/>
      <c r="N70" s="42"/>
      <c r="O70" s="42"/>
      <c r="P70" s="1">
        <v>64</v>
      </c>
      <c r="Q70" s="42">
        <f t="shared" si="14"/>
        <v>87.219961094533488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41.305157141725864</v>
      </c>
      <c r="E71" s="5">
        <f t="shared" si="16"/>
        <v>0.77593216483913474</v>
      </c>
      <c r="F71" s="39">
        <v>0.78510000000000002</v>
      </c>
      <c r="G71" s="5">
        <f t="shared" si="15"/>
        <v>40.822825117819384</v>
      </c>
      <c r="H71" s="5">
        <v>0.76334496016351716</v>
      </c>
      <c r="I71" s="5">
        <f t="shared" si="11"/>
        <v>41.98626004308003</v>
      </c>
      <c r="J71" s="5">
        <v>0.76511094108645761</v>
      </c>
      <c r="K71" s="5">
        <f t="shared" si="10"/>
        <v>41.889349999999993</v>
      </c>
      <c r="L71" s="42">
        <f t="shared" si="13"/>
        <v>85.223845546889677</v>
      </c>
      <c r="M71" s="42"/>
      <c r="N71" s="42"/>
      <c r="O71" s="42"/>
      <c r="P71" s="1">
        <v>65</v>
      </c>
      <c r="Q71" s="42">
        <f t="shared" si="14"/>
        <v>85.223845546889677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41.712012735320791</v>
      </c>
      <c r="E72" s="5">
        <f t="shared" si="16"/>
        <v>0.76836378535291305</v>
      </c>
      <c r="F72" s="39">
        <v>0.77649999999999997</v>
      </c>
      <c r="G72" s="5">
        <f t="shared" si="15"/>
        <v>41.274951706374758</v>
      </c>
      <c r="H72" s="5">
        <v>0.75465208231004055</v>
      </c>
      <c r="I72" s="5">
        <f t="shared" si="11"/>
        <v>42.469902026762853</v>
      </c>
      <c r="J72" s="5">
        <v>0.75815011372251706</v>
      </c>
      <c r="K72" s="5">
        <f t="shared" si="10"/>
        <v>42.273949999999999</v>
      </c>
      <c r="L72" s="42">
        <f t="shared" si="13"/>
        <v>86.033714820187257</v>
      </c>
      <c r="M72" s="42"/>
      <c r="N72" s="42"/>
      <c r="O72" s="42"/>
      <c r="P72" s="1">
        <v>66</v>
      </c>
      <c r="Q72" s="42">
        <f t="shared" si="14"/>
        <v>86.033714820187257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42.12696311367565</v>
      </c>
      <c r="E73" s="5">
        <f t="shared" si="16"/>
        <v>0.76079540586669125</v>
      </c>
      <c r="F73" s="39">
        <v>0.76790000000000003</v>
      </c>
      <c r="G73" s="5">
        <f t="shared" si="15"/>
        <v>41.73720536528193</v>
      </c>
      <c r="H73" s="5">
        <v>0.74582066213055853</v>
      </c>
      <c r="I73" s="5">
        <f t="shared" si="11"/>
        <v>42.972797117800326</v>
      </c>
      <c r="J73" s="5">
        <v>0.75131480090157776</v>
      </c>
      <c r="K73" s="5">
        <f t="shared" ref="K73:K104" si="18">E$4/J73</f>
        <v>42.658549999999998</v>
      </c>
      <c r="L73" s="42">
        <f t="shared" si="13"/>
        <v>95.345823720125949</v>
      </c>
      <c r="M73" s="42"/>
      <c r="N73" s="42"/>
      <c r="O73" s="42"/>
      <c r="P73" s="1">
        <v>67</v>
      </c>
      <c r="Q73" s="42">
        <f t="shared" si="14"/>
        <v>95.345823720125949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42.550252284509668</v>
      </c>
      <c r="E74" s="5">
        <f t="shared" si="16"/>
        <v>0.75322702638046957</v>
      </c>
      <c r="F74" s="39">
        <v>0.75919999999999999</v>
      </c>
      <c r="G74" s="5">
        <f t="shared" si="15"/>
        <v>42.21548998946259</v>
      </c>
      <c r="H74" s="5">
        <v>0.73684345694254272</v>
      </c>
      <c r="I74" s="5">
        <f t="shared" si="11"/>
        <v>43.496348780768479</v>
      </c>
      <c r="J74" s="5">
        <v>0.74460163812360391</v>
      </c>
      <c r="K74" s="5">
        <f t="shared" si="18"/>
        <v>43.043149999999997</v>
      </c>
      <c r="L74" s="42">
        <f t="shared" si="13"/>
        <v>81.827408239441681</v>
      </c>
      <c r="M74" s="42"/>
      <c r="N74" s="42"/>
      <c r="O74" s="42"/>
      <c r="P74" s="1">
        <v>68</v>
      </c>
      <c r="Q74" s="42">
        <f t="shared" si="14"/>
        <v>81.827408239441681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42.982134162182454</v>
      </c>
      <c r="E75" s="5">
        <f t="shared" si="16"/>
        <v>0.74565864689424788</v>
      </c>
      <c r="F75" s="39">
        <v>0.75060000000000004</v>
      </c>
      <c r="G75" s="5">
        <f t="shared" si="15"/>
        <v>42.699173994138015</v>
      </c>
      <c r="H75" s="5">
        <v>0.72771261022308242</v>
      </c>
      <c r="I75" s="5">
        <f t="shared" ref="I75:I106" si="19">E$4/H75</f>
        <v>44.042111610756585</v>
      </c>
      <c r="J75" s="5">
        <v>0.73800738007380073</v>
      </c>
      <c r="K75" s="5">
        <f t="shared" si="18"/>
        <v>43.427749999999996</v>
      </c>
      <c r="L75" s="42">
        <f t="shared" si="13"/>
        <v>85.197490906209026</v>
      </c>
      <c r="M75" s="42"/>
      <c r="N75" s="42"/>
      <c r="O75" s="42"/>
      <c r="P75" s="1">
        <v>69</v>
      </c>
      <c r="Q75" s="42">
        <f t="shared" si="14"/>
        <v>85.197490906209026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43.422873075607605</v>
      </c>
      <c r="E76" s="5">
        <f t="shared" si="16"/>
        <v>0.73809026740802619</v>
      </c>
      <c r="F76" s="39">
        <v>0.74199999999999999</v>
      </c>
      <c r="G76" s="5">
        <f t="shared" si="15"/>
        <v>43.194070080862531</v>
      </c>
      <c r="H76" s="5">
        <v>0.71841958523128924</v>
      </c>
      <c r="I76" s="5">
        <f t="shared" si="19"/>
        <v>44.611812732919532</v>
      </c>
      <c r="J76" s="5">
        <v>0.73152889539136801</v>
      </c>
      <c r="K76" s="5">
        <f t="shared" si="18"/>
        <v>43.812349999999995</v>
      </c>
      <c r="L76" s="42">
        <f t="shared" si="13"/>
        <v>83.559088663773466</v>
      </c>
      <c r="M76" s="42"/>
      <c r="N76" s="42"/>
      <c r="O76" s="42"/>
      <c r="P76" s="1">
        <v>70</v>
      </c>
      <c r="Q76" s="42">
        <f t="shared" si="14"/>
        <v>83.559088663773466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43.89296061788108</v>
      </c>
      <c r="E77" s="5">
        <f t="shared" si="16"/>
        <v>0.73018542264709962</v>
      </c>
      <c r="F77" s="39">
        <v>0.73260000000000003</v>
      </c>
      <c r="G77" s="5">
        <f t="shared" si="15"/>
        <v>43.74829374829374</v>
      </c>
      <c r="H77" s="5">
        <v>0.70895508842748844</v>
      </c>
      <c r="I77" s="5">
        <f t="shared" si="19"/>
        <v>45.207377058381965</v>
      </c>
      <c r="J77" s="5">
        <v>0.72516316171138506</v>
      </c>
      <c r="K77" s="5">
        <f t="shared" si="18"/>
        <v>44.196949999999994</v>
      </c>
      <c r="L77" s="42">
        <f t="shared" ref="L77:L84" si="21">100*(+D77/C77)</f>
        <v>83.025776704693087</v>
      </c>
      <c r="M77" s="42"/>
      <c r="N77" s="42"/>
      <c r="O77" s="42"/>
      <c r="P77" s="1">
        <v>71</v>
      </c>
      <c r="Q77" s="42">
        <f t="shared" ref="Q77:Q84" si="22">MAX(L77,O77)</f>
        <v>83.025776704693087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44.414717773968846</v>
      </c>
      <c r="E78" s="5">
        <f t="shared" si="16"/>
        <v>0.72160764733676364</v>
      </c>
      <c r="F78" s="39">
        <v>0.72330000000000005</v>
      </c>
      <c r="G78" s="5">
        <f t="shared" ref="G78:G106" si="23">E$4/F78</f>
        <v>44.310797732614397</v>
      </c>
      <c r="H78" s="5">
        <v>0.69930898082622872</v>
      </c>
      <c r="I78" s="5">
        <f t="shared" si="19"/>
        <v>45.8309572431533</v>
      </c>
      <c r="J78" s="5">
        <v>0.71839080459770122</v>
      </c>
      <c r="K78" s="5">
        <f t="shared" si="18"/>
        <v>44.613599999999991</v>
      </c>
      <c r="L78" s="42">
        <f t="shared" si="21"/>
        <v>77.806804859507466</v>
      </c>
      <c r="M78" s="42"/>
      <c r="N78" s="42"/>
      <c r="O78" s="42"/>
      <c r="P78" s="1">
        <v>72</v>
      </c>
      <c r="Q78" s="42">
        <f t="shared" si="22"/>
        <v>77.806804859507466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44.991489706756759</v>
      </c>
      <c r="E79" s="5">
        <f t="shared" si="16"/>
        <v>0.71235694147701834</v>
      </c>
      <c r="F79" s="39">
        <v>0.71389999999999998</v>
      </c>
      <c r="G79" s="5">
        <f t="shared" si="23"/>
        <v>44.894242891161227</v>
      </c>
      <c r="H79" s="5">
        <v>0.68947017499189756</v>
      </c>
      <c r="I79" s="5">
        <f t="shared" si="19"/>
        <v>46.484969419274215</v>
      </c>
      <c r="J79" s="5">
        <v>0.71225071225071235</v>
      </c>
      <c r="K79" s="5">
        <f t="shared" si="18"/>
        <v>44.99819999999999</v>
      </c>
      <c r="L79" s="42">
        <f t="shared" si="21"/>
        <v>91.97578815691331</v>
      </c>
      <c r="M79" s="42"/>
      <c r="N79" s="42"/>
      <c r="O79" s="42"/>
      <c r="P79" s="1">
        <v>73</v>
      </c>
      <c r="Q79" s="42">
        <f t="shared" si="22"/>
        <v>91.97578815691331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45.627107611168285</v>
      </c>
      <c r="E80" s="5">
        <f t="shared" si="16"/>
        <v>0.70243330506786328</v>
      </c>
      <c r="F80" s="39">
        <v>0.7046</v>
      </c>
      <c r="G80" s="5">
        <f t="shared" si="23"/>
        <v>45.486801021856365</v>
      </c>
      <c r="H80" s="5">
        <v>0.67942651484251038</v>
      </c>
      <c r="I80" s="5">
        <f t="shared" si="19"/>
        <v>47.172136058642216</v>
      </c>
      <c r="J80" s="5">
        <v>0.7057163020465772</v>
      </c>
      <c r="K80" s="5">
        <f t="shared" si="18"/>
        <v>45.414850000000001</v>
      </c>
      <c r="L80" s="42">
        <f t="shared" si="21"/>
        <v>90.410384962684844</v>
      </c>
      <c r="M80" s="42"/>
      <c r="N80" s="42"/>
      <c r="O80" s="42"/>
      <c r="P80" s="1">
        <v>74</v>
      </c>
      <c r="Q80" s="42">
        <f t="shared" si="22"/>
        <v>90.410384962684844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46.325958473365461</v>
      </c>
      <c r="E81" s="5">
        <f t="shared" si="16"/>
        <v>0.69183673810929891</v>
      </c>
      <c r="F81" s="39">
        <v>0.69520000000000004</v>
      </c>
      <c r="G81" s="5">
        <f t="shared" si="23"/>
        <v>46.101841196777897</v>
      </c>
      <c r="H81" s="5">
        <v>0.6691646347323561</v>
      </c>
      <c r="I81" s="5">
        <f t="shared" si="19"/>
        <v>47.895537714450413</v>
      </c>
      <c r="J81" s="5">
        <v>0.6983240223463687</v>
      </c>
      <c r="K81" s="5">
        <f t="shared" si="18"/>
        <v>45.895599999999995</v>
      </c>
      <c r="L81" s="42">
        <f t="shared" si="21"/>
        <v>94.639343152942729</v>
      </c>
      <c r="M81" s="42"/>
      <c r="N81" s="42"/>
      <c r="O81" s="42"/>
      <c r="P81" s="1">
        <v>75</v>
      </c>
      <c r="Q81" s="42">
        <f t="shared" si="22"/>
        <v>94.639343152942729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47.09306896946989</v>
      </c>
      <c r="E82" s="5">
        <f t="shared" si="16"/>
        <v>0.68056724060132479</v>
      </c>
      <c r="F82" s="39">
        <v>0.68489999999999995</v>
      </c>
      <c r="G82" s="5">
        <f t="shared" si="23"/>
        <v>46.795152577018541</v>
      </c>
      <c r="H82" s="5">
        <v>0.65866979338758402</v>
      </c>
      <c r="I82" s="5">
        <f t="shared" si="19"/>
        <v>48.658675897621848</v>
      </c>
      <c r="J82" s="5">
        <v>0.68870523415977969</v>
      </c>
      <c r="K82" s="5">
        <f t="shared" si="18"/>
        <v>46.536599999999993</v>
      </c>
      <c r="L82" s="42">
        <f t="shared" si="21"/>
        <v>92.460213945294285</v>
      </c>
      <c r="M82" s="42"/>
      <c r="N82" s="42"/>
      <c r="O82" s="42"/>
      <c r="P82" s="1">
        <v>76</v>
      </c>
      <c r="Q82" s="42">
        <f t="shared" si="22"/>
        <v>92.460213945294285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47.934206746019768</v>
      </c>
      <c r="E83" s="5">
        <f t="shared" si="16"/>
        <v>0.66862481254394135</v>
      </c>
      <c r="F83" s="39">
        <v>0.67459999999999998</v>
      </c>
      <c r="G83" s="5">
        <f t="shared" si="23"/>
        <v>47.509635339460417</v>
      </c>
      <c r="H83" s="5">
        <v>0.64792567710121873</v>
      </c>
      <c r="I83" s="5">
        <f t="shared" si="19"/>
        <v>49.465550035599463</v>
      </c>
      <c r="J83" s="5">
        <v>0.6770480704129993</v>
      </c>
      <c r="K83" s="5">
        <f t="shared" si="18"/>
        <v>47.337849999999996</v>
      </c>
      <c r="L83" s="42">
        <f t="shared" si="21"/>
        <v>86.837331061630024</v>
      </c>
      <c r="M83" s="42"/>
      <c r="N83" s="42"/>
      <c r="O83" s="42"/>
      <c r="P83" s="1">
        <v>77</v>
      </c>
      <c r="Q83" s="42">
        <f t="shared" si="22"/>
        <v>86.837331061630024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48.856003229292909</v>
      </c>
      <c r="E84" s="5">
        <f t="shared" si="16"/>
        <v>0.65600945393714838</v>
      </c>
      <c r="F84" s="39">
        <v>0.66420000000000001</v>
      </c>
      <c r="G84" s="5">
        <f t="shared" si="23"/>
        <v>48.253538090936459</v>
      </c>
      <c r="H84" s="5">
        <v>0.63691416505868936</v>
      </c>
      <c r="I84" s="5">
        <f t="shared" si="19"/>
        <v>50.320752400045464</v>
      </c>
      <c r="J84" s="5">
        <v>0.66401062416998669</v>
      </c>
      <c r="K84" s="5">
        <f t="shared" si="18"/>
        <v>48.267299999999999</v>
      </c>
      <c r="L84" s="42">
        <f t="shared" si="21"/>
        <v>64.003497680296391</v>
      </c>
      <c r="M84" s="42"/>
      <c r="N84" s="42"/>
      <c r="O84" s="42"/>
      <c r="P84" s="1">
        <v>78</v>
      </c>
      <c r="Q84" s="42">
        <f t="shared" si="22"/>
        <v>64.003497680296391</v>
      </c>
    </row>
    <row r="85" spans="1:17">
      <c r="A85" s="1">
        <v>79</v>
      </c>
      <c r="B85" s="50"/>
      <c r="C85" s="29"/>
      <c r="D85" s="29">
        <f t="shared" si="17"/>
        <v>49.866103306125559</v>
      </c>
      <c r="E85" s="5">
        <f t="shared" si="16"/>
        <v>0.64272116478094587</v>
      </c>
      <c r="F85" s="39">
        <v>0.65390000000000004</v>
      </c>
      <c r="G85" s="5">
        <f t="shared" si="23"/>
        <v>49.013610643829324</v>
      </c>
      <c r="H85" s="5">
        <v>0.62561504762470466</v>
      </c>
      <c r="I85" s="5">
        <f t="shared" si="19"/>
        <v>51.22958618352515</v>
      </c>
      <c r="J85" s="5">
        <v>0.64935064935064934</v>
      </c>
      <c r="K85" s="5">
        <f t="shared" si="18"/>
        <v>49.356999999999999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50.973348813051331</v>
      </c>
      <c r="E86" s="5">
        <f t="shared" si="16"/>
        <v>0.62875994507533406</v>
      </c>
      <c r="F86" s="39">
        <v>0.64359999999999995</v>
      </c>
      <c r="G86" s="5">
        <f t="shared" si="23"/>
        <v>49.798011187072717</v>
      </c>
      <c r="H86" s="5">
        <v>0.61400568568054448</v>
      </c>
      <c r="I86" s="5">
        <f t="shared" si="19"/>
        <v>52.198213709498134</v>
      </c>
      <c r="J86" s="5">
        <v>0.63291139240506322</v>
      </c>
      <c r="K86" s="5">
        <f t="shared" si="18"/>
        <v>50.639000000000003</v>
      </c>
      <c r="L86" s="42">
        <f>100*(+D86/C86)</f>
        <v>78.26000329537051</v>
      </c>
      <c r="M86" s="42"/>
      <c r="N86" s="42"/>
      <c r="O86" s="42"/>
      <c r="P86" s="1">
        <v>80</v>
      </c>
      <c r="Q86" s="42">
        <f>MAX(L86,O86)</f>
        <v>78.26000329537051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52.18800491742499</v>
      </c>
      <c r="E87" s="5">
        <f t="shared" si="16"/>
        <v>0.61412579482031249</v>
      </c>
      <c r="F87" s="39">
        <v>0.63190000000000002</v>
      </c>
      <c r="G87" s="5">
        <f t="shared" si="23"/>
        <v>50.720050640924192</v>
      </c>
      <c r="H87" s="5">
        <v>0.60206059537140566</v>
      </c>
      <c r="I87" s="5">
        <f t="shared" si="19"/>
        <v>53.233844311349834</v>
      </c>
      <c r="J87" s="5">
        <v>0.61538461538461542</v>
      </c>
      <c r="K87" s="5">
        <f t="shared" si="18"/>
        <v>52.08124999999999</v>
      </c>
      <c r="L87" s="42">
        <f>100*(+D87/C87)</f>
        <v>75.543553559601918</v>
      </c>
      <c r="M87" s="42"/>
      <c r="N87" s="42"/>
      <c r="O87" s="42"/>
      <c r="P87" s="1">
        <v>81</v>
      </c>
      <c r="Q87" s="42">
        <f>MAX(L87,O87)</f>
        <v>75.543553559601918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53.52204139557</v>
      </c>
      <c r="E88" s="5">
        <f t="shared" si="16"/>
        <v>0.59881871401588138</v>
      </c>
      <c r="F88" s="39">
        <v>0.62019999999999997</v>
      </c>
      <c r="G88" s="5">
        <f t="shared" si="23"/>
        <v>51.67687842631409</v>
      </c>
      <c r="H88" s="5">
        <v>0.5897509374833203</v>
      </c>
      <c r="I88" s="5">
        <f t="shared" si="19"/>
        <v>54.344975078410037</v>
      </c>
      <c r="J88" s="5">
        <v>0.59630292188431722</v>
      </c>
      <c r="K88" s="5">
        <f t="shared" si="18"/>
        <v>53.74785</v>
      </c>
      <c r="L88" s="42">
        <f>100*(+D88/C88)</f>
        <v>69.750705554609041</v>
      </c>
      <c r="M88" s="42"/>
      <c r="N88" s="42"/>
      <c r="O88" s="42"/>
      <c r="P88" s="1">
        <v>82</v>
      </c>
      <c r="Q88" s="42">
        <f>MAX(L88,O88)</f>
        <v>69.750705554609041</v>
      </c>
    </row>
    <row r="89" spans="1:17">
      <c r="A89" s="1">
        <v>83</v>
      </c>
      <c r="B89" s="50"/>
      <c r="C89" s="29"/>
      <c r="D89" s="29">
        <f t="shared" si="17"/>
        <v>54.989484832794624</v>
      </c>
      <c r="E89" s="5">
        <f t="shared" si="16"/>
        <v>0.58283870266204096</v>
      </c>
      <c r="F89" s="39">
        <v>0.60860000000000003</v>
      </c>
      <c r="G89" s="5">
        <f t="shared" si="23"/>
        <v>52.661846861649678</v>
      </c>
      <c r="H89" s="5">
        <v>0.57704388348237845</v>
      </c>
      <c r="I89" s="5">
        <f t="shared" si="19"/>
        <v>55.541703009800166</v>
      </c>
      <c r="J89" s="5">
        <v>0.57636887608069165</v>
      </c>
      <c r="K89" s="5">
        <f t="shared" si="18"/>
        <v>55.606749999999991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56.606863367682045</v>
      </c>
      <c r="E90" s="5">
        <f t="shared" si="16"/>
        <v>0.56618576075879101</v>
      </c>
      <c r="F90" s="39">
        <v>0.59689999999999999</v>
      </c>
      <c r="G90" s="5">
        <f t="shared" si="23"/>
        <v>53.694086111576475</v>
      </c>
      <c r="H90" s="5">
        <v>0.56390182004161926</v>
      </c>
      <c r="I90" s="5">
        <f t="shared" si="19"/>
        <v>56.836135052081438</v>
      </c>
      <c r="J90" s="5">
        <v>0.55555555555555558</v>
      </c>
      <c r="K90" s="5">
        <f t="shared" si="18"/>
        <v>57.689999999999991</v>
      </c>
      <c r="L90" s="42">
        <f>100*(+D90/C90)</f>
        <v>61.218669828062779</v>
      </c>
      <c r="M90" s="42"/>
      <c r="N90" s="42"/>
      <c r="O90" s="42"/>
      <c r="P90" s="1">
        <v>84</v>
      </c>
      <c r="Q90" s="42">
        <f>MAX(L90,O90)</f>
        <v>61.218669828062779</v>
      </c>
    </row>
    <row r="91" spans="1:17">
      <c r="A91" s="1">
        <v>85</v>
      </c>
      <c r="B91" s="50"/>
      <c r="C91" s="29"/>
      <c r="D91" s="29">
        <f t="shared" si="17"/>
        <v>58.39377349820802</v>
      </c>
      <c r="E91" s="5">
        <f t="shared" si="16"/>
        <v>0.54885988830613153</v>
      </c>
      <c r="F91" s="39">
        <v>0.58520000000000005</v>
      </c>
      <c r="G91" s="5">
        <f t="shared" si="23"/>
        <v>54.767600820232389</v>
      </c>
      <c r="H91" s="5">
        <v>0.55028133913096267</v>
      </c>
      <c r="I91" s="5">
        <f t="shared" si="19"/>
        <v>58.242934515306807</v>
      </c>
      <c r="J91" s="5">
        <v>0.53361792956243326</v>
      </c>
      <c r="K91" s="5">
        <f t="shared" si="18"/>
        <v>60.061700000000002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60.373609758271591</v>
      </c>
      <c r="E92" s="5">
        <f t="shared" si="16"/>
        <v>0.53086108530406251</v>
      </c>
      <c r="F92" s="39">
        <v>0.57120000000000004</v>
      </c>
      <c r="G92" s="5">
        <f t="shared" si="23"/>
        <v>56.10994397759103</v>
      </c>
      <c r="H92" s="5">
        <v>0.53613193902072742</v>
      </c>
      <c r="I92" s="5">
        <f t="shared" si="19"/>
        <v>59.780060965106784</v>
      </c>
      <c r="J92" s="5">
        <v>0.5112474437627812</v>
      </c>
      <c r="K92" s="5">
        <f t="shared" si="18"/>
        <v>62.689799999999991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62.574514464880821</v>
      </c>
      <c r="E93" s="5">
        <f t="shared" si="16"/>
        <v>0.51218935175258395</v>
      </c>
      <c r="F93" s="39">
        <v>0.55720000000000003</v>
      </c>
      <c r="G93" s="5">
        <f t="shared" si="23"/>
        <v>57.519741564967688</v>
      </c>
      <c r="H93" s="5">
        <v>0.52139432886541404</v>
      </c>
      <c r="I93" s="5">
        <f t="shared" si="19"/>
        <v>61.469790186906636</v>
      </c>
      <c r="J93" s="5">
        <v>0.48851978505129456</v>
      </c>
      <c r="K93" s="5">
        <f t="shared" si="18"/>
        <v>65.606349999999992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65.030628924320311</v>
      </c>
      <c r="E94" s="5">
        <f t="shared" si="16"/>
        <v>0.49284468765169609</v>
      </c>
      <c r="F94" s="39">
        <v>0.54330000000000001</v>
      </c>
      <c r="G94" s="5">
        <f t="shared" si="23"/>
        <v>58.991349162525303</v>
      </c>
      <c r="H94" s="5">
        <v>0.50599817918277035</v>
      </c>
      <c r="I94" s="5">
        <f t="shared" si="19"/>
        <v>63.340148875166797</v>
      </c>
      <c r="J94" s="5">
        <v>0.46511627906976744</v>
      </c>
      <c r="K94" s="5">
        <f t="shared" si="18"/>
        <v>68.907499999999999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67.783763820626064</v>
      </c>
      <c r="E95" s="5">
        <f t="shared" si="16"/>
        <v>0.47282709300139858</v>
      </c>
      <c r="F95" s="39">
        <v>0.52929999999999999</v>
      </c>
      <c r="G95" s="5">
        <f t="shared" si="23"/>
        <v>60.551672019648585</v>
      </c>
      <c r="H95" s="5">
        <v>0.48985908087192159</v>
      </c>
      <c r="I95" s="5">
        <f t="shared" si="19"/>
        <v>65.426979414064959</v>
      </c>
      <c r="J95" s="5">
        <v>0.44189129474149363</v>
      </c>
      <c r="K95" s="5">
        <f t="shared" si="18"/>
        <v>72.529149999999987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70.885662170234426</v>
      </c>
      <c r="E96" s="5">
        <f t="shared" si="16"/>
        <v>0.45213656780169154</v>
      </c>
      <c r="F96" s="39">
        <v>0.51529999999999998</v>
      </c>
      <c r="G96" s="5">
        <f t="shared" si="23"/>
        <v>62.196778575587032</v>
      </c>
      <c r="H96" s="5">
        <v>0.47287434546618756</v>
      </c>
      <c r="I96" s="5">
        <f t="shared" si="19"/>
        <v>67.776990456953655</v>
      </c>
      <c r="J96" s="5">
        <v>0.41841004184100417</v>
      </c>
      <c r="K96" s="5">
        <f t="shared" si="18"/>
        <v>76.599499999999992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74.401115351155809</v>
      </c>
      <c r="E97" s="5">
        <f t="shared" si="16"/>
        <v>0.43077311205257496</v>
      </c>
      <c r="F97" s="39">
        <v>0.4965</v>
      </c>
      <c r="G97" s="5">
        <f t="shared" si="23"/>
        <v>64.551863041289025</v>
      </c>
      <c r="H97" s="5">
        <v>0.4549170598605084</v>
      </c>
      <c r="I97" s="5">
        <f t="shared" si="19"/>
        <v>70.4524029277502</v>
      </c>
      <c r="J97" s="5">
        <v>0.39494470774091628</v>
      </c>
      <c r="K97" s="5">
        <f t="shared" si="18"/>
        <v>81.150599999999997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78.412332390423813</v>
      </c>
      <c r="E98" s="5">
        <f t="shared" ref="E98:E106" si="24">1-IF(A98&lt;I$3,0,IF(A98&lt;I$4,G$3*(A98-I$3)^2,G$2+G$4*(A98-I$4)+(A98&gt;I$5)*G$5*(A98-I$5)^2))</f>
        <v>0.40873672575404907</v>
      </c>
      <c r="F98" s="39">
        <v>0.47760000000000002</v>
      </c>
      <c r="G98" s="5">
        <f t="shared" si="23"/>
        <v>67.10636515912897</v>
      </c>
      <c r="H98" s="5">
        <v>0.4358274228936232</v>
      </c>
      <c r="I98" s="5">
        <f t="shared" si="19"/>
        <v>73.538282165009079</v>
      </c>
      <c r="J98" s="5">
        <v>0.37188545927854222</v>
      </c>
      <c r="K98" s="5">
        <f t="shared" si="18"/>
        <v>86.182449999999989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83.025192669142669</v>
      </c>
      <c r="E99" s="5">
        <f t="shared" si="24"/>
        <v>0.38602740890611353</v>
      </c>
      <c r="F99" s="39">
        <v>0.45879999999999999</v>
      </c>
      <c r="G99" s="5">
        <f t="shared" si="23"/>
        <v>69.85614646904969</v>
      </c>
      <c r="H99" s="5">
        <v>0.41539967985492732</v>
      </c>
      <c r="I99" s="5">
        <f t="shared" si="19"/>
        <v>77.154609293856524</v>
      </c>
      <c r="J99" s="5">
        <v>0.34904013961605584</v>
      </c>
      <c r="K99" s="5">
        <f t="shared" si="18"/>
        <v>91.823249999999987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88.378402366261938</v>
      </c>
      <c r="E100" s="5">
        <f t="shared" si="24"/>
        <v>0.36264516150876858</v>
      </c>
      <c r="F100" s="39">
        <v>0.43990000000000001</v>
      </c>
      <c r="G100" s="5">
        <f t="shared" si="23"/>
        <v>72.857467606274142</v>
      </c>
      <c r="H100" s="5">
        <v>0.39336158364615104</v>
      </c>
      <c r="I100" s="5">
        <f t="shared" si="19"/>
        <v>81.477198924515776</v>
      </c>
      <c r="J100" s="5">
        <v>0.32679738562091504</v>
      </c>
      <c r="K100" s="5">
        <f t="shared" si="18"/>
        <v>98.072999999999993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94.657259682727513</v>
      </c>
      <c r="E101" s="5">
        <f t="shared" si="24"/>
        <v>0.33858998356201397</v>
      </c>
      <c r="F101" s="39">
        <v>0.42109999999999997</v>
      </c>
      <c r="G101" s="5">
        <f t="shared" si="23"/>
        <v>76.110187603894559</v>
      </c>
      <c r="H101" s="5">
        <v>0.36934041349056912</v>
      </c>
      <c r="I101" s="5">
        <f t="shared" si="19"/>
        <v>86.776314828646207</v>
      </c>
      <c r="J101" s="5">
        <v>0.30497102775236351</v>
      </c>
      <c r="K101" s="5">
        <f t="shared" si="18"/>
        <v>105.09195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102.11498288307789</v>
      </c>
      <c r="E102" s="5">
        <f t="shared" si="24"/>
        <v>0.31386187506584995</v>
      </c>
      <c r="F102" s="39">
        <v>0.39</v>
      </c>
      <c r="G102" s="5">
        <f t="shared" si="23"/>
        <v>82.179487179487168</v>
      </c>
      <c r="H102" s="5">
        <v>0.34280298972595363</v>
      </c>
      <c r="I102" s="5">
        <f t="shared" si="19"/>
        <v>93.493933718669339</v>
      </c>
      <c r="J102" s="5">
        <v>0.28376844494892167</v>
      </c>
      <c r="K102" s="5">
        <f t="shared" si="18"/>
        <v>112.9442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111.10693722647028</v>
      </c>
      <c r="E103" s="5">
        <f t="shared" si="24"/>
        <v>0.2884608360202765</v>
      </c>
      <c r="F103" s="39">
        <v>0.3589</v>
      </c>
      <c r="G103" s="5">
        <f t="shared" si="23"/>
        <v>89.300640847032597</v>
      </c>
      <c r="H103" s="5">
        <v>0.3129403845977386</v>
      </c>
      <c r="I103" s="5">
        <f t="shared" si="19"/>
        <v>102.41567268857891</v>
      </c>
      <c r="J103" s="5">
        <v>0.2632964718272775</v>
      </c>
      <c r="K103" s="5">
        <f t="shared" si="18"/>
        <v>121.7259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122.14788200584435</v>
      </c>
      <c r="E104" s="5">
        <f t="shared" si="24"/>
        <v>0.26238686642529352</v>
      </c>
      <c r="F104" s="39">
        <v>0.32769999999999999</v>
      </c>
      <c r="G104" s="5">
        <f t="shared" si="23"/>
        <v>97.80286847726579</v>
      </c>
      <c r="H104" s="5">
        <v>0.27841874551573143</v>
      </c>
      <c r="I104" s="5">
        <f t="shared" si="19"/>
        <v>115.11437543701268</v>
      </c>
      <c r="J104" s="5">
        <v>0.24360535931790497</v>
      </c>
      <c r="K104" s="5">
        <f t="shared" si="18"/>
        <v>131.56524999999999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136.01258099737601</v>
      </c>
      <c r="E105" s="5">
        <f t="shared" si="24"/>
        <v>0.235639966280901</v>
      </c>
      <c r="F105" s="39">
        <v>0.29659999999999997</v>
      </c>
      <c r="G105" s="5">
        <f t="shared" si="23"/>
        <v>108.05799055967633</v>
      </c>
      <c r="H105" s="5">
        <v>0.24074130012820513</v>
      </c>
      <c r="I105" s="5">
        <f t="shared" si="19"/>
        <v>133.13045988757221</v>
      </c>
      <c r="J105" s="5">
        <v>0.2247191011235955</v>
      </c>
      <c r="K105" s="5">
        <f>E$4/J105</f>
        <v>142.6225</v>
      </c>
      <c r="L105" s="42"/>
      <c r="P105" s="1">
        <v>99</v>
      </c>
    </row>
    <row r="106" spans="1:16">
      <c r="A106" s="1">
        <v>100</v>
      </c>
      <c r="D106" s="29">
        <f>E$4/E106</f>
        <v>153.92363428076544</v>
      </c>
      <c r="E106" s="5">
        <f t="shared" si="24"/>
        <v>0.20822013558709884</v>
      </c>
      <c r="F106" s="1">
        <v>0.2949</v>
      </c>
      <c r="G106" s="5">
        <f t="shared" si="23"/>
        <v>108.68090878263817</v>
      </c>
      <c r="H106" s="5">
        <v>0.18470914116156362</v>
      </c>
      <c r="I106" s="5">
        <f t="shared" si="19"/>
        <v>173.51604689648855</v>
      </c>
      <c r="J106" s="5">
        <v>0.20669698222405952</v>
      </c>
      <c r="K106" s="5">
        <f>E$4/J106</f>
        <v>155.05789999999999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8</vt:i4>
      </vt:variant>
    </vt:vector>
  </HeadingPairs>
  <TitlesOfParts>
    <vt:vector size="32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2020-06-20T18:35:08Z</dcterms:modified>
</cp:coreProperties>
</file>