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EE54688C-4F82-4AB3-815D-B8F2681F1F7E}" xr6:coauthVersionLast="47" xr6:coauthVersionMax="47" xr10:uidLastSave="{00000000-0000-0000-0000-000000000000}"/>
  <bookViews>
    <workbookView xWindow="4545" yWindow="600" windowWidth="41445" windowHeight="19890" firstSheet="2" activeTab="21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Sheet2" sheetId="30" r:id="rId6"/>
    <sheet name="8K" sheetId="5" r:id="rId7"/>
    <sheet name="5MI" sheetId="6" r:id="rId8"/>
    <sheet name="10K" sheetId="7" r:id="rId9"/>
    <sheet name="7MI" sheetId="29" r:id="rId10"/>
    <sheet name="12K" sheetId="8" r:id="rId11"/>
    <sheet name="15K" sheetId="9" r:id="rId12"/>
    <sheet name="10MI" sheetId="10" r:id="rId13"/>
    <sheet name="20K" sheetId="11" r:id="rId14"/>
    <sheet name="H.Marathon" sheetId="12" r:id="rId15"/>
    <sheet name="25K" sheetId="13" r:id="rId16"/>
    <sheet name="30K" sheetId="14" r:id="rId17"/>
    <sheet name="Marathon" sheetId="15" r:id="rId18"/>
    <sheet name="50K" sheetId="16" r:id="rId19"/>
    <sheet name="100K" sheetId="17" r:id="rId20"/>
    <sheet name="200K" sheetId="18" r:id="rId21"/>
    <sheet name="Age Factors" sheetId="19" r:id="rId22"/>
    <sheet name="AgeStanSec" sheetId="20" r:id="rId23"/>
    <sheet name="Age Stan HMS" sheetId="22" r:id="rId24"/>
    <sheet name="Pace" sheetId="21" r:id="rId25"/>
    <sheet name="Perf" sheetId="23" r:id="rId26"/>
    <sheet name="2010 Perf" sheetId="25" r:id="rId27"/>
    <sheet name="Sheet1" sheetId="26" r:id="rId28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9" l="1"/>
  <c r="I4" i="22"/>
  <c r="I5" i="22" s="1"/>
  <c r="K2" i="14"/>
  <c r="K2" i="13"/>
  <c r="I5" i="20"/>
  <c r="I4" i="20"/>
  <c r="D4" i="8"/>
  <c r="I5" i="19"/>
  <c r="I4" i="19"/>
  <c r="J19" i="1"/>
  <c r="H19" i="1"/>
  <c r="D4" i="29"/>
  <c r="E4" i="29" s="1"/>
  <c r="K2" i="29"/>
  <c r="M11" i="1"/>
  <c r="B19" i="1"/>
  <c r="M19" i="1" s="1"/>
  <c r="M24" i="1"/>
  <c r="M10" i="1"/>
  <c r="M9" i="1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E5" i="29" l="1"/>
  <c r="M20" i="1"/>
  <c r="K2" i="8" s="1"/>
  <c r="M21" i="1"/>
  <c r="K2" i="9" s="1"/>
  <c r="M23" i="1"/>
  <c r="K2" i="11" s="1"/>
  <c r="M13" i="1"/>
  <c r="M14" i="1"/>
  <c r="K2" i="3" s="1"/>
  <c r="M16" i="1"/>
  <c r="K2" i="5" s="1"/>
  <c r="M18" i="1"/>
  <c r="H9" i="28"/>
  <c r="C73" i="28" l="1"/>
  <c r="C55" i="28"/>
  <c r="C102" i="28"/>
  <c r="C98" i="28"/>
  <c r="C96" i="28"/>
  <c r="C95" i="28"/>
  <c r="C92" i="28"/>
  <c r="C91" i="28"/>
  <c r="C83" i="28"/>
  <c r="C36" i="28"/>
  <c r="C79" i="28"/>
  <c r="C78" i="28"/>
  <c r="D4" i="28" l="1"/>
  <c r="J98" i="15" l="1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1" i="15"/>
  <c r="J10" i="15"/>
  <c r="J12" i="15"/>
  <c r="C97" i="15" l="1"/>
  <c r="C11" i="15"/>
  <c r="C10" i="15"/>
  <c r="J97" i="12" l="1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9" i="12"/>
  <c r="J18" i="12"/>
  <c r="J17" i="12"/>
  <c r="J16" i="12"/>
  <c r="J15" i="12"/>
  <c r="J14" i="12"/>
  <c r="J13" i="12"/>
  <c r="J12" i="12"/>
  <c r="J11" i="12"/>
  <c r="J20" i="12"/>
  <c r="C97" i="12"/>
  <c r="C96" i="12"/>
  <c r="C95" i="12"/>
  <c r="C94" i="12"/>
  <c r="C93" i="12"/>
  <c r="C92" i="12"/>
  <c r="C100" i="7" l="1"/>
  <c r="C99" i="7"/>
  <c r="C97" i="7"/>
  <c r="C10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0" i="7"/>
  <c r="D11" i="1" l="1"/>
  <c r="D10" i="1"/>
  <c r="D9" i="1"/>
  <c r="D8" i="1"/>
  <c r="D7" i="1"/>
  <c r="D6" i="1"/>
  <c r="D4" i="6" l="1"/>
  <c r="D4" i="3" l="1"/>
  <c r="D4" i="2"/>
  <c r="E4" i="2" s="1"/>
  <c r="E5" i="2" s="1"/>
  <c r="F2" i="2"/>
  <c r="F2" i="28"/>
  <c r="D4" i="7"/>
  <c r="E4" i="7" s="1"/>
  <c r="F2" i="7"/>
  <c r="F3" i="2"/>
  <c r="G2" i="7"/>
  <c r="G2" i="6" l="1"/>
  <c r="C12" i="7"/>
  <c r="F3" i="7"/>
  <c r="E32" i="7"/>
  <c r="E32" i="29" s="1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I27" i="19" l="1"/>
  <c r="I27" i="20" s="1"/>
  <c r="I27" i="22" s="1"/>
  <c r="D32" i="29"/>
  <c r="J18" i="1"/>
  <c r="H18" i="1"/>
  <c r="H4" i="20" s="1"/>
  <c r="H5" i="20" s="1"/>
  <c r="C89" i="14"/>
  <c r="C88" i="14"/>
  <c r="C87" i="14"/>
  <c r="C85" i="14"/>
  <c r="C84" i="14"/>
  <c r="C85" i="13"/>
  <c r="C84" i="13"/>
  <c r="C83" i="13"/>
  <c r="C82" i="13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C3" i="19" l="1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88" i="28" l="1"/>
  <c r="C87" i="28"/>
  <c r="C86" i="28"/>
  <c r="C82" i="28"/>
  <c r="C81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W3" i="22" l="1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H12" i="1" l="1"/>
  <c r="J12" i="1"/>
  <c r="D12" i="1"/>
  <c r="C12" i="1" s="1"/>
  <c r="B4" i="20" l="1"/>
  <c r="B5" i="20" s="1"/>
  <c r="B4" i="19"/>
  <c r="B5" i="19" s="1"/>
  <c r="C95" i="2"/>
  <c r="J95" i="2" s="1"/>
  <c r="C94" i="2"/>
  <c r="J94" i="2" s="1"/>
  <c r="C93" i="2"/>
  <c r="J93" i="2" s="1"/>
  <c r="E32" i="28" l="1"/>
  <c r="B27" i="19" s="1"/>
  <c r="B27" i="20" s="1"/>
  <c r="B27" i="22" s="1"/>
  <c r="E31" i="28"/>
  <c r="B26" i="19" s="1"/>
  <c r="B26" i="20" s="1"/>
  <c r="B26" i="22" s="1"/>
  <c r="E30" i="28"/>
  <c r="B25" i="19" s="1"/>
  <c r="B25" i="20" s="1"/>
  <c r="B25" i="22" s="1"/>
  <c r="E29" i="28"/>
  <c r="B24" i="19" s="1"/>
  <c r="B24" i="20" s="1"/>
  <c r="B24" i="22" s="1"/>
  <c r="E28" i="28"/>
  <c r="B23" i="19" s="1"/>
  <c r="B23" i="20" s="1"/>
  <c r="B23" i="22" s="1"/>
  <c r="E27" i="28"/>
  <c r="B22" i="19" s="1"/>
  <c r="B22" i="20" s="1"/>
  <c r="B22" i="22" s="1"/>
  <c r="E26" i="28"/>
  <c r="B21" i="19" s="1"/>
  <c r="B21" i="20" s="1"/>
  <c r="B21" i="22" s="1"/>
  <c r="E4" i="28"/>
  <c r="F3" i="28"/>
  <c r="E19" i="28"/>
  <c r="B14" i="19" s="1"/>
  <c r="B14" i="20" s="1"/>
  <c r="B14" i="22" s="1"/>
  <c r="E5" i="28" l="1"/>
  <c r="E23" i="28"/>
  <c r="B18" i="19" s="1"/>
  <c r="B18" i="20" s="1"/>
  <c r="B18" i="22" s="1"/>
  <c r="D29" i="28"/>
  <c r="E12" i="28"/>
  <c r="E16" i="28"/>
  <c r="E20" i="28"/>
  <c r="E24" i="28"/>
  <c r="E9" i="28"/>
  <c r="D9" i="28" s="1"/>
  <c r="E13" i="28"/>
  <c r="E17" i="28"/>
  <c r="E21" i="28"/>
  <c r="E25" i="28"/>
  <c r="D26" i="28"/>
  <c r="D30" i="28"/>
  <c r="E10" i="28"/>
  <c r="D10" i="28" s="1"/>
  <c r="E14" i="28"/>
  <c r="E18" i="28"/>
  <c r="E22" i="28"/>
  <c r="D19" i="28"/>
  <c r="D27" i="28"/>
  <c r="D31" i="28"/>
  <c r="E11" i="28"/>
  <c r="E15" i="28"/>
  <c r="D28" i="28"/>
  <c r="D32" i="28"/>
  <c r="D18" i="28" l="1"/>
  <c r="B13" i="19"/>
  <c r="B13" i="20" s="1"/>
  <c r="B13" i="22" s="1"/>
  <c r="D25" i="28"/>
  <c r="B20" i="19"/>
  <c r="B20" i="20" s="1"/>
  <c r="B20" i="22" s="1"/>
  <c r="D11" i="28"/>
  <c r="B6" i="19"/>
  <c r="B6" i="20" s="1"/>
  <c r="B6" i="22" s="1"/>
  <c r="D13" i="28"/>
  <c r="B8" i="19"/>
  <c r="B8" i="20" s="1"/>
  <c r="B8" i="22" s="1"/>
  <c r="D22" i="28"/>
  <c r="B17" i="19"/>
  <c r="B17" i="20" s="1"/>
  <c r="B17" i="22" s="1"/>
  <c r="D17" i="28"/>
  <c r="B12" i="19"/>
  <c r="B12" i="20" s="1"/>
  <c r="B12" i="22" s="1"/>
  <c r="D20" i="28"/>
  <c r="B15" i="19"/>
  <c r="B15" i="20" s="1"/>
  <c r="B15" i="22" s="1"/>
  <c r="D12" i="28"/>
  <c r="B7" i="19"/>
  <c r="B7" i="20" s="1"/>
  <c r="B7" i="22" s="1"/>
  <c r="D14" i="28"/>
  <c r="B9" i="19"/>
  <c r="B9" i="20" s="1"/>
  <c r="B9" i="22" s="1"/>
  <c r="D21" i="28"/>
  <c r="B16" i="19"/>
  <c r="B16" i="20" s="1"/>
  <c r="B16" i="22" s="1"/>
  <c r="D24" i="28"/>
  <c r="B19" i="19"/>
  <c r="B19" i="20" s="1"/>
  <c r="B19" i="22" s="1"/>
  <c r="D16" i="28"/>
  <c r="B11" i="19"/>
  <c r="B11" i="20" s="1"/>
  <c r="B11" i="22" s="1"/>
  <c r="D15" i="28"/>
  <c r="B10" i="19"/>
  <c r="B10" i="20" s="1"/>
  <c r="B10" i="22" s="1"/>
  <c r="D23" i="28"/>
  <c r="C18" i="9"/>
  <c r="C16" i="9"/>
  <c r="C15" i="9"/>
  <c r="C14" i="9"/>
  <c r="C13" i="9"/>
  <c r="C11" i="12" l="1"/>
  <c r="C88" i="5" l="1"/>
  <c r="C9" i="2" l="1"/>
  <c r="C100" i="2" l="1"/>
  <c r="J100" i="2" s="1"/>
  <c r="C98" i="2"/>
  <c r="J98" i="2" s="1"/>
  <c r="C97" i="2"/>
  <c r="J97" i="2" s="1"/>
  <c r="C96" i="2"/>
  <c r="J96" i="2" s="1"/>
  <c r="G3" i="15" l="1"/>
  <c r="F3" i="15"/>
  <c r="G2" i="15"/>
  <c r="E86" i="15" s="1"/>
  <c r="F2" i="15"/>
  <c r="F3" i="13"/>
  <c r="F2" i="13"/>
  <c r="G3" i="7"/>
  <c r="E39" i="7" s="1"/>
  <c r="C89" i="12" l="1"/>
  <c r="C88" i="12"/>
  <c r="C87" i="12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90" i="12"/>
  <c r="C91" i="12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4" i="19"/>
  <c r="H5" i="19" s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3" i="1"/>
  <c r="C33" i="1" s="1"/>
  <c r="D32" i="1"/>
  <c r="D31" i="1"/>
  <c r="D30" i="1"/>
  <c r="D29" i="1"/>
  <c r="D28" i="1"/>
  <c r="D27" i="1"/>
  <c r="D26" i="1"/>
  <c r="D25" i="1"/>
  <c r="C25" i="1" s="1"/>
  <c r="D24" i="1"/>
  <c r="D23" i="1"/>
  <c r="D22" i="1"/>
  <c r="D21" i="1"/>
  <c r="D20" i="1"/>
  <c r="D18" i="1"/>
  <c r="D16" i="1"/>
  <c r="D13" i="1"/>
  <c r="C13" i="1" s="1"/>
  <c r="C10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8" i="1"/>
  <c r="F16" i="1"/>
  <c r="F13" i="1"/>
  <c r="F11" i="1"/>
  <c r="F10" i="1"/>
  <c r="F9" i="1"/>
  <c r="C9" i="1" s="1"/>
  <c r="F8" i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E4" i="8"/>
  <c r="D4" i="9"/>
  <c r="E4" i="9" s="1"/>
  <c r="F2" i="18"/>
  <c r="E13" i="18" s="1"/>
  <c r="G2" i="18"/>
  <c r="F3" i="18"/>
  <c r="G3" i="18"/>
  <c r="E36" i="18" s="1"/>
  <c r="D4" i="18"/>
  <c r="E4" i="18" s="1"/>
  <c r="D12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E14" i="2"/>
  <c r="E30" i="2"/>
  <c r="E32" i="2"/>
  <c r="E32" i="3" s="1"/>
  <c r="D27" i="19" s="1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D9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C2" i="1"/>
  <c r="K2" i="1"/>
  <c r="C3" i="1"/>
  <c r="K3" i="1"/>
  <c r="C4" i="1"/>
  <c r="K4" i="1"/>
  <c r="C5" i="1"/>
  <c r="K5" i="1"/>
  <c r="C6" i="1"/>
  <c r="K6" i="1"/>
  <c r="M6" i="1" s="1"/>
  <c r="C7" i="1"/>
  <c r="K7" i="1"/>
  <c r="M7" i="1" s="1"/>
  <c r="L7" i="1"/>
  <c r="K8" i="1"/>
  <c r="K9" i="1"/>
  <c r="K10" i="1"/>
  <c r="C11" i="1"/>
  <c r="K11" i="1"/>
  <c r="J13" i="1"/>
  <c r="J14" i="1"/>
  <c r="B15" i="1"/>
  <c r="M15" i="1" s="1"/>
  <c r="K2" i="4" s="1"/>
  <c r="C16" i="1"/>
  <c r="J16" i="1"/>
  <c r="B17" i="1"/>
  <c r="M17" i="1" s="1"/>
  <c r="K2" i="6" s="1"/>
  <c r="J20" i="1"/>
  <c r="J21" i="1"/>
  <c r="B22" i="1"/>
  <c r="M22" i="1" s="1"/>
  <c r="K2" i="10" s="1"/>
  <c r="J23" i="1"/>
  <c r="J24" i="1"/>
  <c r="J25" i="1"/>
  <c r="J26" i="1"/>
  <c r="J27" i="1"/>
  <c r="C28" i="1"/>
  <c r="J28" i="1"/>
  <c r="B29" i="1"/>
  <c r="C30" i="1"/>
  <c r="J30" i="1"/>
  <c r="J31" i="1"/>
  <c r="B32" i="1"/>
  <c r="J33" i="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D33" i="18"/>
  <c r="D18" i="18"/>
  <c r="E12" i="18"/>
  <c r="E15" i="18"/>
  <c r="D15" i="18" s="1"/>
  <c r="E20" i="18"/>
  <c r="E23" i="18"/>
  <c r="E28" i="18"/>
  <c r="E31" i="18"/>
  <c r="E11" i="18"/>
  <c r="E16" i="18"/>
  <c r="E19" i="18"/>
  <c r="E24" i="18"/>
  <c r="E27" i="18"/>
  <c r="E32" i="18"/>
  <c r="E22" i="18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E14" i="18"/>
  <c r="E9" i="18"/>
  <c r="E48" i="18"/>
  <c r="E51" i="18"/>
  <c r="E57" i="18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3" i="29" s="1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9" i="29" s="1"/>
  <c r="D9" i="29" s="1"/>
  <c r="E13" i="7"/>
  <c r="E13" i="29" s="1"/>
  <c r="E17" i="7"/>
  <c r="E17" i="29" s="1"/>
  <c r="E21" i="7"/>
  <c r="E21" i="29" s="1"/>
  <c r="E25" i="7"/>
  <c r="E25" i="29" s="1"/>
  <c r="E29" i="7"/>
  <c r="E29" i="29" s="1"/>
  <c r="E23" i="7"/>
  <c r="E23" i="29" s="1"/>
  <c r="E31" i="7"/>
  <c r="E31" i="29" s="1"/>
  <c r="E10" i="7"/>
  <c r="E10" i="29" s="1"/>
  <c r="D10" i="29" s="1"/>
  <c r="E14" i="7"/>
  <c r="E14" i="29" s="1"/>
  <c r="E18" i="7"/>
  <c r="E18" i="29" s="1"/>
  <c r="E22" i="7"/>
  <c r="E22" i="29" s="1"/>
  <c r="E26" i="7"/>
  <c r="E26" i="29" s="1"/>
  <c r="E30" i="7"/>
  <c r="E30" i="29" s="1"/>
  <c r="E19" i="7"/>
  <c r="E19" i="29" s="1"/>
  <c r="E11" i="7"/>
  <c r="E11" i="29" s="1"/>
  <c r="E12" i="7"/>
  <c r="E12" i="29" s="1"/>
  <c r="E16" i="7"/>
  <c r="E16" i="29" s="1"/>
  <c r="E20" i="7"/>
  <c r="E20" i="29" s="1"/>
  <c r="E24" i="7"/>
  <c r="E24" i="29" s="1"/>
  <c r="E28" i="7"/>
  <c r="E28" i="29" s="1"/>
  <c r="E15" i="7"/>
  <c r="E15" i="29" s="1"/>
  <c r="E27" i="7"/>
  <c r="E27" i="29" s="1"/>
  <c r="E105" i="2"/>
  <c r="E99" i="2"/>
  <c r="E99" i="3" s="1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102" i="3" s="1"/>
  <c r="E97" i="2"/>
  <c r="E93" i="2"/>
  <c r="E93" i="3" s="1"/>
  <c r="E90" i="2"/>
  <c r="E84" i="2"/>
  <c r="E78" i="2"/>
  <c r="E75" i="2"/>
  <c r="E53" i="2"/>
  <c r="E50" i="2"/>
  <c r="E44" i="2"/>
  <c r="E31" i="2"/>
  <c r="E39" i="2"/>
  <c r="E39" i="3" s="1"/>
  <c r="E80" i="2"/>
  <c r="E77" i="2"/>
  <c r="E73" i="2"/>
  <c r="E71" i="2"/>
  <c r="E67" i="2"/>
  <c r="E67" i="3" s="1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7" i="3" s="1"/>
  <c r="E55" i="2"/>
  <c r="E47" i="2"/>
  <c r="E43" i="2"/>
  <c r="E42" i="2"/>
  <c r="E27" i="2"/>
  <c r="E25" i="2"/>
  <c r="E24" i="2"/>
  <c r="E24" i="3" s="1"/>
  <c r="D19" i="19" s="1"/>
  <c r="E23" i="2"/>
  <c r="E22" i="2"/>
  <c r="E21" i="2"/>
  <c r="E20" i="2"/>
  <c r="E19" i="2"/>
  <c r="E18" i="2"/>
  <c r="E17" i="2"/>
  <c r="E16" i="2"/>
  <c r="E15" i="2"/>
  <c r="E37" i="3" l="1"/>
  <c r="E38" i="3"/>
  <c r="E59" i="3"/>
  <c r="E49" i="3"/>
  <c r="E71" i="3"/>
  <c r="E45" i="3"/>
  <c r="E54" i="3"/>
  <c r="E98" i="3"/>
  <c r="E90" i="3"/>
  <c r="E46" i="3"/>
  <c r="E41" i="3"/>
  <c r="E43" i="3"/>
  <c r="E105" i="3"/>
  <c r="E68" i="3"/>
  <c r="I18" i="19"/>
  <c r="I18" i="20" s="1"/>
  <c r="I18" i="22" s="1"/>
  <c r="D23" i="29"/>
  <c r="I24" i="19"/>
  <c r="I24" i="20" s="1"/>
  <c r="I24" i="22" s="1"/>
  <c r="D29" i="29"/>
  <c r="I20" i="19"/>
  <c r="I20" i="20" s="1"/>
  <c r="I20" i="22" s="1"/>
  <c r="D25" i="29"/>
  <c r="I16" i="19"/>
  <c r="I16" i="20" s="1"/>
  <c r="I16" i="22" s="1"/>
  <c r="D21" i="29"/>
  <c r="I12" i="19"/>
  <c r="I12" i="20" s="1"/>
  <c r="I12" i="22" s="1"/>
  <c r="D17" i="29"/>
  <c r="I10" i="19"/>
  <c r="I10" i="20" s="1"/>
  <c r="I10" i="22" s="1"/>
  <c r="D15" i="29"/>
  <c r="I19" i="19"/>
  <c r="I19" i="20" s="1"/>
  <c r="I19" i="22" s="1"/>
  <c r="D24" i="29"/>
  <c r="I11" i="19"/>
  <c r="I11" i="20" s="1"/>
  <c r="I11" i="22" s="1"/>
  <c r="D16" i="29"/>
  <c r="I15" i="19"/>
  <c r="I15" i="20" s="1"/>
  <c r="I15" i="22" s="1"/>
  <c r="D20" i="29"/>
  <c r="I7" i="19"/>
  <c r="I7" i="20" s="1"/>
  <c r="I7" i="22" s="1"/>
  <c r="D12" i="29"/>
  <c r="E29" i="3"/>
  <c r="D24" i="19" s="1"/>
  <c r="I6" i="19"/>
  <c r="I6" i="20" s="1"/>
  <c r="I6" i="22" s="1"/>
  <c r="D11" i="29"/>
  <c r="I8" i="19"/>
  <c r="I8" i="20" s="1"/>
  <c r="I8" i="22" s="1"/>
  <c r="D13" i="29"/>
  <c r="I25" i="19"/>
  <c r="I25" i="20" s="1"/>
  <c r="I25" i="22" s="1"/>
  <c r="D30" i="29"/>
  <c r="I21" i="19"/>
  <c r="I21" i="20" s="1"/>
  <c r="I21" i="22" s="1"/>
  <c r="D26" i="29"/>
  <c r="I22" i="19"/>
  <c r="I22" i="20" s="1"/>
  <c r="I22" i="22" s="1"/>
  <c r="D27" i="29"/>
  <c r="E23" i="3"/>
  <c r="D18" i="19" s="1"/>
  <c r="I17" i="19"/>
  <c r="I17" i="20" s="1"/>
  <c r="I17" i="22" s="1"/>
  <c r="D22" i="29"/>
  <c r="I13" i="19"/>
  <c r="I13" i="20" s="1"/>
  <c r="I13" i="22" s="1"/>
  <c r="D18" i="29"/>
  <c r="I23" i="19"/>
  <c r="I23" i="20" s="1"/>
  <c r="I23" i="22" s="1"/>
  <c r="D28" i="29"/>
  <c r="I9" i="19"/>
  <c r="I9" i="20" s="1"/>
  <c r="I9" i="22" s="1"/>
  <c r="D14" i="29"/>
  <c r="I14" i="19"/>
  <c r="I14" i="20" s="1"/>
  <c r="I14" i="22" s="1"/>
  <c r="D19" i="29"/>
  <c r="I26" i="19"/>
  <c r="I26" i="20" s="1"/>
  <c r="I26" i="22" s="1"/>
  <c r="D31" i="29"/>
  <c r="E10" i="3"/>
  <c r="D10" i="3" s="1"/>
  <c r="E106" i="3"/>
  <c r="E100" i="3"/>
  <c r="E47" i="3"/>
  <c r="E87" i="3"/>
  <c r="E35" i="3"/>
  <c r="E73" i="3"/>
  <c r="E92" i="3"/>
  <c r="E94" i="3"/>
  <c r="E61" i="3"/>
  <c r="E64" i="3"/>
  <c r="E77" i="3"/>
  <c r="E58" i="3"/>
  <c r="E104" i="3"/>
  <c r="E36" i="3"/>
  <c r="E40" i="3"/>
  <c r="E51" i="3"/>
  <c r="E42" i="3"/>
  <c r="E66" i="3"/>
  <c r="E103" i="3"/>
  <c r="E82" i="3"/>
  <c r="E96" i="3"/>
  <c r="E55" i="3"/>
  <c r="E95" i="3"/>
  <c r="E33" i="3"/>
  <c r="E52" i="3"/>
  <c r="E74" i="3"/>
  <c r="E101" i="3"/>
  <c r="E86" i="3"/>
  <c r="E34" i="3"/>
  <c r="E48" i="3"/>
  <c r="E83" i="3"/>
  <c r="E97" i="3"/>
  <c r="E81" i="3"/>
  <c r="E62" i="3"/>
  <c r="I28" i="19"/>
  <c r="I28" i="20" s="1"/>
  <c r="I28" i="22" s="1"/>
  <c r="D33" i="29"/>
  <c r="E79" i="3"/>
  <c r="E89" i="3"/>
  <c r="E69" i="3"/>
  <c r="E78" i="3"/>
  <c r="E85" i="3"/>
  <c r="E72" i="3"/>
  <c r="E56" i="3"/>
  <c r="E60" i="3"/>
  <c r="E88" i="3"/>
  <c r="E44" i="3"/>
  <c r="E63" i="3"/>
  <c r="E50" i="3"/>
  <c r="E53" i="3"/>
  <c r="E65" i="3"/>
  <c r="E75" i="3"/>
  <c r="E76" i="3"/>
  <c r="E84" i="3"/>
  <c r="E91" i="3"/>
  <c r="E70" i="3"/>
  <c r="E80" i="3"/>
  <c r="C75" i="19"/>
  <c r="D14" i="18"/>
  <c r="D16" i="18"/>
  <c r="D20" i="18"/>
  <c r="D25" i="18"/>
  <c r="D49" i="18"/>
  <c r="D26" i="18"/>
  <c r="D21" i="18"/>
  <c r="E5" i="18"/>
  <c r="M4" i="19"/>
  <c r="M5" i="19" s="1"/>
  <c r="M4" i="20"/>
  <c r="M5" i="20" s="1"/>
  <c r="N4" i="19"/>
  <c r="N5" i="19" s="1"/>
  <c r="N4" i="20"/>
  <c r="N5" i="20" s="1"/>
  <c r="O4" i="19"/>
  <c r="O5" i="19" s="1"/>
  <c r="O4" i="20"/>
  <c r="O5" i="20" s="1"/>
  <c r="P4" i="19"/>
  <c r="P5" i="19" s="1"/>
  <c r="P4" i="20"/>
  <c r="P5" i="20" s="1"/>
  <c r="Q4" i="19"/>
  <c r="Q5" i="19" s="1"/>
  <c r="Q4" i="20"/>
  <c r="Q5" i="20" s="1"/>
  <c r="R4" i="19"/>
  <c r="R5" i="19" s="1"/>
  <c r="R4" i="20"/>
  <c r="R5" i="20" s="1"/>
  <c r="T4" i="19"/>
  <c r="T5" i="19" s="1"/>
  <c r="T4" i="20"/>
  <c r="T5" i="20" s="1"/>
  <c r="D4" i="19"/>
  <c r="D5" i="19" s="1"/>
  <c r="D4" i="20"/>
  <c r="D5" i="20" s="1"/>
  <c r="D22" i="18"/>
  <c r="E4" i="19"/>
  <c r="E4" i="20"/>
  <c r="E5" i="20" s="1"/>
  <c r="L4" i="19"/>
  <c r="L5" i="19" s="1"/>
  <c r="L4" i="20"/>
  <c r="L5" i="20" s="1"/>
  <c r="U4" i="19"/>
  <c r="U5" i="19" s="1"/>
  <c r="U4" i="20"/>
  <c r="U5" i="20" s="1"/>
  <c r="V4" i="19"/>
  <c r="V5" i="19" s="1"/>
  <c r="V4" i="20"/>
  <c r="V5" i="20" s="1"/>
  <c r="C4" i="20"/>
  <c r="C5" i="20" s="1"/>
  <c r="C4" i="19"/>
  <c r="C5" i="19" s="1"/>
  <c r="D57" i="18"/>
  <c r="F57" i="18" s="1"/>
  <c r="F4" i="19"/>
  <c r="F5" i="19" s="1"/>
  <c r="F4" i="20"/>
  <c r="F5" i="20" s="1"/>
  <c r="D51" i="18"/>
  <c r="F51" i="18" s="1"/>
  <c r="G4" i="19"/>
  <c r="G5" i="19" s="1"/>
  <c r="G4" i="20"/>
  <c r="G5" i="20" s="1"/>
  <c r="S4" i="19"/>
  <c r="S5" i="19" s="1"/>
  <c r="S4" i="20"/>
  <c r="S5" i="20" s="1"/>
  <c r="W4" i="19"/>
  <c r="W5" i="19" s="1"/>
  <c r="W4" i="20"/>
  <c r="W5" i="20" s="1"/>
  <c r="D48" i="18"/>
  <c r="F48" i="18" s="1"/>
  <c r="D24" i="18"/>
  <c r="K4" i="19"/>
  <c r="K5" i="19" s="1"/>
  <c r="K4" i="20"/>
  <c r="K5" i="20" s="1"/>
  <c r="D19" i="18"/>
  <c r="J4" i="19"/>
  <c r="J5" i="19" s="1"/>
  <c r="J4" i="20"/>
  <c r="J5" i="20" s="1"/>
  <c r="E22" i="3"/>
  <c r="D17" i="19" s="1"/>
  <c r="E12" i="3"/>
  <c r="D7" i="19" s="1"/>
  <c r="E21" i="3"/>
  <c r="D16" i="19" s="1"/>
  <c r="E11" i="3"/>
  <c r="D6" i="19" s="1"/>
  <c r="E31" i="3"/>
  <c r="D26" i="19" s="1"/>
  <c r="E25" i="3"/>
  <c r="D20" i="19" s="1"/>
  <c r="E18" i="3"/>
  <c r="D13" i="19" s="1"/>
  <c r="E13" i="3"/>
  <c r="D8" i="19" s="1"/>
  <c r="E30" i="3"/>
  <c r="D25" i="19" s="1"/>
  <c r="E14" i="3"/>
  <c r="D9" i="19" s="1"/>
  <c r="E15" i="3"/>
  <c r="D10" i="19" s="1"/>
  <c r="E16" i="3"/>
  <c r="D11" i="19" s="1"/>
  <c r="E27" i="3"/>
  <c r="D22" i="19" s="1"/>
  <c r="E17" i="3"/>
  <c r="D12" i="19" s="1"/>
  <c r="E9" i="3"/>
  <c r="E26" i="3"/>
  <c r="D21" i="19" s="1"/>
  <c r="E19" i="3"/>
  <c r="D14" i="19" s="1"/>
  <c r="E20" i="3"/>
  <c r="D15" i="19" s="1"/>
  <c r="E28" i="3"/>
  <c r="D23" i="19" s="1"/>
  <c r="E86" i="4"/>
  <c r="E3" i="19"/>
  <c r="E3" i="22"/>
  <c r="E3" i="20"/>
  <c r="G3" i="19"/>
  <c r="G3" i="22"/>
  <c r="G3" i="20"/>
  <c r="S3" i="19"/>
  <c r="S3" i="22"/>
  <c r="S3" i="20"/>
  <c r="V3" i="19"/>
  <c r="V3" i="22"/>
  <c r="V3" i="20"/>
  <c r="D3" i="21"/>
  <c r="L3" i="19"/>
  <c r="L3" i="22"/>
  <c r="L3" i="20"/>
  <c r="P4" i="21"/>
  <c r="P5" i="21" s="1"/>
  <c r="N11" i="19"/>
  <c r="E16" i="14"/>
  <c r="P11" i="19" s="1"/>
  <c r="E16" i="13"/>
  <c r="O11" i="19" s="1"/>
  <c r="N28" i="19"/>
  <c r="E33" i="14"/>
  <c r="P28" i="19" s="1"/>
  <c r="E33" i="13"/>
  <c r="O28" i="19" s="1"/>
  <c r="N17" i="19"/>
  <c r="E22" i="13"/>
  <c r="O17" i="19" s="1"/>
  <c r="E22" i="14"/>
  <c r="P17" i="19" s="1"/>
  <c r="N26" i="19"/>
  <c r="E31" i="13"/>
  <c r="O26" i="19" s="1"/>
  <c r="E31" i="14"/>
  <c r="P26" i="19" s="1"/>
  <c r="E10" i="14"/>
  <c r="E10" i="13"/>
  <c r="N10" i="19"/>
  <c r="E15" i="14"/>
  <c r="P10" i="19" s="1"/>
  <c r="E15" i="13"/>
  <c r="O10" i="19" s="1"/>
  <c r="N21" i="19"/>
  <c r="E26" i="13"/>
  <c r="O21" i="19" s="1"/>
  <c r="E26" i="14"/>
  <c r="P21" i="19" s="1"/>
  <c r="N24" i="19"/>
  <c r="N23" i="19"/>
  <c r="E28" i="14"/>
  <c r="P23" i="19" s="1"/>
  <c r="E28" i="13"/>
  <c r="O23" i="19" s="1"/>
  <c r="N22" i="19"/>
  <c r="E27" i="14"/>
  <c r="P22" i="19" s="1"/>
  <c r="E27" i="13"/>
  <c r="O22" i="19" s="1"/>
  <c r="N25" i="19"/>
  <c r="E30" i="14"/>
  <c r="P25" i="19" s="1"/>
  <c r="E30" i="13"/>
  <c r="O25" i="19" s="1"/>
  <c r="N20" i="19"/>
  <c r="E25" i="13"/>
  <c r="O20" i="19" s="1"/>
  <c r="E25" i="14"/>
  <c r="P20" i="19" s="1"/>
  <c r="N27" i="19"/>
  <c r="E32" i="14"/>
  <c r="P27" i="19" s="1"/>
  <c r="E32" i="13"/>
  <c r="O27" i="19" s="1"/>
  <c r="E32" i="11"/>
  <c r="M27" i="19" s="1"/>
  <c r="E32" i="8"/>
  <c r="J27" i="19" s="1"/>
  <c r="E32" i="9"/>
  <c r="K27" i="19" s="1"/>
  <c r="N19" i="19"/>
  <c r="E24" i="13"/>
  <c r="O19" i="19" s="1"/>
  <c r="E24" i="14"/>
  <c r="P19" i="19" s="1"/>
  <c r="N9" i="19"/>
  <c r="E14" i="13"/>
  <c r="O9" i="19" s="1"/>
  <c r="E14" i="14"/>
  <c r="P9" i="19" s="1"/>
  <c r="N18" i="19"/>
  <c r="E23" i="13"/>
  <c r="O18" i="19" s="1"/>
  <c r="E23" i="14"/>
  <c r="P18" i="19" s="1"/>
  <c r="N16" i="19"/>
  <c r="E21" i="13"/>
  <c r="O16" i="19" s="1"/>
  <c r="E21" i="14"/>
  <c r="P16" i="19" s="1"/>
  <c r="N14" i="19"/>
  <c r="N8" i="19"/>
  <c r="E13" i="14"/>
  <c r="P8" i="19" s="1"/>
  <c r="E13" i="13"/>
  <c r="O8" i="19" s="1"/>
  <c r="N15" i="19"/>
  <c r="E20" i="14"/>
  <c r="P15" i="19" s="1"/>
  <c r="E20" i="13"/>
  <c r="O15" i="19" s="1"/>
  <c r="N13" i="19"/>
  <c r="E18" i="14"/>
  <c r="P13" i="19" s="1"/>
  <c r="E18" i="13"/>
  <c r="O13" i="19" s="1"/>
  <c r="N7" i="19"/>
  <c r="E33" i="11"/>
  <c r="M28" i="19" s="1"/>
  <c r="E33" i="9"/>
  <c r="K28" i="19" s="1"/>
  <c r="E33" i="8"/>
  <c r="J28" i="19" s="1"/>
  <c r="E23" i="9"/>
  <c r="K18" i="19" s="1"/>
  <c r="E23" i="8"/>
  <c r="J18" i="19" s="1"/>
  <c r="E23" i="11"/>
  <c r="M18" i="19" s="1"/>
  <c r="E29" i="11"/>
  <c r="M24" i="19" s="1"/>
  <c r="E29" i="8"/>
  <c r="J24" i="19" s="1"/>
  <c r="E29" i="9"/>
  <c r="K24" i="19" s="1"/>
  <c r="E25" i="8"/>
  <c r="J20" i="19" s="1"/>
  <c r="E25" i="11"/>
  <c r="M20" i="19" s="1"/>
  <c r="E25" i="9"/>
  <c r="K20" i="19" s="1"/>
  <c r="E21" i="9"/>
  <c r="K16" i="19" s="1"/>
  <c r="E21" i="11"/>
  <c r="M16" i="19" s="1"/>
  <c r="E21" i="8"/>
  <c r="J16" i="19" s="1"/>
  <c r="E14" i="8"/>
  <c r="J9" i="19" s="1"/>
  <c r="E14" i="11"/>
  <c r="M9" i="19" s="1"/>
  <c r="E14" i="9"/>
  <c r="K9" i="19" s="1"/>
  <c r="E10" i="9"/>
  <c r="D10" i="9" s="1"/>
  <c r="E10" i="8"/>
  <c r="E10" i="11"/>
  <c r="E31" i="11"/>
  <c r="M26" i="19" s="1"/>
  <c r="E31" i="8"/>
  <c r="J26" i="19" s="1"/>
  <c r="E31" i="9"/>
  <c r="K26" i="19" s="1"/>
  <c r="E27" i="8"/>
  <c r="J22" i="19" s="1"/>
  <c r="E27" i="11"/>
  <c r="M22" i="19" s="1"/>
  <c r="E27" i="9"/>
  <c r="K22" i="19" s="1"/>
  <c r="E28" i="9"/>
  <c r="K23" i="19" s="1"/>
  <c r="E28" i="11"/>
  <c r="M23" i="19" s="1"/>
  <c r="E28" i="8"/>
  <c r="J23" i="19" s="1"/>
  <c r="E24" i="9"/>
  <c r="K19" i="19" s="1"/>
  <c r="E24" i="11"/>
  <c r="M19" i="19" s="1"/>
  <c r="E24" i="8"/>
  <c r="J19" i="19" s="1"/>
  <c r="E20" i="9"/>
  <c r="K15" i="19" s="1"/>
  <c r="E20" i="11"/>
  <c r="M15" i="19" s="1"/>
  <c r="E20" i="8"/>
  <c r="J15" i="19" s="1"/>
  <c r="E15" i="11"/>
  <c r="M10" i="19" s="1"/>
  <c r="E15" i="9"/>
  <c r="K10" i="19" s="1"/>
  <c r="E15" i="8"/>
  <c r="J10" i="19" s="1"/>
  <c r="E13" i="8"/>
  <c r="J8" i="19" s="1"/>
  <c r="E13" i="11"/>
  <c r="M8" i="19" s="1"/>
  <c r="E13" i="9"/>
  <c r="K8" i="19" s="1"/>
  <c r="E16" i="11"/>
  <c r="M11" i="19" s="1"/>
  <c r="E16" i="9"/>
  <c r="K11" i="19" s="1"/>
  <c r="E16" i="8"/>
  <c r="J11" i="19" s="1"/>
  <c r="E12" i="9"/>
  <c r="K7" i="19" s="1"/>
  <c r="E12" i="8"/>
  <c r="J7" i="19" s="1"/>
  <c r="E12" i="11"/>
  <c r="M7" i="19" s="1"/>
  <c r="D12" i="7"/>
  <c r="E19" i="8"/>
  <c r="J14" i="19" s="1"/>
  <c r="E19" i="11"/>
  <c r="M14" i="19" s="1"/>
  <c r="E19" i="9"/>
  <c r="K14" i="19" s="1"/>
  <c r="E22" i="11"/>
  <c r="M17" i="19" s="1"/>
  <c r="E22" i="9"/>
  <c r="K17" i="19" s="1"/>
  <c r="E22" i="8"/>
  <c r="J17" i="19" s="1"/>
  <c r="E30" i="11"/>
  <c r="M25" i="19" s="1"/>
  <c r="E30" i="8"/>
  <c r="J25" i="19" s="1"/>
  <c r="E30" i="9"/>
  <c r="K25" i="19" s="1"/>
  <c r="E26" i="8"/>
  <c r="J21" i="19" s="1"/>
  <c r="E26" i="11"/>
  <c r="M21" i="19" s="1"/>
  <c r="E26" i="9"/>
  <c r="K21" i="19" s="1"/>
  <c r="E18" i="8"/>
  <c r="J13" i="19" s="1"/>
  <c r="E18" i="11"/>
  <c r="M13" i="19" s="1"/>
  <c r="E18" i="9"/>
  <c r="K13" i="19" s="1"/>
  <c r="C12" i="19"/>
  <c r="E17" i="5"/>
  <c r="F12" i="19" s="1"/>
  <c r="E17" i="4"/>
  <c r="C60" i="19"/>
  <c r="E65" i="4"/>
  <c r="E65" i="5"/>
  <c r="C71" i="19"/>
  <c r="E76" i="4"/>
  <c r="E76" i="5"/>
  <c r="C64" i="19"/>
  <c r="E69" i="5"/>
  <c r="E69" i="4"/>
  <c r="C80" i="19"/>
  <c r="E85" i="5"/>
  <c r="E85" i="4"/>
  <c r="C47" i="19"/>
  <c r="E52" i="4"/>
  <c r="E52" i="5"/>
  <c r="C14" i="19"/>
  <c r="E19" i="5"/>
  <c r="F14" i="19" s="1"/>
  <c r="E19" i="4"/>
  <c r="C21" i="19"/>
  <c r="E26" i="4"/>
  <c r="E26" i="5"/>
  <c r="F21" i="19" s="1"/>
  <c r="C79" i="19"/>
  <c r="E84" i="5"/>
  <c r="E84" i="4"/>
  <c r="C86" i="19"/>
  <c r="E91" i="4"/>
  <c r="E91" i="5"/>
  <c r="C44" i="19"/>
  <c r="E49" i="4"/>
  <c r="E49" i="5"/>
  <c r="C15" i="19"/>
  <c r="E20" i="5"/>
  <c r="F15" i="19" s="1"/>
  <c r="E20" i="4"/>
  <c r="C23" i="19"/>
  <c r="E28" i="5"/>
  <c r="F23" i="19" s="1"/>
  <c r="E28" i="4"/>
  <c r="C85" i="19"/>
  <c r="E90" i="4"/>
  <c r="E90" i="5"/>
  <c r="C94" i="19"/>
  <c r="E99" i="5"/>
  <c r="E99" i="4"/>
  <c r="C36" i="19"/>
  <c r="E41" i="5"/>
  <c r="E41" i="4"/>
  <c r="C16" i="19"/>
  <c r="E21" i="4"/>
  <c r="E21" i="5"/>
  <c r="F16" i="19" s="1"/>
  <c r="C24" i="19"/>
  <c r="E29" i="4"/>
  <c r="E29" i="5"/>
  <c r="F24" i="19" s="1"/>
  <c r="C88" i="19"/>
  <c r="E93" i="4"/>
  <c r="E93" i="5"/>
  <c r="C100" i="19"/>
  <c r="E105" i="5"/>
  <c r="E105" i="4"/>
  <c r="C32" i="19"/>
  <c r="E37" i="5"/>
  <c r="E37" i="4"/>
  <c r="C17" i="19"/>
  <c r="E22" i="4"/>
  <c r="E22" i="5"/>
  <c r="F17" i="19" s="1"/>
  <c r="C33" i="19"/>
  <c r="E38" i="5"/>
  <c r="E38" i="4"/>
  <c r="C92" i="19"/>
  <c r="E97" i="4"/>
  <c r="E97" i="5"/>
  <c r="C99" i="19"/>
  <c r="E104" i="4"/>
  <c r="E104" i="5"/>
  <c r="C31" i="19"/>
  <c r="E36" i="4"/>
  <c r="E36" i="5"/>
  <c r="C70" i="19"/>
  <c r="E75" i="4"/>
  <c r="E75" i="5"/>
  <c r="C51" i="19"/>
  <c r="E56" i="5"/>
  <c r="E56" i="4"/>
  <c r="C13" i="19"/>
  <c r="E18" i="5"/>
  <c r="F13" i="19" s="1"/>
  <c r="E18" i="4"/>
  <c r="C73" i="19"/>
  <c r="E78" i="5"/>
  <c r="E78" i="4"/>
  <c r="C18" i="19"/>
  <c r="E23" i="4"/>
  <c r="E23" i="5"/>
  <c r="F18" i="19" s="1"/>
  <c r="C40" i="19"/>
  <c r="E45" i="5"/>
  <c r="E45" i="4"/>
  <c r="C97" i="19"/>
  <c r="E102" i="5"/>
  <c r="E102" i="4"/>
  <c r="C98" i="19"/>
  <c r="E103" i="4"/>
  <c r="E103" i="5"/>
  <c r="C27" i="19"/>
  <c r="E32" i="5"/>
  <c r="F27" i="19" s="1"/>
  <c r="E32" i="4"/>
  <c r="C19" i="19"/>
  <c r="E24" i="4"/>
  <c r="D24" i="4" s="1"/>
  <c r="E24" i="5"/>
  <c r="F19" i="19" s="1"/>
  <c r="C41" i="19"/>
  <c r="E46" i="4"/>
  <c r="E46" i="5"/>
  <c r="C101" i="19"/>
  <c r="E106" i="5"/>
  <c r="E106" i="4"/>
  <c r="C95" i="19"/>
  <c r="E100" i="5"/>
  <c r="E100" i="4"/>
  <c r="C25" i="19"/>
  <c r="E30" i="4"/>
  <c r="E30" i="5"/>
  <c r="F25" i="19" s="1"/>
  <c r="C20" i="19"/>
  <c r="E25" i="4"/>
  <c r="E25" i="5"/>
  <c r="F20" i="19" s="1"/>
  <c r="C49" i="19"/>
  <c r="E54" i="4"/>
  <c r="E54" i="5"/>
  <c r="C35" i="19"/>
  <c r="E40" i="5"/>
  <c r="E40" i="4"/>
  <c r="C6" i="19"/>
  <c r="E11" i="5"/>
  <c r="F6" i="19" s="1"/>
  <c r="E11" i="4"/>
  <c r="C91" i="19"/>
  <c r="E96" i="4"/>
  <c r="E96" i="5"/>
  <c r="C9" i="19"/>
  <c r="E14" i="5"/>
  <c r="F9" i="19" s="1"/>
  <c r="E14" i="4"/>
  <c r="D14" i="4" s="1"/>
  <c r="C22" i="19"/>
  <c r="E27" i="4"/>
  <c r="E27" i="5"/>
  <c r="F22" i="19" s="1"/>
  <c r="C54" i="19"/>
  <c r="E59" i="4"/>
  <c r="E59" i="5"/>
  <c r="C46" i="19"/>
  <c r="E51" i="5"/>
  <c r="E51" i="4"/>
  <c r="C8" i="19"/>
  <c r="E13" i="4"/>
  <c r="E13" i="5"/>
  <c r="F8" i="19" s="1"/>
  <c r="C90" i="19"/>
  <c r="E95" i="5"/>
  <c r="E95" i="4"/>
  <c r="C28" i="19"/>
  <c r="E33" i="5"/>
  <c r="E33" i="4"/>
  <c r="C37" i="19"/>
  <c r="E42" i="5"/>
  <c r="E42" i="4"/>
  <c r="C62" i="19"/>
  <c r="E67" i="4"/>
  <c r="E67" i="5"/>
  <c r="C61" i="19"/>
  <c r="E66" i="4"/>
  <c r="E66" i="5"/>
  <c r="C89" i="19"/>
  <c r="E94" i="4"/>
  <c r="E94" i="5"/>
  <c r="E9" i="4"/>
  <c r="E9" i="5"/>
  <c r="D9" i="5" s="1"/>
  <c r="C30" i="19"/>
  <c r="E35" i="4"/>
  <c r="E35" i="5"/>
  <c r="C72" i="19"/>
  <c r="E77" i="5"/>
  <c r="E77" i="4"/>
  <c r="E80" i="5"/>
  <c r="E80" i="4"/>
  <c r="C93" i="19"/>
  <c r="E98" i="5"/>
  <c r="E98" i="4"/>
  <c r="C38" i="19"/>
  <c r="E43" i="4"/>
  <c r="E43" i="5"/>
  <c r="C42" i="19"/>
  <c r="E47" i="4"/>
  <c r="E47" i="5"/>
  <c r="C69" i="19"/>
  <c r="E74" i="4"/>
  <c r="E74" i="5"/>
  <c r="C84" i="19"/>
  <c r="E89" i="5"/>
  <c r="E89" i="4"/>
  <c r="C77" i="19"/>
  <c r="E82" i="5"/>
  <c r="E82" i="4"/>
  <c r="C83" i="19"/>
  <c r="E88" i="5"/>
  <c r="E88" i="4"/>
  <c r="C50" i="19"/>
  <c r="E55" i="5"/>
  <c r="E55" i="4"/>
  <c r="E10" i="4"/>
  <c r="D10" i="4" s="1"/>
  <c r="E10" i="5"/>
  <c r="D10" i="5" s="1"/>
  <c r="C81" i="19"/>
  <c r="E86" i="5"/>
  <c r="E86" i="8"/>
  <c r="C52" i="19"/>
  <c r="E57" i="4"/>
  <c r="E57" i="5"/>
  <c r="C87" i="19"/>
  <c r="E92" i="5"/>
  <c r="E92" i="4"/>
  <c r="C78" i="19"/>
  <c r="E83" i="5"/>
  <c r="E83" i="4"/>
  <c r="C34" i="19"/>
  <c r="E39" i="5"/>
  <c r="E39" i="4"/>
  <c r="C76" i="19"/>
  <c r="E81" i="5"/>
  <c r="E81" i="4"/>
  <c r="C56" i="19"/>
  <c r="E61" i="4"/>
  <c r="E61" i="5"/>
  <c r="C96" i="19"/>
  <c r="E101" i="5"/>
  <c r="E101" i="4"/>
  <c r="C39" i="19"/>
  <c r="E44" i="5"/>
  <c r="E44" i="4"/>
  <c r="C10" i="19"/>
  <c r="E15" i="4"/>
  <c r="E15" i="5"/>
  <c r="F10" i="19" s="1"/>
  <c r="C58" i="19"/>
  <c r="E63" i="4"/>
  <c r="E63" i="5"/>
  <c r="C45" i="19"/>
  <c r="E50" i="4"/>
  <c r="E50" i="5"/>
  <c r="C43" i="19"/>
  <c r="E48" i="4"/>
  <c r="E48" i="5"/>
  <c r="C65" i="19"/>
  <c r="E70" i="4"/>
  <c r="E70" i="5"/>
  <c r="C66" i="19"/>
  <c r="E71" i="4"/>
  <c r="E71" i="5"/>
  <c r="C68" i="19"/>
  <c r="E73" i="4"/>
  <c r="E73" i="5"/>
  <c r="C82" i="19"/>
  <c r="E87" i="4"/>
  <c r="E87" i="5"/>
  <c r="C7" i="19"/>
  <c r="E12" i="4"/>
  <c r="E12" i="5"/>
  <c r="F7" i="19" s="1"/>
  <c r="D12" i="2"/>
  <c r="K12" i="2" s="1"/>
  <c r="C55" i="19"/>
  <c r="E60" i="4"/>
  <c r="E60" i="5"/>
  <c r="C26" i="19"/>
  <c r="E31" i="4"/>
  <c r="E31" i="5"/>
  <c r="F26" i="19" s="1"/>
  <c r="C74" i="19"/>
  <c r="E79" i="5"/>
  <c r="E79" i="4"/>
  <c r="C57" i="19"/>
  <c r="E62" i="4"/>
  <c r="E62" i="5"/>
  <c r="C29" i="19"/>
  <c r="E34" i="5"/>
  <c r="E34" i="4"/>
  <c r="C67" i="19"/>
  <c r="E72" i="4"/>
  <c r="E72" i="5"/>
  <c r="C11" i="19"/>
  <c r="E16" i="5"/>
  <c r="F11" i="19" s="1"/>
  <c r="E16" i="4"/>
  <c r="C59" i="19"/>
  <c r="E64" i="5"/>
  <c r="E64" i="4"/>
  <c r="C48" i="19"/>
  <c r="E53" i="5"/>
  <c r="E53" i="4"/>
  <c r="C53" i="19"/>
  <c r="E58" i="4"/>
  <c r="E58" i="5"/>
  <c r="C63" i="19"/>
  <c r="E68" i="4"/>
  <c r="E68" i="5"/>
  <c r="T4" i="21"/>
  <c r="T5" i="21" s="1"/>
  <c r="R4" i="21"/>
  <c r="R5" i="21" s="1"/>
  <c r="C24" i="1"/>
  <c r="C20" i="1"/>
  <c r="C39" i="1"/>
  <c r="E5" i="7"/>
  <c r="G4" i="21" s="1"/>
  <c r="G5" i="21" s="1"/>
  <c r="D14" i="7"/>
  <c r="D21" i="7"/>
  <c r="D9" i="7"/>
  <c r="H9" i="7" s="1"/>
  <c r="D10" i="7"/>
  <c r="C26" i="1"/>
  <c r="D20" i="7"/>
  <c r="H15" i="19"/>
  <c r="D26" i="7"/>
  <c r="H21" i="19"/>
  <c r="D22" i="7"/>
  <c r="H17" i="19"/>
  <c r="D24" i="7"/>
  <c r="H19" i="19"/>
  <c r="D11" i="7"/>
  <c r="H11" i="7" s="1"/>
  <c r="H6" i="19"/>
  <c r="H6" i="20" s="1"/>
  <c r="D30" i="7"/>
  <c r="H25" i="19"/>
  <c r="D23" i="7"/>
  <c r="H18" i="19"/>
  <c r="D29" i="7"/>
  <c r="H24" i="19"/>
  <c r="D19" i="7"/>
  <c r="H19" i="7" s="1"/>
  <c r="H14" i="19"/>
  <c r="D18" i="7"/>
  <c r="H13" i="19"/>
  <c r="D31" i="7"/>
  <c r="H26" i="19"/>
  <c r="D25" i="7"/>
  <c r="H20" i="19"/>
  <c r="H9" i="19"/>
  <c r="D27" i="7"/>
  <c r="H22" i="19"/>
  <c r="H16" i="19"/>
  <c r="D16" i="7"/>
  <c r="H11" i="19"/>
  <c r="D17" i="7"/>
  <c r="H12" i="19"/>
  <c r="D15" i="7"/>
  <c r="H10" i="19"/>
  <c r="D32" i="7"/>
  <c r="H27" i="19"/>
  <c r="D13" i="7"/>
  <c r="H8" i="19"/>
  <c r="H7" i="19"/>
  <c r="H7" i="20" s="1"/>
  <c r="D28" i="7"/>
  <c r="H23" i="19"/>
  <c r="Q97" i="19"/>
  <c r="S97" i="19"/>
  <c r="V97" i="19"/>
  <c r="U97" i="19"/>
  <c r="W97" i="19"/>
  <c r="R97" i="19"/>
  <c r="T97" i="19"/>
  <c r="S44" i="19"/>
  <c r="T44" i="19"/>
  <c r="T44" i="20" s="1"/>
  <c r="U44" i="19"/>
  <c r="U44" i="20" s="1"/>
  <c r="V44" i="19"/>
  <c r="W44" i="19"/>
  <c r="Q44" i="19"/>
  <c r="R44" i="19"/>
  <c r="Q37" i="19"/>
  <c r="R37" i="19"/>
  <c r="S37" i="19"/>
  <c r="V37" i="19"/>
  <c r="U37" i="19"/>
  <c r="U37" i="20" s="1"/>
  <c r="W37" i="19"/>
  <c r="T37" i="19"/>
  <c r="T37" i="20" s="1"/>
  <c r="T37" i="22" s="1"/>
  <c r="T38" i="19"/>
  <c r="V38" i="19"/>
  <c r="U38" i="19"/>
  <c r="W38" i="19"/>
  <c r="S38" i="19"/>
  <c r="Q38" i="19"/>
  <c r="R38" i="19"/>
  <c r="Q46" i="19"/>
  <c r="R46" i="19"/>
  <c r="S46" i="19"/>
  <c r="T46" i="19"/>
  <c r="T46" i="20" s="1"/>
  <c r="U46" i="19"/>
  <c r="U46" i="20" s="1"/>
  <c r="W46" i="19"/>
  <c r="V46" i="19"/>
  <c r="R80" i="19"/>
  <c r="S80" i="19"/>
  <c r="Q80" i="19"/>
  <c r="T80" i="19"/>
  <c r="T80" i="20" s="1"/>
  <c r="T80" i="22" s="1"/>
  <c r="U80" i="19"/>
  <c r="V80" i="19"/>
  <c r="W80" i="19"/>
  <c r="Q47" i="19"/>
  <c r="R47" i="19"/>
  <c r="S47" i="19"/>
  <c r="V47" i="19"/>
  <c r="T47" i="19"/>
  <c r="U47" i="19"/>
  <c r="W47" i="19"/>
  <c r="T78" i="19"/>
  <c r="T78" i="20" s="1"/>
  <c r="W78" i="19"/>
  <c r="U78" i="19"/>
  <c r="U78" i="20" s="1"/>
  <c r="U78" i="22" s="1"/>
  <c r="V78" i="19"/>
  <c r="V78" i="20" s="1"/>
  <c r="V78" i="22" s="1"/>
  <c r="R78" i="19"/>
  <c r="Q78" i="19"/>
  <c r="S78" i="19"/>
  <c r="Q25" i="19"/>
  <c r="T25" i="19"/>
  <c r="T25" i="20" s="1"/>
  <c r="R25" i="21" s="1"/>
  <c r="R25" i="19"/>
  <c r="S25" i="19"/>
  <c r="U25" i="19"/>
  <c r="V25" i="19"/>
  <c r="W25" i="19"/>
  <c r="T48" i="19"/>
  <c r="T48" i="20" s="1"/>
  <c r="V48" i="19"/>
  <c r="U48" i="19"/>
  <c r="W48" i="19"/>
  <c r="Q48" i="19"/>
  <c r="R48" i="19"/>
  <c r="S48" i="19"/>
  <c r="R75" i="19"/>
  <c r="Q75" i="19"/>
  <c r="S75" i="19"/>
  <c r="W75" i="19"/>
  <c r="T75" i="19"/>
  <c r="T75" i="20" s="1"/>
  <c r="T75" i="22" s="1"/>
  <c r="V75" i="19"/>
  <c r="U75" i="19"/>
  <c r="U75" i="20" s="1"/>
  <c r="U75" i="22" s="1"/>
  <c r="V21" i="19"/>
  <c r="W21" i="19"/>
  <c r="U21" i="19"/>
  <c r="R21" i="19"/>
  <c r="Q21" i="19"/>
  <c r="T21" i="19"/>
  <c r="S21" i="19"/>
  <c r="Q92" i="19"/>
  <c r="S92" i="19"/>
  <c r="V92" i="19"/>
  <c r="T92" i="19"/>
  <c r="T92" i="20" s="1"/>
  <c r="T92" i="22" s="1"/>
  <c r="U92" i="19"/>
  <c r="W92" i="19"/>
  <c r="R92" i="19"/>
  <c r="Q72" i="19"/>
  <c r="R72" i="19"/>
  <c r="S72" i="19"/>
  <c r="V72" i="19"/>
  <c r="U72" i="19"/>
  <c r="U72" i="20" s="1"/>
  <c r="U72" i="22" s="1"/>
  <c r="T72" i="19"/>
  <c r="T72" i="20" s="1"/>
  <c r="T72" i="22" s="1"/>
  <c r="W72" i="19"/>
  <c r="R19" i="19"/>
  <c r="T19" i="19"/>
  <c r="W19" i="19"/>
  <c r="S19" i="19"/>
  <c r="U19" i="19"/>
  <c r="V19" i="19"/>
  <c r="Q19" i="19"/>
  <c r="R70" i="19"/>
  <c r="T70" i="19"/>
  <c r="U70" i="19"/>
  <c r="S70" i="19"/>
  <c r="V70" i="19"/>
  <c r="W70" i="19"/>
  <c r="Q70" i="19"/>
  <c r="T28" i="19"/>
  <c r="T28" i="20" s="1"/>
  <c r="T28" i="22" s="1"/>
  <c r="V28" i="19"/>
  <c r="U28" i="19"/>
  <c r="U28" i="20" s="1"/>
  <c r="U28" i="22" s="1"/>
  <c r="W28" i="19"/>
  <c r="Q28" i="19"/>
  <c r="R28" i="19"/>
  <c r="S28" i="19"/>
  <c r="Q32" i="19"/>
  <c r="R32" i="19"/>
  <c r="S32" i="19"/>
  <c r="V32" i="19"/>
  <c r="T32" i="19"/>
  <c r="T32" i="20" s="1"/>
  <c r="R32" i="21" s="1"/>
  <c r="U32" i="19"/>
  <c r="W32" i="19"/>
  <c r="Q16" i="19"/>
  <c r="S16" i="19"/>
  <c r="T16" i="19"/>
  <c r="T16" i="20" s="1"/>
  <c r="T16" i="22" s="1"/>
  <c r="U16" i="19"/>
  <c r="U16" i="20" s="1"/>
  <c r="S16" i="21" s="1"/>
  <c r="V16" i="19"/>
  <c r="W16" i="19"/>
  <c r="R16" i="19"/>
  <c r="S17" i="19"/>
  <c r="Q17" i="19"/>
  <c r="R17" i="19"/>
  <c r="U17" i="19"/>
  <c r="U17" i="20" s="1"/>
  <c r="U17" i="22" s="1"/>
  <c r="V17" i="19"/>
  <c r="W17" i="19"/>
  <c r="T17" i="19"/>
  <c r="Q67" i="19"/>
  <c r="R67" i="19"/>
  <c r="S67" i="19"/>
  <c r="V67" i="19"/>
  <c r="W67" i="19"/>
  <c r="T67" i="19"/>
  <c r="T67" i="20" s="1"/>
  <c r="T67" i="22" s="1"/>
  <c r="U67" i="19"/>
  <c r="Q52" i="19"/>
  <c r="R52" i="19"/>
  <c r="S52" i="19"/>
  <c r="V52" i="19"/>
  <c r="W52" i="19"/>
  <c r="U52" i="19"/>
  <c r="U52" i="20" s="1"/>
  <c r="S52" i="21" s="1"/>
  <c r="T52" i="19"/>
  <c r="T52" i="20" s="1"/>
  <c r="T52" i="22" s="1"/>
  <c r="Q23" i="19"/>
  <c r="R23" i="19"/>
  <c r="T23" i="19"/>
  <c r="T23" i="20" s="1"/>
  <c r="S23" i="19"/>
  <c r="U23" i="19"/>
  <c r="U23" i="20" s="1"/>
  <c r="W23" i="19"/>
  <c r="V23" i="19"/>
  <c r="S27" i="19"/>
  <c r="Q27" i="19"/>
  <c r="R27" i="19"/>
  <c r="U27" i="19"/>
  <c r="V27" i="19"/>
  <c r="W27" i="19"/>
  <c r="T27" i="19"/>
  <c r="T27" i="20" s="1"/>
  <c r="R45" i="19"/>
  <c r="U45" i="19"/>
  <c r="U45" i="20" s="1"/>
  <c r="S45" i="21" s="1"/>
  <c r="V45" i="19"/>
  <c r="S45" i="19"/>
  <c r="Q45" i="19"/>
  <c r="T45" i="19"/>
  <c r="T45" i="20" s="1"/>
  <c r="R45" i="21" s="1"/>
  <c r="W45" i="19"/>
  <c r="R60" i="19"/>
  <c r="V60" i="19"/>
  <c r="Q60" i="19"/>
  <c r="S60" i="19"/>
  <c r="T60" i="19"/>
  <c r="W60" i="19"/>
  <c r="U60" i="19"/>
  <c r="Q41" i="19"/>
  <c r="R41" i="19"/>
  <c r="U41" i="19"/>
  <c r="S41" i="19"/>
  <c r="T41" i="19"/>
  <c r="W41" i="19"/>
  <c r="V41" i="19"/>
  <c r="R95" i="19"/>
  <c r="S95" i="19"/>
  <c r="T95" i="19"/>
  <c r="T95" i="20" s="1"/>
  <c r="R95" i="21" s="1"/>
  <c r="V95" i="19"/>
  <c r="V95" i="20" s="1"/>
  <c r="Q95" i="19"/>
  <c r="W95" i="19"/>
  <c r="U95" i="19"/>
  <c r="U95" i="20" s="1"/>
  <c r="S95" i="21" s="1"/>
  <c r="Q34" i="19"/>
  <c r="S34" i="19"/>
  <c r="T34" i="19"/>
  <c r="T34" i="20" s="1"/>
  <c r="U34" i="19"/>
  <c r="V34" i="19"/>
  <c r="W34" i="19"/>
  <c r="R34" i="19"/>
  <c r="Q36" i="19"/>
  <c r="R36" i="19"/>
  <c r="S36" i="19"/>
  <c r="T36" i="19"/>
  <c r="U36" i="19"/>
  <c r="W36" i="19"/>
  <c r="V36" i="19"/>
  <c r="Q12" i="19"/>
  <c r="R12" i="19"/>
  <c r="S12" i="19"/>
  <c r="T12" i="19"/>
  <c r="T12" i="20" s="1"/>
  <c r="R12" i="21" s="1"/>
  <c r="U12" i="19"/>
  <c r="U12" i="20" s="1"/>
  <c r="U12" i="22" s="1"/>
  <c r="V12" i="19"/>
  <c r="W12" i="19"/>
  <c r="Q13" i="19"/>
  <c r="R13" i="19"/>
  <c r="T13" i="19"/>
  <c r="U13" i="19"/>
  <c r="W13" i="19"/>
  <c r="S13" i="19"/>
  <c r="V13" i="19"/>
  <c r="V11" i="19"/>
  <c r="W11" i="19"/>
  <c r="Q11" i="19"/>
  <c r="U11" i="19"/>
  <c r="R11" i="19"/>
  <c r="S11" i="19"/>
  <c r="T11" i="19"/>
  <c r="T11" i="20" s="1"/>
  <c r="S49" i="19"/>
  <c r="T49" i="19"/>
  <c r="T49" i="20" s="1"/>
  <c r="T49" i="22" s="1"/>
  <c r="U49" i="19"/>
  <c r="U49" i="20" s="1"/>
  <c r="V49" i="19"/>
  <c r="W49" i="19"/>
  <c r="Q49" i="19"/>
  <c r="R49" i="19"/>
  <c r="T58" i="19"/>
  <c r="T58" i="20" s="1"/>
  <c r="R58" i="21" s="1"/>
  <c r="V58" i="19"/>
  <c r="U58" i="19"/>
  <c r="W58" i="19"/>
  <c r="Q58" i="19"/>
  <c r="R58" i="19"/>
  <c r="S58" i="19"/>
  <c r="Q6" i="19"/>
  <c r="R6" i="19"/>
  <c r="S6" i="19"/>
  <c r="T6" i="19"/>
  <c r="U6" i="19"/>
  <c r="V6" i="19"/>
  <c r="W6" i="19"/>
  <c r="R35" i="19"/>
  <c r="S35" i="19"/>
  <c r="U35" i="19"/>
  <c r="U35" i="20" s="1"/>
  <c r="V35" i="19"/>
  <c r="Q35" i="19"/>
  <c r="W35" i="19"/>
  <c r="T35" i="19"/>
  <c r="T35" i="20" s="1"/>
  <c r="T35" i="22" s="1"/>
  <c r="Q18" i="19"/>
  <c r="R18" i="19"/>
  <c r="S18" i="19"/>
  <c r="U18" i="19"/>
  <c r="T18" i="19"/>
  <c r="T18" i="20" s="1"/>
  <c r="T18" i="22" s="1"/>
  <c r="W18" i="19"/>
  <c r="V18" i="19"/>
  <c r="T88" i="19"/>
  <c r="U88" i="19"/>
  <c r="V88" i="19"/>
  <c r="W88" i="19"/>
  <c r="Q88" i="19"/>
  <c r="R88" i="19"/>
  <c r="S88" i="19"/>
  <c r="S86" i="19"/>
  <c r="Q86" i="19"/>
  <c r="R86" i="19"/>
  <c r="T86" i="19"/>
  <c r="T86" i="20" s="1"/>
  <c r="T86" i="22" s="1"/>
  <c r="W86" i="19"/>
  <c r="U86" i="19"/>
  <c r="U86" i="20" s="1"/>
  <c r="S86" i="21" s="1"/>
  <c r="V86" i="19"/>
  <c r="Q15" i="19"/>
  <c r="R15" i="19"/>
  <c r="S15" i="19"/>
  <c r="T15" i="19"/>
  <c r="T15" i="20" s="1"/>
  <c r="T15" i="22" s="1"/>
  <c r="U15" i="19"/>
  <c r="V15" i="19"/>
  <c r="W15" i="19"/>
  <c r="S64" i="19"/>
  <c r="T64" i="19"/>
  <c r="T64" i="20" s="1"/>
  <c r="T64" i="22" s="1"/>
  <c r="U64" i="19"/>
  <c r="U64" i="20" s="1"/>
  <c r="V64" i="19"/>
  <c r="W64" i="19"/>
  <c r="R64" i="19"/>
  <c r="Q64" i="19"/>
  <c r="T53" i="19"/>
  <c r="T53" i="20" s="1"/>
  <c r="U53" i="19"/>
  <c r="U53" i="20" s="1"/>
  <c r="U53" i="22" s="1"/>
  <c r="V53" i="19"/>
  <c r="W53" i="19"/>
  <c r="Q53" i="19"/>
  <c r="R53" i="19"/>
  <c r="S53" i="19"/>
  <c r="Q62" i="19"/>
  <c r="R62" i="19"/>
  <c r="S62" i="19"/>
  <c r="V62" i="19"/>
  <c r="T62" i="19"/>
  <c r="T62" i="20" s="1"/>
  <c r="R62" i="21" s="1"/>
  <c r="U62" i="19"/>
  <c r="W62" i="19"/>
  <c r="Q56" i="19"/>
  <c r="R56" i="19"/>
  <c r="S56" i="19"/>
  <c r="T56" i="19"/>
  <c r="T56" i="20" s="1"/>
  <c r="T56" i="22" s="1"/>
  <c r="W56" i="19"/>
  <c r="U56" i="19"/>
  <c r="U56" i="20" s="1"/>
  <c r="U56" i="22" s="1"/>
  <c r="V56" i="19"/>
  <c r="Q8" i="19"/>
  <c r="R8" i="19"/>
  <c r="S8" i="19"/>
  <c r="U8" i="19"/>
  <c r="U8" i="20" s="1"/>
  <c r="T8" i="19"/>
  <c r="W8" i="19"/>
  <c r="V8" i="19"/>
  <c r="Q29" i="19"/>
  <c r="S29" i="19"/>
  <c r="T29" i="19"/>
  <c r="U29" i="19"/>
  <c r="V29" i="19"/>
  <c r="W29" i="19"/>
  <c r="R29" i="19"/>
  <c r="R22" i="19"/>
  <c r="V22" i="19"/>
  <c r="Q22" i="19"/>
  <c r="T22" i="19"/>
  <c r="T22" i="20" s="1"/>
  <c r="R22" i="21" s="1"/>
  <c r="W22" i="19"/>
  <c r="U22" i="19"/>
  <c r="U22" i="20" s="1"/>
  <c r="U22" i="22" s="1"/>
  <c r="S22" i="19"/>
  <c r="Q42" i="19"/>
  <c r="R42" i="19"/>
  <c r="S42" i="19"/>
  <c r="V42" i="19"/>
  <c r="T42" i="19"/>
  <c r="T42" i="20" s="1"/>
  <c r="T42" i="22" s="1"/>
  <c r="W42" i="19"/>
  <c r="U42" i="19"/>
  <c r="T91" i="19"/>
  <c r="T91" i="20" s="1"/>
  <c r="T91" i="22" s="1"/>
  <c r="Q91" i="19"/>
  <c r="R91" i="19"/>
  <c r="S91" i="19"/>
  <c r="W91" i="19"/>
  <c r="V91" i="19"/>
  <c r="U91" i="19"/>
  <c r="U91" i="20" s="1"/>
  <c r="S91" i="21" s="1"/>
  <c r="R40" i="19"/>
  <c r="T40" i="19"/>
  <c r="T40" i="20" s="1"/>
  <c r="T40" i="22" s="1"/>
  <c r="V40" i="19"/>
  <c r="V40" i="20" s="1"/>
  <c r="V40" i="22" s="1"/>
  <c r="W40" i="19"/>
  <c r="Q40" i="19"/>
  <c r="U40" i="19"/>
  <c r="U40" i="20" s="1"/>
  <c r="U40" i="22" s="1"/>
  <c r="S40" i="19"/>
  <c r="T83" i="19"/>
  <c r="T83" i="20" s="1"/>
  <c r="T83" i="22" s="1"/>
  <c r="V83" i="19"/>
  <c r="U83" i="19"/>
  <c r="W83" i="19"/>
  <c r="S83" i="19"/>
  <c r="R83" i="19"/>
  <c r="Q83" i="19"/>
  <c r="T63" i="19"/>
  <c r="U63" i="19"/>
  <c r="V63" i="19"/>
  <c r="W63" i="19"/>
  <c r="S63" i="19"/>
  <c r="Q63" i="19"/>
  <c r="R63" i="19"/>
  <c r="T20" i="19"/>
  <c r="T20" i="20" s="1"/>
  <c r="T20" i="22" s="1"/>
  <c r="U20" i="19"/>
  <c r="U20" i="20" s="1"/>
  <c r="U20" i="22" s="1"/>
  <c r="V20" i="19"/>
  <c r="W20" i="19"/>
  <c r="S20" i="19"/>
  <c r="Q20" i="19"/>
  <c r="R20" i="19"/>
  <c r="S59" i="19"/>
  <c r="T59" i="19"/>
  <c r="U59" i="19"/>
  <c r="V59" i="19"/>
  <c r="W59" i="19"/>
  <c r="R59" i="19"/>
  <c r="Q59" i="19"/>
  <c r="R9" i="19"/>
  <c r="T9" i="19"/>
  <c r="W9" i="19"/>
  <c r="S9" i="19"/>
  <c r="U9" i="19"/>
  <c r="U9" i="20" s="1"/>
  <c r="U9" i="22" s="1"/>
  <c r="V9" i="19"/>
  <c r="Q9" i="19"/>
  <c r="S54" i="19"/>
  <c r="T54" i="19"/>
  <c r="T54" i="20" s="1"/>
  <c r="R54" i="21" s="1"/>
  <c r="U54" i="19"/>
  <c r="U54" i="20" s="1"/>
  <c r="U54" i="22" s="1"/>
  <c r="V54" i="19"/>
  <c r="W54" i="19"/>
  <c r="R54" i="19"/>
  <c r="Q54" i="19"/>
  <c r="T10" i="19"/>
  <c r="U10" i="19"/>
  <c r="V10" i="19"/>
  <c r="W10" i="19"/>
  <c r="R10" i="19"/>
  <c r="S10" i="19"/>
  <c r="Q10" i="19"/>
  <c r="R100" i="19"/>
  <c r="W100" i="19"/>
  <c r="S100" i="19"/>
  <c r="V100" i="19"/>
  <c r="T100" i="19"/>
  <c r="T100" i="20" s="1"/>
  <c r="R100" i="21" s="1"/>
  <c r="Q100" i="19"/>
  <c r="U100" i="19"/>
  <c r="U100" i="20" s="1"/>
  <c r="S100" i="21" s="1"/>
  <c r="Q26" i="19"/>
  <c r="S26" i="19"/>
  <c r="T26" i="19"/>
  <c r="T26" i="20" s="1"/>
  <c r="T26" i="22" s="1"/>
  <c r="U26" i="19"/>
  <c r="U26" i="20" s="1"/>
  <c r="V26" i="19"/>
  <c r="W26" i="19"/>
  <c r="R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H80" i="19"/>
  <c r="D85" i="7"/>
  <c r="H95" i="19"/>
  <c r="D100" i="7"/>
  <c r="H56" i="19"/>
  <c r="D61" i="7"/>
  <c r="H91" i="19"/>
  <c r="D96" i="7"/>
  <c r="H70" i="19"/>
  <c r="D75" i="7"/>
  <c r="H37" i="19"/>
  <c r="D42" i="7"/>
  <c r="H52" i="19"/>
  <c r="D57" i="7"/>
  <c r="H78" i="19"/>
  <c r="D83" i="7"/>
  <c r="H86" i="19"/>
  <c r="D91" i="7"/>
  <c r="H41" i="19"/>
  <c r="D46" i="7"/>
  <c r="H87" i="19"/>
  <c r="D92" i="7"/>
  <c r="H58" i="19"/>
  <c r="D63" i="7"/>
  <c r="H33" i="19"/>
  <c r="D38" i="7"/>
  <c r="H48" i="19"/>
  <c r="D53" i="7"/>
  <c r="H35" i="19"/>
  <c r="D40" i="7"/>
  <c r="H57" i="19"/>
  <c r="D62" i="7"/>
  <c r="H74" i="19"/>
  <c r="D79" i="7"/>
  <c r="H99" i="19"/>
  <c r="D104" i="7"/>
  <c r="H71" i="19"/>
  <c r="D76" i="7"/>
  <c r="H97" i="19"/>
  <c r="D102" i="7"/>
  <c r="H66" i="19"/>
  <c r="D71" i="7"/>
  <c r="H32" i="19"/>
  <c r="D37" i="7"/>
  <c r="H62" i="19"/>
  <c r="D67" i="7"/>
  <c r="H68" i="19"/>
  <c r="D73" i="7"/>
  <c r="H49" i="19"/>
  <c r="D54" i="7"/>
  <c r="H29" i="19"/>
  <c r="D34" i="7"/>
  <c r="H94" i="19"/>
  <c r="D99" i="7"/>
  <c r="H36" i="19"/>
  <c r="D41" i="7"/>
  <c r="H67" i="19"/>
  <c r="D72" i="7"/>
  <c r="H93" i="19"/>
  <c r="D98" i="7"/>
  <c r="H54" i="19"/>
  <c r="D59" i="7"/>
  <c r="H28" i="19"/>
  <c r="D33" i="7"/>
  <c r="H72" i="19"/>
  <c r="D77" i="7"/>
  <c r="H50" i="19"/>
  <c r="D55" i="7"/>
  <c r="H64" i="19"/>
  <c r="D69" i="7"/>
  <c r="H30" i="19"/>
  <c r="D35" i="7"/>
  <c r="H63" i="19"/>
  <c r="D68" i="7"/>
  <c r="H89" i="19"/>
  <c r="D94" i="7"/>
  <c r="H38" i="19"/>
  <c r="D43" i="7"/>
  <c r="H60" i="19"/>
  <c r="D65" i="7"/>
  <c r="H83" i="19"/>
  <c r="D88" i="7"/>
  <c r="H59" i="19"/>
  <c r="D64" i="7"/>
  <c r="H85" i="19"/>
  <c r="D90" i="7"/>
  <c r="H100" i="19"/>
  <c r="D105" i="7"/>
  <c r="H44" i="19"/>
  <c r="D49" i="7"/>
  <c r="H55" i="19"/>
  <c r="D60" i="7"/>
  <c r="H81" i="19"/>
  <c r="D86" i="7"/>
  <c r="H96" i="19"/>
  <c r="D101" i="7"/>
  <c r="H65" i="19"/>
  <c r="D70" i="7"/>
  <c r="H46" i="19"/>
  <c r="D51" i="7"/>
  <c r="H79" i="19"/>
  <c r="D84" i="7"/>
  <c r="H101" i="19"/>
  <c r="D106" i="7"/>
  <c r="H51" i="19"/>
  <c r="D56" i="7"/>
  <c r="H77" i="19"/>
  <c r="D82" i="7"/>
  <c r="H92" i="19"/>
  <c r="D97" i="7"/>
  <c r="H39" i="19"/>
  <c r="D44" i="7"/>
  <c r="H61" i="19"/>
  <c r="D66" i="7"/>
  <c r="H45" i="19"/>
  <c r="D50" i="7"/>
  <c r="H40" i="19"/>
  <c r="D45" i="7"/>
  <c r="H82" i="19"/>
  <c r="D87" i="7"/>
  <c r="H47" i="19"/>
  <c r="D52" i="7"/>
  <c r="H73" i="19"/>
  <c r="D78" i="7"/>
  <c r="H88" i="19"/>
  <c r="D93" i="7"/>
  <c r="H90" i="19"/>
  <c r="D95" i="7"/>
  <c r="H76" i="19"/>
  <c r="D81" i="7"/>
  <c r="H31" i="19"/>
  <c r="D36" i="7"/>
  <c r="H53" i="19"/>
  <c r="D58" i="7"/>
  <c r="H34" i="19"/>
  <c r="D39" i="7"/>
  <c r="H98" i="19"/>
  <c r="D103" i="7"/>
  <c r="H42" i="19"/>
  <c r="D47" i="7"/>
  <c r="H75" i="19"/>
  <c r="D80" i="7"/>
  <c r="H43" i="19"/>
  <c r="D48" i="7"/>
  <c r="H69" i="19"/>
  <c r="D74" i="7"/>
  <c r="H84" i="19"/>
  <c r="D89" i="7"/>
  <c r="D100" i="15"/>
  <c r="H100" i="15" s="1"/>
  <c r="D88" i="15"/>
  <c r="K88" i="15" s="1"/>
  <c r="D15" i="12"/>
  <c r="K15" i="12" s="1"/>
  <c r="E5" i="12"/>
  <c r="D22" i="12"/>
  <c r="K22" i="12" s="1"/>
  <c r="D28" i="12"/>
  <c r="K28" i="12" s="1"/>
  <c r="D20" i="12"/>
  <c r="K20" i="12" s="1"/>
  <c r="D26" i="12"/>
  <c r="K26" i="12" s="1"/>
  <c r="D32" i="12"/>
  <c r="K32" i="12" s="1"/>
  <c r="D28" i="14"/>
  <c r="F28" i="14" s="1"/>
  <c r="K20" i="23" s="1"/>
  <c r="D77" i="15"/>
  <c r="K77" i="15" s="1"/>
  <c r="D50" i="15"/>
  <c r="K50" i="15" s="1"/>
  <c r="D97" i="15"/>
  <c r="K97" i="15" s="1"/>
  <c r="F3" i="21"/>
  <c r="J17" i="1"/>
  <c r="T6" i="20"/>
  <c r="R6" i="21" s="1"/>
  <c r="B4" i="21"/>
  <c r="B5" i="21" s="1"/>
  <c r="C4" i="12"/>
  <c r="E21" i="16"/>
  <c r="E13" i="16"/>
  <c r="E22" i="16"/>
  <c r="E14" i="16"/>
  <c r="C21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K64" i="15" s="1"/>
  <c r="D40" i="15"/>
  <c r="K40" i="15" s="1"/>
  <c r="D85" i="15"/>
  <c r="K85" i="15" s="1"/>
  <c r="D75" i="15"/>
  <c r="K75" i="15" s="1"/>
  <c r="D34" i="15"/>
  <c r="K34" i="15" s="1"/>
  <c r="D42" i="15"/>
  <c r="K42" i="15" s="1"/>
  <c r="D11" i="15"/>
  <c r="K11" i="15" s="1"/>
  <c r="D15" i="15"/>
  <c r="K15" i="15" s="1"/>
  <c r="D23" i="15"/>
  <c r="K23" i="15" s="1"/>
  <c r="D27" i="15"/>
  <c r="K27" i="15" s="1"/>
  <c r="D31" i="15"/>
  <c r="K31" i="15" s="1"/>
  <c r="D16" i="15"/>
  <c r="K16" i="15" s="1"/>
  <c r="D20" i="15"/>
  <c r="K20" i="15" s="1"/>
  <c r="D24" i="15"/>
  <c r="K24" i="15" s="1"/>
  <c r="D28" i="15"/>
  <c r="K28" i="15" s="1"/>
  <c r="D32" i="15"/>
  <c r="K32" i="15" s="1"/>
  <c r="D13" i="15"/>
  <c r="K13" i="15" s="1"/>
  <c r="D17" i="15"/>
  <c r="K17" i="15" s="1"/>
  <c r="D21" i="15"/>
  <c r="K21" i="15" s="1"/>
  <c r="D25" i="15"/>
  <c r="K25" i="15" s="1"/>
  <c r="D33" i="15"/>
  <c r="K33" i="15" s="1"/>
  <c r="D10" i="15"/>
  <c r="K10" i="15" s="1"/>
  <c r="D14" i="15"/>
  <c r="K14" i="15" s="1"/>
  <c r="D18" i="15"/>
  <c r="K18" i="15" s="1"/>
  <c r="D22" i="15"/>
  <c r="K22" i="15" s="1"/>
  <c r="D26" i="15"/>
  <c r="K26" i="15" s="1"/>
  <c r="D30" i="15"/>
  <c r="K30" i="15" s="1"/>
  <c r="D67" i="15"/>
  <c r="K67" i="15" s="1"/>
  <c r="D59" i="15"/>
  <c r="K59" i="15" s="1"/>
  <c r="D45" i="15"/>
  <c r="K45" i="15" s="1"/>
  <c r="D52" i="15"/>
  <c r="K52" i="15" s="1"/>
  <c r="D65" i="15"/>
  <c r="K65" i="15" s="1"/>
  <c r="D102" i="15"/>
  <c r="H102" i="15" s="1"/>
  <c r="D80" i="15"/>
  <c r="K80" i="15" s="1"/>
  <c r="D68" i="15"/>
  <c r="K68" i="15" s="1"/>
  <c r="D46" i="15"/>
  <c r="K46" i="15" s="1"/>
  <c r="D43" i="18"/>
  <c r="D57" i="15"/>
  <c r="K57" i="15" s="1"/>
  <c r="D43" i="15"/>
  <c r="K43" i="15" s="1"/>
  <c r="D58" i="15"/>
  <c r="K58" i="15" s="1"/>
  <c r="D63" i="15"/>
  <c r="K63" i="15" s="1"/>
  <c r="D41" i="15"/>
  <c r="K41" i="15" s="1"/>
  <c r="D53" i="15"/>
  <c r="K53" i="15" s="1"/>
  <c r="D93" i="15"/>
  <c r="K93" i="15" s="1"/>
  <c r="D54" i="15"/>
  <c r="K54" i="15" s="1"/>
  <c r="D69" i="15"/>
  <c r="K69" i="15" s="1"/>
  <c r="D61" i="15"/>
  <c r="K61" i="15" s="1"/>
  <c r="D47" i="15"/>
  <c r="K47" i="15" s="1"/>
  <c r="D37" i="15"/>
  <c r="K37" i="15" s="1"/>
  <c r="D91" i="15"/>
  <c r="K91" i="15" s="1"/>
  <c r="D96" i="15"/>
  <c r="K96" i="15" s="1"/>
  <c r="D49" i="15"/>
  <c r="K49" i="15" s="1"/>
  <c r="D39" i="15"/>
  <c r="K39" i="15" s="1"/>
  <c r="D105" i="15"/>
  <c r="H105" i="15" s="1"/>
  <c r="D83" i="15"/>
  <c r="K83" i="15" s="1"/>
  <c r="D72" i="15"/>
  <c r="K72" i="15" s="1"/>
  <c r="D51" i="15"/>
  <c r="K51" i="15" s="1"/>
  <c r="C23" i="1"/>
  <c r="C27" i="1"/>
  <c r="Q4" i="21"/>
  <c r="Q5" i="21" s="1"/>
  <c r="C18" i="1"/>
  <c r="C31" i="1"/>
  <c r="U4" i="21"/>
  <c r="U5" i="21" s="1"/>
  <c r="D30" i="12"/>
  <c r="K30" i="12" s="1"/>
  <c r="D16" i="12"/>
  <c r="K16" i="12" s="1"/>
  <c r="H10" i="23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J15" i="1"/>
  <c r="D103" i="16"/>
  <c r="D61" i="16"/>
  <c r="F61" i="16" s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K19" i="12" s="1"/>
  <c r="D25" i="12"/>
  <c r="K25" i="12" s="1"/>
  <c r="D21" i="12"/>
  <c r="K21" i="12" s="1"/>
  <c r="J32" i="1"/>
  <c r="T3" i="2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J29" i="1"/>
  <c r="Q3" i="21"/>
  <c r="J3" i="21"/>
  <c r="C32" i="1"/>
  <c r="C29" i="1"/>
  <c r="C22" i="1"/>
  <c r="D92" i="16"/>
  <c r="D84" i="16"/>
  <c r="D80" i="16"/>
  <c r="D76" i="16"/>
  <c r="F76" i="16" s="1"/>
  <c r="D75" i="16"/>
  <c r="D62" i="16"/>
  <c r="E5" i="5"/>
  <c r="E5" i="4"/>
  <c r="E5" i="3"/>
  <c r="D24" i="3"/>
  <c r="D32" i="3"/>
  <c r="E5" i="14"/>
  <c r="E5" i="8"/>
  <c r="E5" i="9"/>
  <c r="E5" i="10"/>
  <c r="E5" i="11"/>
  <c r="D29" i="3"/>
  <c r="E5" i="13"/>
  <c r="D16" i="13"/>
  <c r="J8" i="23" s="1"/>
  <c r="E104" i="15"/>
  <c r="E98" i="15"/>
  <c r="E92" i="15"/>
  <c r="E87" i="15"/>
  <c r="E81" i="15"/>
  <c r="E76" i="15"/>
  <c r="E71" i="15"/>
  <c r="E60" i="15"/>
  <c r="E48" i="15"/>
  <c r="E36" i="15"/>
  <c r="E19" i="15"/>
  <c r="E19" i="13" s="1"/>
  <c r="O14" i="19" s="1"/>
  <c r="E12" i="15"/>
  <c r="E12" i="14" s="1"/>
  <c r="E38" i="15"/>
  <c r="E106" i="15"/>
  <c r="E101" i="15"/>
  <c r="E95" i="15"/>
  <c r="E89" i="15"/>
  <c r="E84" i="15"/>
  <c r="E79" i="15"/>
  <c r="E73" i="15"/>
  <c r="E66" i="15"/>
  <c r="E56" i="15"/>
  <c r="E35" i="15"/>
  <c r="E5" i="15"/>
  <c r="G5" i="13"/>
  <c r="E103" i="15"/>
  <c r="E99" i="15"/>
  <c r="E94" i="15"/>
  <c r="E90" i="15"/>
  <c r="E82" i="15"/>
  <c r="E78" i="15"/>
  <c r="E74" i="15"/>
  <c r="E70" i="15"/>
  <c r="E62" i="15"/>
  <c r="E55" i="15"/>
  <c r="E44" i="15"/>
  <c r="E29" i="15"/>
  <c r="E29" i="13" s="1"/>
  <c r="E9" i="12"/>
  <c r="D12" i="12"/>
  <c r="K12" i="12" s="1"/>
  <c r="D14" i="12"/>
  <c r="K14" i="12" s="1"/>
  <c r="D18" i="12"/>
  <c r="K18" i="12" s="1"/>
  <c r="D27" i="12"/>
  <c r="D31" i="12"/>
  <c r="D23" i="12"/>
  <c r="D13" i="12"/>
  <c r="K13" i="12" s="1"/>
  <c r="D24" i="12"/>
  <c r="D29" i="12"/>
  <c r="D33" i="12"/>
  <c r="E11" i="12"/>
  <c r="E17" i="12"/>
  <c r="E17" i="8" s="1"/>
  <c r="J12" i="19" s="1"/>
  <c r="D12" i="3" l="1"/>
  <c r="K14" i="7"/>
  <c r="H14" i="7"/>
  <c r="K21" i="7"/>
  <c r="H21" i="7"/>
  <c r="K32" i="7"/>
  <c r="H32" i="7"/>
  <c r="K29" i="7"/>
  <c r="H29" i="7"/>
  <c r="K15" i="7"/>
  <c r="H15" i="7"/>
  <c r="K23" i="7"/>
  <c r="H23" i="7"/>
  <c r="K18" i="7"/>
  <c r="H18" i="7"/>
  <c r="K16" i="7"/>
  <c r="H16" i="7"/>
  <c r="K30" i="7"/>
  <c r="H30" i="7"/>
  <c r="K24" i="7"/>
  <c r="H24" i="7"/>
  <c r="K27" i="7"/>
  <c r="H27" i="7"/>
  <c r="K22" i="7"/>
  <c r="H22" i="7"/>
  <c r="K17" i="7"/>
  <c r="H17" i="7"/>
  <c r="K25" i="7"/>
  <c r="H25" i="7"/>
  <c r="K26" i="7"/>
  <c r="H26" i="7"/>
  <c r="K12" i="7"/>
  <c r="H12" i="7"/>
  <c r="D22" i="3"/>
  <c r="K31" i="7"/>
  <c r="H31" i="7"/>
  <c r="K20" i="7"/>
  <c r="H20" i="7"/>
  <c r="K10" i="7"/>
  <c r="H10" i="7"/>
  <c r="K13" i="7"/>
  <c r="H13" i="7"/>
  <c r="D23" i="3"/>
  <c r="K28" i="7"/>
  <c r="H28" i="7"/>
  <c r="K35" i="7"/>
  <c r="H35" i="7"/>
  <c r="K58" i="7"/>
  <c r="H58" i="7"/>
  <c r="K66" i="7"/>
  <c r="H66" i="7"/>
  <c r="K86" i="7"/>
  <c r="H86" i="7"/>
  <c r="K68" i="7"/>
  <c r="H68" i="7"/>
  <c r="K99" i="7"/>
  <c r="H99" i="7"/>
  <c r="K79" i="7"/>
  <c r="H79" i="7"/>
  <c r="K57" i="7"/>
  <c r="H57" i="7"/>
  <c r="K36" i="7"/>
  <c r="H36" i="7"/>
  <c r="K54" i="7"/>
  <c r="H54" i="7"/>
  <c r="K62" i="7"/>
  <c r="H62" i="7"/>
  <c r="K74" i="7"/>
  <c r="H74" i="7"/>
  <c r="K93" i="7"/>
  <c r="H93" i="7"/>
  <c r="K56" i="7"/>
  <c r="H56" i="7"/>
  <c r="K90" i="7"/>
  <c r="H90" i="7"/>
  <c r="K77" i="7"/>
  <c r="H77" i="7"/>
  <c r="K67" i="7"/>
  <c r="H67" i="7"/>
  <c r="K38" i="7"/>
  <c r="H38" i="7"/>
  <c r="K61" i="7"/>
  <c r="H61" i="7"/>
  <c r="K44" i="7"/>
  <c r="H44" i="7"/>
  <c r="K42" i="7"/>
  <c r="H42" i="7"/>
  <c r="K49" i="7"/>
  <c r="H49" i="7"/>
  <c r="K48" i="7"/>
  <c r="H48" i="7"/>
  <c r="K78" i="7"/>
  <c r="H78" i="7"/>
  <c r="K64" i="7"/>
  <c r="H64" i="7"/>
  <c r="K33" i="7"/>
  <c r="H33" i="7"/>
  <c r="K37" i="7"/>
  <c r="H37" i="7"/>
  <c r="K63" i="7"/>
  <c r="H63" i="7"/>
  <c r="K100" i="7"/>
  <c r="H100" i="7"/>
  <c r="K60" i="7"/>
  <c r="H60" i="7"/>
  <c r="K40" i="7"/>
  <c r="H40" i="7"/>
  <c r="K89" i="7"/>
  <c r="H89" i="7"/>
  <c r="K95" i="7"/>
  <c r="H95" i="7"/>
  <c r="K53" i="7"/>
  <c r="H53" i="7"/>
  <c r="K80" i="7"/>
  <c r="H80" i="7"/>
  <c r="K52" i="7"/>
  <c r="H52" i="7"/>
  <c r="K84" i="7"/>
  <c r="H84" i="7"/>
  <c r="K88" i="7"/>
  <c r="H88" i="7"/>
  <c r="K59" i="7"/>
  <c r="H59" i="7"/>
  <c r="K71" i="7"/>
  <c r="H71" i="7"/>
  <c r="K92" i="7"/>
  <c r="H92" i="7"/>
  <c r="K85" i="7"/>
  <c r="H85" i="7"/>
  <c r="K34" i="7"/>
  <c r="H34" i="7"/>
  <c r="K97" i="7"/>
  <c r="H97" i="7"/>
  <c r="K69" i="7"/>
  <c r="H69" i="7"/>
  <c r="K96" i="7"/>
  <c r="H96" i="7"/>
  <c r="K47" i="7"/>
  <c r="H47" i="7"/>
  <c r="K87" i="7"/>
  <c r="H87" i="7"/>
  <c r="K51" i="7"/>
  <c r="H51" i="7"/>
  <c r="K65" i="7"/>
  <c r="H65" i="7"/>
  <c r="K98" i="7"/>
  <c r="H98" i="7"/>
  <c r="K46" i="7"/>
  <c r="H46" i="7"/>
  <c r="K82" i="7"/>
  <c r="H82" i="7"/>
  <c r="K45" i="7"/>
  <c r="H45" i="7"/>
  <c r="K70" i="7"/>
  <c r="H70" i="7"/>
  <c r="K43" i="7"/>
  <c r="H43" i="7"/>
  <c r="K72" i="7"/>
  <c r="H72" i="7"/>
  <c r="K76" i="7"/>
  <c r="H76" i="7"/>
  <c r="K91" i="7"/>
  <c r="H91" i="7"/>
  <c r="K81" i="7"/>
  <c r="H81" i="7"/>
  <c r="K75" i="7"/>
  <c r="H75" i="7"/>
  <c r="K73" i="7"/>
  <c r="H73" i="7"/>
  <c r="K39" i="7"/>
  <c r="H39" i="7"/>
  <c r="K50" i="7"/>
  <c r="H50" i="7"/>
  <c r="K94" i="7"/>
  <c r="H94" i="7"/>
  <c r="K41" i="7"/>
  <c r="H41" i="7"/>
  <c r="K83" i="7"/>
  <c r="H83" i="7"/>
  <c r="K55" i="7"/>
  <c r="H55" i="7"/>
  <c r="D21" i="3"/>
  <c r="D16" i="14"/>
  <c r="K8" i="23" s="1"/>
  <c r="V45" i="20"/>
  <c r="V45" i="22" s="1"/>
  <c r="V100" i="20"/>
  <c r="T100" i="21" s="1"/>
  <c r="V36" i="20"/>
  <c r="V36" i="22" s="1"/>
  <c r="U88" i="20"/>
  <c r="S88" i="21" s="1"/>
  <c r="U11" i="20"/>
  <c r="S11" i="21" s="1"/>
  <c r="U36" i="20"/>
  <c r="S36" i="21" s="1"/>
  <c r="U70" i="20"/>
  <c r="U70" i="22" s="1"/>
  <c r="U47" i="20"/>
  <c r="U47" i="22" s="1"/>
  <c r="T9" i="20"/>
  <c r="T9" i="22" s="1"/>
  <c r="T88" i="20"/>
  <c r="T88" i="22" s="1"/>
  <c r="T36" i="20"/>
  <c r="T36" i="22" s="1"/>
  <c r="T41" i="20"/>
  <c r="T41" i="22" s="1"/>
  <c r="T70" i="20"/>
  <c r="T70" i="22" s="1"/>
  <c r="T47" i="20"/>
  <c r="T47" i="22" s="1"/>
  <c r="T97" i="20"/>
  <c r="R97" i="21" s="1"/>
  <c r="V70" i="20"/>
  <c r="V70" i="22" s="1"/>
  <c r="U63" i="20"/>
  <c r="U63" i="22" s="1"/>
  <c r="U29" i="20"/>
  <c r="U29" i="22" s="1"/>
  <c r="U48" i="20"/>
  <c r="S48" i="21" s="1"/>
  <c r="T63" i="20"/>
  <c r="R63" i="21" s="1"/>
  <c r="T29" i="20"/>
  <c r="T29" i="22" s="1"/>
  <c r="V62" i="20"/>
  <c r="V62" i="22" s="1"/>
  <c r="U15" i="20"/>
  <c r="U15" i="22" s="1"/>
  <c r="V11" i="20"/>
  <c r="U41" i="20"/>
  <c r="U27" i="20"/>
  <c r="U32" i="20"/>
  <c r="S32" i="21" s="1"/>
  <c r="V48" i="20"/>
  <c r="V48" i="22" s="1"/>
  <c r="T21" i="20"/>
  <c r="R21" i="21" s="1"/>
  <c r="V10" i="20"/>
  <c r="V10" i="22" s="1"/>
  <c r="V59" i="20"/>
  <c r="V59" i="22" s="1"/>
  <c r="V8" i="20"/>
  <c r="V8" i="22" s="1"/>
  <c r="U60" i="20"/>
  <c r="U60" i="22" s="1"/>
  <c r="V25" i="20"/>
  <c r="V25" i="22" s="1"/>
  <c r="T38" i="20"/>
  <c r="R38" i="21" s="1"/>
  <c r="V9" i="20"/>
  <c r="V9" i="22" s="1"/>
  <c r="V22" i="20"/>
  <c r="V22" i="22" s="1"/>
  <c r="V64" i="20"/>
  <c r="V64" i="22" s="1"/>
  <c r="V52" i="20"/>
  <c r="V52" i="22" s="1"/>
  <c r="V16" i="20"/>
  <c r="V16" i="22" s="1"/>
  <c r="V44" i="20"/>
  <c r="V44" i="22" s="1"/>
  <c r="V6" i="20"/>
  <c r="V6" i="22" s="1"/>
  <c r="T10" i="20"/>
  <c r="T10" i="22" s="1"/>
  <c r="T59" i="20"/>
  <c r="T59" i="22" s="1"/>
  <c r="T8" i="20"/>
  <c r="T13" i="20"/>
  <c r="T13" i="22" s="1"/>
  <c r="T60" i="20"/>
  <c r="R60" i="21" s="1"/>
  <c r="T17" i="20"/>
  <c r="T17" i="22" s="1"/>
  <c r="T19" i="20"/>
  <c r="U92" i="20"/>
  <c r="S92" i="21" s="1"/>
  <c r="U62" i="20"/>
  <c r="S62" i="21" s="1"/>
  <c r="U67" i="20"/>
  <c r="U67" i="22" s="1"/>
  <c r="D25" i="3"/>
  <c r="U38" i="20"/>
  <c r="S38" i="21" s="1"/>
  <c r="U97" i="20"/>
  <c r="S97" i="21" s="1"/>
  <c r="D18" i="11"/>
  <c r="D11" i="3"/>
  <c r="U6" i="20"/>
  <c r="U6" i="22" s="1"/>
  <c r="U42" i="20"/>
  <c r="S42" i="21" s="1"/>
  <c r="U18" i="20"/>
  <c r="S18" i="21" s="1"/>
  <c r="U19" i="20"/>
  <c r="U10" i="20"/>
  <c r="S10" i="21" s="1"/>
  <c r="U59" i="20"/>
  <c r="U59" i="22" s="1"/>
  <c r="U58" i="20"/>
  <c r="U58" i="22" s="1"/>
  <c r="U13" i="20"/>
  <c r="S13" i="21" s="1"/>
  <c r="U25" i="20"/>
  <c r="U25" i="22" s="1"/>
  <c r="D18" i="3"/>
  <c r="U83" i="20"/>
  <c r="S83" i="21" s="1"/>
  <c r="U34" i="20"/>
  <c r="S34" i="21" s="1"/>
  <c r="U21" i="20"/>
  <c r="S21" i="21" s="1"/>
  <c r="U80" i="20"/>
  <c r="U80" i="22" s="1"/>
  <c r="W97" i="20"/>
  <c r="U97" i="21" s="1"/>
  <c r="D14" i="13"/>
  <c r="J6" i="23" s="1"/>
  <c r="W58" i="20"/>
  <c r="D17" i="3"/>
  <c r="D24" i="13"/>
  <c r="F24" i="13" s="1"/>
  <c r="J16" i="23" s="1"/>
  <c r="D13" i="3"/>
  <c r="D26" i="3"/>
  <c r="D31" i="3"/>
  <c r="D27" i="3"/>
  <c r="D30" i="3"/>
  <c r="D15" i="3"/>
  <c r="D14" i="3"/>
  <c r="D28" i="3"/>
  <c r="D20" i="3"/>
  <c r="D19" i="3"/>
  <c r="D16" i="3"/>
  <c r="D13" i="8"/>
  <c r="F13" i="8" s="1"/>
  <c r="E5" i="23" s="1"/>
  <c r="D19" i="5"/>
  <c r="F19" i="5" s="1"/>
  <c r="C11" i="23" s="1"/>
  <c r="D25" i="5"/>
  <c r="F25" i="5" s="1"/>
  <c r="C17" i="23" s="1"/>
  <c r="D17" i="5"/>
  <c r="F17" i="5" s="1"/>
  <c r="C9" i="23" s="1"/>
  <c r="D15" i="5"/>
  <c r="F15" i="5" s="1"/>
  <c r="C7" i="23" s="1"/>
  <c r="D23" i="5"/>
  <c r="F23" i="5" s="1"/>
  <c r="C15" i="23" s="1"/>
  <c r="D15" i="8"/>
  <c r="F15" i="8" s="1"/>
  <c r="E7" i="23" s="1"/>
  <c r="D18" i="13"/>
  <c r="F18" i="13" s="1"/>
  <c r="J10" i="23" s="1"/>
  <c r="D27" i="8"/>
  <c r="F27" i="8" s="1"/>
  <c r="E19" i="23" s="1"/>
  <c r="D25" i="8"/>
  <c r="F25" i="8" s="1"/>
  <c r="E17" i="23" s="1"/>
  <c r="D23" i="14"/>
  <c r="F23" i="14" s="1"/>
  <c r="K15" i="23" s="1"/>
  <c r="D13" i="11"/>
  <c r="F13" i="11" s="1"/>
  <c r="H5" i="23" s="1"/>
  <c r="D27" i="11"/>
  <c r="F27" i="11" s="1"/>
  <c r="H19" i="23" s="1"/>
  <c r="D32" i="9"/>
  <c r="F32" i="9" s="1"/>
  <c r="F24" i="23" s="1"/>
  <c r="D21" i="11"/>
  <c r="F21" i="11" s="1"/>
  <c r="H13" i="23" s="1"/>
  <c r="D21" i="9"/>
  <c r="F21" i="9" s="1"/>
  <c r="F13" i="23" s="1"/>
  <c r="D18" i="14"/>
  <c r="K10" i="23" s="1"/>
  <c r="D30" i="9"/>
  <c r="F30" i="9" s="1"/>
  <c r="F22" i="23" s="1"/>
  <c r="D16" i="11"/>
  <c r="H8" i="23" s="1"/>
  <c r="D30" i="8"/>
  <c r="F30" i="8" s="1"/>
  <c r="E22" i="23" s="1"/>
  <c r="D27" i="9"/>
  <c r="F27" i="9" s="1"/>
  <c r="F19" i="23" s="1"/>
  <c r="D21" i="5"/>
  <c r="F21" i="5" s="1"/>
  <c r="C13" i="23" s="1"/>
  <c r="E9" i="19"/>
  <c r="E12" i="19"/>
  <c r="E7" i="19"/>
  <c r="E20" i="19"/>
  <c r="E18" i="19"/>
  <c r="E27" i="19"/>
  <c r="E8" i="19"/>
  <c r="E25" i="19"/>
  <c r="E17" i="10"/>
  <c r="E13" i="19"/>
  <c r="E22" i="19"/>
  <c r="E10" i="19"/>
  <c r="E23" i="19"/>
  <c r="E21" i="19"/>
  <c r="E17" i="19"/>
  <c r="E19" i="19"/>
  <c r="E24" i="19"/>
  <c r="D12" i="4"/>
  <c r="E16" i="19"/>
  <c r="E6" i="19"/>
  <c r="E11" i="19"/>
  <c r="E26" i="19"/>
  <c r="D25" i="4"/>
  <c r="D22" i="4"/>
  <c r="E15" i="19"/>
  <c r="E14" i="19"/>
  <c r="D33" i="13"/>
  <c r="F33" i="13" s="1"/>
  <c r="J25" i="23" s="1"/>
  <c r="D33" i="14"/>
  <c r="F33" i="14" s="1"/>
  <c r="K25" i="23" s="1"/>
  <c r="D30" i="13"/>
  <c r="F30" i="13" s="1"/>
  <c r="J22" i="23" s="1"/>
  <c r="D27" i="14"/>
  <c r="F27" i="14" s="1"/>
  <c r="K19" i="23" s="1"/>
  <c r="D21" i="14"/>
  <c r="K13" i="23" s="1"/>
  <c r="D20" i="13"/>
  <c r="J12" i="23" s="1"/>
  <c r="E19" i="14"/>
  <c r="P14" i="19" s="1"/>
  <c r="D20" i="14"/>
  <c r="K12" i="23" s="1"/>
  <c r="E12" i="13"/>
  <c r="D30" i="14"/>
  <c r="F30" i="14" s="1"/>
  <c r="K22" i="23" s="1"/>
  <c r="D14" i="14"/>
  <c r="F14" i="14" s="1"/>
  <c r="K6" i="23" s="1"/>
  <c r="O24" i="19"/>
  <c r="D29" i="13"/>
  <c r="F29" i="13" s="1"/>
  <c r="J21" i="23" s="1"/>
  <c r="P7" i="19"/>
  <c r="D12" i="14"/>
  <c r="H11" i="15"/>
  <c r="H37" i="15"/>
  <c r="L29" i="23"/>
  <c r="H40" i="15"/>
  <c r="L32" i="23"/>
  <c r="H75" i="15"/>
  <c r="L67" i="23"/>
  <c r="H64" i="15"/>
  <c r="L56" i="23"/>
  <c r="H54" i="15"/>
  <c r="L46" i="23"/>
  <c r="H93" i="15"/>
  <c r="L85" i="23"/>
  <c r="D22" i="13"/>
  <c r="F22" i="13" s="1"/>
  <c r="J14" i="23" s="1"/>
  <c r="H46" i="15"/>
  <c r="L38" i="23"/>
  <c r="D22" i="14"/>
  <c r="K14" i="23" s="1"/>
  <c r="H42" i="15"/>
  <c r="H80" i="15"/>
  <c r="H88" i="15"/>
  <c r="L80" i="23"/>
  <c r="H97" i="15"/>
  <c r="H34" i="15"/>
  <c r="L26" i="23"/>
  <c r="H18" i="15"/>
  <c r="L10" i="23"/>
  <c r="H77" i="15"/>
  <c r="L69" i="23"/>
  <c r="H85" i="15"/>
  <c r="L77" i="23"/>
  <c r="H58" i="15"/>
  <c r="H65" i="15"/>
  <c r="H26" i="15"/>
  <c r="L18" i="23"/>
  <c r="H68" i="15"/>
  <c r="L60" i="23"/>
  <c r="H32" i="15"/>
  <c r="L24" i="23"/>
  <c r="H31" i="15"/>
  <c r="L23" i="23"/>
  <c r="H72" i="15"/>
  <c r="L64" i="23"/>
  <c r="E29" i="14"/>
  <c r="H91" i="15"/>
  <c r="L83" i="23"/>
  <c r="H83" i="15"/>
  <c r="L75" i="23"/>
  <c r="H16" i="15"/>
  <c r="L8" i="23"/>
  <c r="D19" i="11"/>
  <c r="F19" i="11" s="1"/>
  <c r="H11" i="23" s="1"/>
  <c r="D20" i="9"/>
  <c r="F20" i="9" s="1"/>
  <c r="F12" i="23" s="1"/>
  <c r="D33" i="9"/>
  <c r="F33" i="9" s="1"/>
  <c r="F25" i="23" s="1"/>
  <c r="D24" i="9"/>
  <c r="F24" i="9" s="1"/>
  <c r="F16" i="23" s="1"/>
  <c r="D23" i="13"/>
  <c r="F23" i="13" s="1"/>
  <c r="J15" i="23" s="1"/>
  <c r="D29" i="11"/>
  <c r="F29" i="11" s="1"/>
  <c r="H21" i="23" s="1"/>
  <c r="D18" i="8"/>
  <c r="F18" i="8" s="1"/>
  <c r="E10" i="23" s="1"/>
  <c r="D24" i="11"/>
  <c r="F24" i="11" s="1"/>
  <c r="H16" i="23" s="1"/>
  <c r="D23" i="9"/>
  <c r="F23" i="9" s="1"/>
  <c r="F15" i="23" s="1"/>
  <c r="D31" i="13"/>
  <c r="F31" i="13" s="1"/>
  <c r="J23" i="23" s="1"/>
  <c r="D31" i="14"/>
  <c r="F31" i="14" s="1"/>
  <c r="K23" i="23" s="1"/>
  <c r="H27" i="12"/>
  <c r="K27" i="12"/>
  <c r="I19" i="23" s="1"/>
  <c r="H23" i="12"/>
  <c r="K23" i="12"/>
  <c r="I15" i="23" s="1"/>
  <c r="H24" i="12"/>
  <c r="K24" i="12"/>
  <c r="I16" i="23" s="1"/>
  <c r="H31" i="12"/>
  <c r="K31" i="12"/>
  <c r="I23" i="23" s="1"/>
  <c r="H33" i="12"/>
  <c r="K33" i="12"/>
  <c r="I25" i="23" s="1"/>
  <c r="H29" i="12"/>
  <c r="K29" i="12"/>
  <c r="I21" i="23" s="1"/>
  <c r="D26" i="13"/>
  <c r="F26" i="13" s="1"/>
  <c r="J18" i="23" s="1"/>
  <c r="D24" i="14"/>
  <c r="F24" i="14" s="1"/>
  <c r="K16" i="23" s="1"/>
  <c r="D21" i="13"/>
  <c r="F21" i="13" s="1"/>
  <c r="J13" i="23" s="1"/>
  <c r="D19" i="8"/>
  <c r="F19" i="8" s="1"/>
  <c r="E11" i="23" s="1"/>
  <c r="D13" i="14"/>
  <c r="K5" i="23" s="1"/>
  <c r="D25" i="13"/>
  <c r="F25" i="13" s="1"/>
  <c r="J17" i="23" s="1"/>
  <c r="D32" i="11"/>
  <c r="F32" i="11" s="1"/>
  <c r="H24" i="23" s="1"/>
  <c r="D27" i="13"/>
  <c r="F27" i="13" s="1"/>
  <c r="J19" i="23" s="1"/>
  <c r="D21" i="8"/>
  <c r="F21" i="8" s="1"/>
  <c r="E13" i="23" s="1"/>
  <c r="D31" i="8"/>
  <c r="F31" i="8" s="1"/>
  <c r="E23" i="23" s="1"/>
  <c r="E11" i="11"/>
  <c r="M6" i="19" s="1"/>
  <c r="D26" i="14"/>
  <c r="F26" i="14" s="1"/>
  <c r="K18" i="23" s="1"/>
  <c r="E11" i="8"/>
  <c r="J6" i="19" s="1"/>
  <c r="D13" i="13"/>
  <c r="J5" i="23" s="1"/>
  <c r="D29" i="8"/>
  <c r="F29" i="8" s="1"/>
  <c r="E21" i="23" s="1"/>
  <c r="D15" i="9"/>
  <c r="D32" i="8"/>
  <c r="F32" i="8" s="1"/>
  <c r="E24" i="23" s="1"/>
  <c r="D23" i="8"/>
  <c r="F23" i="8" s="1"/>
  <c r="E15" i="23" s="1"/>
  <c r="D28" i="13"/>
  <c r="F28" i="13" s="1"/>
  <c r="J20" i="23" s="1"/>
  <c r="D32" i="13"/>
  <c r="F32" i="13" s="1"/>
  <c r="J24" i="23" s="1"/>
  <c r="D20" i="8"/>
  <c r="F20" i="8" s="1"/>
  <c r="E12" i="23" s="1"/>
  <c r="D15" i="14"/>
  <c r="K7" i="23" s="1"/>
  <c r="D14" i="11"/>
  <c r="H6" i="23" s="1"/>
  <c r="D32" i="14"/>
  <c r="F32" i="14" s="1"/>
  <c r="K24" i="23" s="1"/>
  <c r="E11" i="9"/>
  <c r="D30" i="11"/>
  <c r="F30" i="11" s="1"/>
  <c r="H22" i="23" s="1"/>
  <c r="E9" i="14"/>
  <c r="E9" i="13"/>
  <c r="E17" i="9"/>
  <c r="E9" i="8"/>
  <c r="E9" i="11"/>
  <c r="E17" i="11"/>
  <c r="E9" i="9"/>
  <c r="D25" i="11"/>
  <c r="F25" i="11" s="1"/>
  <c r="H17" i="23" s="1"/>
  <c r="D15" i="11"/>
  <c r="H7" i="23" s="1"/>
  <c r="N12" i="19"/>
  <c r="E17" i="14"/>
  <c r="E17" i="13"/>
  <c r="D15" i="13"/>
  <c r="F15" i="13" s="1"/>
  <c r="J7" i="23" s="1"/>
  <c r="N6" i="19"/>
  <c r="E11" i="14"/>
  <c r="E11" i="13"/>
  <c r="D19" i="13"/>
  <c r="F19" i="13" s="1"/>
  <c r="J11" i="23" s="1"/>
  <c r="D25" i="14"/>
  <c r="F25" i="14" s="1"/>
  <c r="K17" i="23" s="1"/>
  <c r="D29" i="9"/>
  <c r="F29" i="9" s="1"/>
  <c r="F21" i="23" s="1"/>
  <c r="D23" i="4"/>
  <c r="D28" i="11"/>
  <c r="F28" i="11" s="1"/>
  <c r="H20" i="23" s="1"/>
  <c r="D26" i="9"/>
  <c r="F26" i="9" s="1"/>
  <c r="F18" i="23" s="1"/>
  <c r="D33" i="11"/>
  <c r="F33" i="11" s="1"/>
  <c r="H25" i="23" s="1"/>
  <c r="D26" i="5"/>
  <c r="F26" i="5" s="1"/>
  <c r="C18" i="23" s="1"/>
  <c r="D22" i="11"/>
  <c r="F22" i="11" s="1"/>
  <c r="H14" i="23" s="1"/>
  <c r="D33" i="8"/>
  <c r="F33" i="8" s="1"/>
  <c r="E25" i="23" s="1"/>
  <c r="D20" i="5"/>
  <c r="C12" i="23" s="1"/>
  <c r="D14" i="5"/>
  <c r="F14" i="5" s="1"/>
  <c r="C6" i="23" s="1"/>
  <c r="D29" i="5"/>
  <c r="F29" i="5" s="1"/>
  <c r="C21" i="23" s="1"/>
  <c r="D20" i="11"/>
  <c r="F20" i="11" s="1"/>
  <c r="H12" i="23" s="1"/>
  <c r="D19" i="9"/>
  <c r="F19" i="9" s="1"/>
  <c r="F11" i="23" s="1"/>
  <c r="D31" i="9"/>
  <c r="F31" i="9" s="1"/>
  <c r="F23" i="23" s="1"/>
  <c r="D22" i="5"/>
  <c r="F22" i="5" s="1"/>
  <c r="C14" i="23" s="1"/>
  <c r="D28" i="8"/>
  <c r="F28" i="8" s="1"/>
  <c r="E20" i="23" s="1"/>
  <c r="D28" i="9"/>
  <c r="F28" i="9" s="1"/>
  <c r="F20" i="23" s="1"/>
  <c r="D12" i="11"/>
  <c r="D12" i="8"/>
  <c r="F12" i="8" s="1"/>
  <c r="E4" i="23" s="1"/>
  <c r="D11" i="5"/>
  <c r="D14" i="9"/>
  <c r="F14" i="9" s="1"/>
  <c r="F6" i="23" s="1"/>
  <c r="D16" i="4"/>
  <c r="D13" i="9"/>
  <c r="F13" i="9" s="1"/>
  <c r="D16" i="8"/>
  <c r="F16" i="8" s="1"/>
  <c r="E8" i="23" s="1"/>
  <c r="D17" i="8"/>
  <c r="F17" i="8" s="1"/>
  <c r="E9" i="23" s="1"/>
  <c r="D12" i="9"/>
  <c r="D17" i="4"/>
  <c r="D26" i="8"/>
  <c r="F26" i="8" s="1"/>
  <c r="E18" i="23" s="1"/>
  <c r="D22" i="8"/>
  <c r="F22" i="8" s="1"/>
  <c r="E14" i="23" s="1"/>
  <c r="D24" i="8"/>
  <c r="F24" i="8" s="1"/>
  <c r="E16" i="23" s="1"/>
  <c r="D18" i="9"/>
  <c r="F18" i="9" s="1"/>
  <c r="D22" i="9"/>
  <c r="F22" i="9" s="1"/>
  <c r="F14" i="23" s="1"/>
  <c r="D14" i="8"/>
  <c r="F14" i="8" s="1"/>
  <c r="E6" i="23" s="1"/>
  <c r="D16" i="5"/>
  <c r="F16" i="5" s="1"/>
  <c r="C8" i="23" s="1"/>
  <c r="D23" i="11"/>
  <c r="F23" i="11" s="1"/>
  <c r="H15" i="23" s="1"/>
  <c r="D26" i="11"/>
  <c r="F26" i="11" s="1"/>
  <c r="H18" i="23" s="1"/>
  <c r="D24" i="5"/>
  <c r="F24" i="5" s="1"/>
  <c r="C16" i="23" s="1"/>
  <c r="D25" i="9"/>
  <c r="F25" i="9" s="1"/>
  <c r="F17" i="23" s="1"/>
  <c r="D18" i="5"/>
  <c r="F18" i="5" s="1"/>
  <c r="C10" i="23" s="1"/>
  <c r="D16" i="9"/>
  <c r="D31" i="11"/>
  <c r="F31" i="11" s="1"/>
  <c r="H23" i="23" s="1"/>
  <c r="D26" i="4"/>
  <c r="D21" i="4"/>
  <c r="D11" i="4"/>
  <c r="D31" i="5"/>
  <c r="F31" i="5" s="1"/>
  <c r="C23" i="23" s="1"/>
  <c r="D31" i="4"/>
  <c r="D28" i="5"/>
  <c r="F28" i="5" s="1"/>
  <c r="C20" i="23" s="1"/>
  <c r="D13" i="5"/>
  <c r="F13" i="5" s="1"/>
  <c r="C5" i="23" s="1"/>
  <c r="D29" i="4"/>
  <c r="D18" i="4"/>
  <c r="D15" i="4"/>
  <c r="D28" i="4"/>
  <c r="D19" i="4"/>
  <c r="D27" i="5"/>
  <c r="F27" i="5" s="1"/>
  <c r="C19" i="23" s="1"/>
  <c r="D30" i="5"/>
  <c r="F30" i="5" s="1"/>
  <c r="C22" i="23" s="1"/>
  <c r="D20" i="4"/>
  <c r="D32" i="5"/>
  <c r="F32" i="5" s="1"/>
  <c r="C24" i="23" s="1"/>
  <c r="D32" i="4"/>
  <c r="D13" i="4"/>
  <c r="D12" i="5"/>
  <c r="F12" i="5" s="1"/>
  <c r="C4" i="23" s="1"/>
  <c r="D27" i="4"/>
  <c r="D30" i="4"/>
  <c r="R63" i="20"/>
  <c r="R63" i="22" s="1"/>
  <c r="R92" i="20"/>
  <c r="R92" i="22" s="1"/>
  <c r="R40" i="20"/>
  <c r="R40" i="22" s="1"/>
  <c r="R36" i="20"/>
  <c r="R36" i="22" s="1"/>
  <c r="V20" i="20"/>
  <c r="V20" i="22" s="1"/>
  <c r="V28" i="20"/>
  <c r="V28" i="22" s="1"/>
  <c r="R78" i="20"/>
  <c r="R78" i="22" s="1"/>
  <c r="W46" i="20"/>
  <c r="U46" i="21" s="1"/>
  <c r="R64" i="20"/>
  <c r="R64" i="22" s="1"/>
  <c r="R35" i="20"/>
  <c r="R35" i="22" s="1"/>
  <c r="R16" i="20"/>
  <c r="R16" i="22" s="1"/>
  <c r="R88" i="20"/>
  <c r="R88" i="22" s="1"/>
  <c r="R12" i="20"/>
  <c r="R12" i="22" s="1"/>
  <c r="R22" i="20"/>
  <c r="P22" i="21" s="1"/>
  <c r="R56" i="20"/>
  <c r="R56" i="22" s="1"/>
  <c r="R95" i="20"/>
  <c r="R95" i="22" s="1"/>
  <c r="R46" i="20"/>
  <c r="P46" i="21" s="1"/>
  <c r="R6" i="20"/>
  <c r="P6" i="21" s="1"/>
  <c r="V91" i="20"/>
  <c r="T91" i="21" s="1"/>
  <c r="R29" i="20"/>
  <c r="P29" i="21" s="1"/>
  <c r="V88" i="20"/>
  <c r="T88" i="21" s="1"/>
  <c r="V41" i="20"/>
  <c r="T41" i="21" s="1"/>
  <c r="R45" i="20"/>
  <c r="P45" i="21" s="1"/>
  <c r="R52" i="20"/>
  <c r="P52" i="21" s="1"/>
  <c r="R48" i="20"/>
  <c r="R48" i="22" s="1"/>
  <c r="W91" i="20"/>
  <c r="U91" i="21" s="1"/>
  <c r="R38" i="20"/>
  <c r="P38" i="21" s="1"/>
  <c r="D68" i="17"/>
  <c r="R100" i="20"/>
  <c r="P100" i="21" s="1"/>
  <c r="V63" i="20"/>
  <c r="T63" i="21" s="1"/>
  <c r="V29" i="20"/>
  <c r="V29" i="22" s="1"/>
  <c r="V92" i="20"/>
  <c r="T92" i="21" s="1"/>
  <c r="W48" i="20"/>
  <c r="W48" i="22" s="1"/>
  <c r="D54" i="17"/>
  <c r="D37" i="17"/>
  <c r="R9" i="20"/>
  <c r="R9" i="22" s="1"/>
  <c r="R91" i="20"/>
  <c r="R91" i="22" s="1"/>
  <c r="V15" i="20"/>
  <c r="V15" i="22" s="1"/>
  <c r="V18" i="20"/>
  <c r="V18" i="22" s="1"/>
  <c r="W11" i="20"/>
  <c r="U11" i="21" s="1"/>
  <c r="V27" i="20"/>
  <c r="V27" i="22" s="1"/>
  <c r="R70" i="20"/>
  <c r="R70" i="22" s="1"/>
  <c r="V47" i="20"/>
  <c r="V47" i="22" s="1"/>
  <c r="R97" i="20"/>
  <c r="P97" i="21" s="1"/>
  <c r="R10" i="20"/>
  <c r="R10" i="22" s="1"/>
  <c r="R59" i="20"/>
  <c r="R59" i="22" s="1"/>
  <c r="R58" i="20"/>
  <c r="P58" i="21" s="1"/>
  <c r="V13" i="20"/>
  <c r="V13" i="22" s="1"/>
  <c r="R41" i="20"/>
  <c r="R41" i="22" s="1"/>
  <c r="R27" i="20"/>
  <c r="R27" i="22" s="1"/>
  <c r="V67" i="20"/>
  <c r="V67" i="22" s="1"/>
  <c r="V19" i="20"/>
  <c r="V19" i="22" s="1"/>
  <c r="R47" i="20"/>
  <c r="R47" i="22" s="1"/>
  <c r="R83" i="20"/>
  <c r="R83" i="22" s="1"/>
  <c r="R62" i="20"/>
  <c r="P62" i="21" s="1"/>
  <c r="R34" i="20"/>
  <c r="R34" i="22" s="1"/>
  <c r="V32" i="20"/>
  <c r="V32" i="22" s="1"/>
  <c r="V38" i="20"/>
  <c r="V38" i="22" s="1"/>
  <c r="V97" i="20"/>
  <c r="T97" i="21" s="1"/>
  <c r="R26" i="20"/>
  <c r="R26" i="22" s="1"/>
  <c r="V42" i="20"/>
  <c r="V42" i="22" s="1"/>
  <c r="R53" i="20"/>
  <c r="P53" i="21" s="1"/>
  <c r="V86" i="20"/>
  <c r="T86" i="21" s="1"/>
  <c r="V58" i="20"/>
  <c r="T58" i="21" s="1"/>
  <c r="V83" i="20"/>
  <c r="T83" i="21" s="1"/>
  <c r="R13" i="20"/>
  <c r="P13" i="21" s="1"/>
  <c r="W17" i="20"/>
  <c r="U17" i="21" s="1"/>
  <c r="R19" i="20"/>
  <c r="R19" i="22" s="1"/>
  <c r="R25" i="20"/>
  <c r="P25" i="21" s="1"/>
  <c r="V26" i="20"/>
  <c r="V26" i="22" s="1"/>
  <c r="R42" i="20"/>
  <c r="R42" i="22" s="1"/>
  <c r="R49" i="20"/>
  <c r="R49" i="22" s="1"/>
  <c r="V17" i="20"/>
  <c r="V17" i="22" s="1"/>
  <c r="R28" i="20"/>
  <c r="R28" i="22" s="1"/>
  <c r="V37" i="20"/>
  <c r="T37" i="21" s="1"/>
  <c r="R8" i="20"/>
  <c r="P8" i="21" s="1"/>
  <c r="V53" i="20"/>
  <c r="V53" i="22" s="1"/>
  <c r="V60" i="20"/>
  <c r="V60" i="22" s="1"/>
  <c r="R21" i="20"/>
  <c r="R21" i="22" s="1"/>
  <c r="R54" i="20"/>
  <c r="R54" i="22" s="1"/>
  <c r="R20" i="20"/>
  <c r="P20" i="21" s="1"/>
  <c r="V21" i="20"/>
  <c r="V21" i="22" s="1"/>
  <c r="V54" i="20"/>
  <c r="V54" i="22" s="1"/>
  <c r="R86" i="20"/>
  <c r="R86" i="22" s="1"/>
  <c r="V35" i="20"/>
  <c r="V35" i="22" s="1"/>
  <c r="V12" i="20"/>
  <c r="V12" i="22" s="1"/>
  <c r="R60" i="20"/>
  <c r="R60" i="22" s="1"/>
  <c r="R23" i="20"/>
  <c r="R23" i="22" s="1"/>
  <c r="R17" i="20"/>
  <c r="P17" i="21" s="1"/>
  <c r="V75" i="20"/>
  <c r="T75" i="21" s="1"/>
  <c r="R80" i="20"/>
  <c r="R80" i="22" s="1"/>
  <c r="R15" i="20"/>
  <c r="R15" i="22" s="1"/>
  <c r="R67" i="20"/>
  <c r="R67" i="22" s="1"/>
  <c r="R18" i="20"/>
  <c r="P18" i="21" s="1"/>
  <c r="V34" i="20"/>
  <c r="T34" i="21" s="1"/>
  <c r="V23" i="20"/>
  <c r="T23" i="21" s="1"/>
  <c r="R32" i="20"/>
  <c r="R32" i="22" s="1"/>
  <c r="V80" i="20"/>
  <c r="T80" i="21" s="1"/>
  <c r="R11" i="20"/>
  <c r="R11" i="22" s="1"/>
  <c r="V56" i="20"/>
  <c r="V56" i="22" s="1"/>
  <c r="V49" i="20"/>
  <c r="V49" i="22" s="1"/>
  <c r="V72" i="20"/>
  <c r="V72" i="22" s="1"/>
  <c r="V46" i="20"/>
  <c r="V46" i="22" s="1"/>
  <c r="R44" i="20"/>
  <c r="P44" i="21" s="1"/>
  <c r="R37" i="20"/>
  <c r="R37" i="22" s="1"/>
  <c r="R72" i="20"/>
  <c r="R72" i="22" s="1"/>
  <c r="R75" i="20"/>
  <c r="R75" i="22" s="1"/>
  <c r="S69" i="19"/>
  <c r="S69" i="20" s="1"/>
  <c r="S69" i="22" s="1"/>
  <c r="T69" i="19"/>
  <c r="T69" i="20" s="1"/>
  <c r="T69" i="22" s="1"/>
  <c r="U69" i="19"/>
  <c r="U69" i="20" s="1"/>
  <c r="U69" i="22" s="1"/>
  <c r="V69" i="19"/>
  <c r="V69" i="20" s="1"/>
  <c r="V69" i="22" s="1"/>
  <c r="W69" i="19"/>
  <c r="W69" i="20" s="1"/>
  <c r="Q69" i="19"/>
  <c r="R69" i="19"/>
  <c r="R69" i="20" s="1"/>
  <c r="R69" i="22" s="1"/>
  <c r="T81" i="19"/>
  <c r="T81" i="20" s="1"/>
  <c r="T81" i="22" s="1"/>
  <c r="Q81" i="19"/>
  <c r="R81" i="19"/>
  <c r="R81" i="20" s="1"/>
  <c r="R81" i="22" s="1"/>
  <c r="S81" i="19"/>
  <c r="S81" i="20" s="1"/>
  <c r="S81" i="22" s="1"/>
  <c r="W81" i="19"/>
  <c r="W81" i="20" s="1"/>
  <c r="U81" i="21" s="1"/>
  <c r="U81" i="19"/>
  <c r="U81" i="20" s="1"/>
  <c r="U81" i="22" s="1"/>
  <c r="V81" i="19"/>
  <c r="V81" i="20" s="1"/>
  <c r="T81" i="21" s="1"/>
  <c r="Q24" i="19"/>
  <c r="R24" i="19"/>
  <c r="R24" i="20" s="1"/>
  <c r="S24" i="19"/>
  <c r="S24" i="20" s="1"/>
  <c r="T24" i="19"/>
  <c r="T24" i="20" s="1"/>
  <c r="V24" i="19"/>
  <c r="V24" i="20" s="1"/>
  <c r="W24" i="19"/>
  <c r="W24" i="20" s="1"/>
  <c r="U24" i="19"/>
  <c r="U24" i="20" s="1"/>
  <c r="Q31" i="19"/>
  <c r="R31" i="19"/>
  <c r="R31" i="20" s="1"/>
  <c r="U31" i="19"/>
  <c r="U31" i="20" s="1"/>
  <c r="S31" i="19"/>
  <c r="S31" i="20" s="1"/>
  <c r="T31" i="19"/>
  <c r="T31" i="20" s="1"/>
  <c r="W31" i="19"/>
  <c r="W31" i="20" s="1"/>
  <c r="V31" i="19"/>
  <c r="V31" i="20" s="1"/>
  <c r="T43" i="19"/>
  <c r="T43" i="20" s="1"/>
  <c r="V43" i="19"/>
  <c r="V43" i="20" s="1"/>
  <c r="U43" i="19"/>
  <c r="U43" i="20" s="1"/>
  <c r="W43" i="19"/>
  <c r="W43" i="20" s="1"/>
  <c r="Q43" i="19"/>
  <c r="R43" i="19"/>
  <c r="R43" i="20" s="1"/>
  <c r="S43" i="19"/>
  <c r="S43" i="20" s="1"/>
  <c r="S89" i="19"/>
  <c r="S89" i="20" s="1"/>
  <c r="S89" i="22" s="1"/>
  <c r="T89" i="19"/>
  <c r="T89" i="20" s="1"/>
  <c r="T89" i="22" s="1"/>
  <c r="U89" i="19"/>
  <c r="U89" i="20" s="1"/>
  <c r="S89" i="21" s="1"/>
  <c r="W89" i="19"/>
  <c r="W89" i="20" s="1"/>
  <c r="U89" i="21" s="1"/>
  <c r="Q89" i="19"/>
  <c r="R89" i="19"/>
  <c r="R89" i="20" s="1"/>
  <c r="R89" i="22" s="1"/>
  <c r="V89" i="19"/>
  <c r="V89" i="20" s="1"/>
  <c r="T89" i="21" s="1"/>
  <c r="Q39" i="19"/>
  <c r="S39" i="19"/>
  <c r="S39" i="20" s="1"/>
  <c r="T39" i="19"/>
  <c r="T39" i="20" s="1"/>
  <c r="U39" i="19"/>
  <c r="U39" i="20" s="1"/>
  <c r="V39" i="19"/>
  <c r="V39" i="20" s="1"/>
  <c r="W39" i="19"/>
  <c r="W39" i="20" s="1"/>
  <c r="R39" i="19"/>
  <c r="R39" i="20" s="1"/>
  <c r="Q57" i="19"/>
  <c r="S57" i="19"/>
  <c r="S57" i="20" s="1"/>
  <c r="V57" i="19"/>
  <c r="V57" i="20" s="1"/>
  <c r="T57" i="19"/>
  <c r="T57" i="20" s="1"/>
  <c r="R57" i="19"/>
  <c r="R57" i="20" s="1"/>
  <c r="U57" i="19"/>
  <c r="U57" i="20" s="1"/>
  <c r="W57" i="19"/>
  <c r="W57" i="20" s="1"/>
  <c r="T33" i="19"/>
  <c r="T33" i="20" s="1"/>
  <c r="V33" i="19"/>
  <c r="V33" i="20" s="1"/>
  <c r="V33" i="22" s="1"/>
  <c r="U33" i="19"/>
  <c r="U33" i="20" s="1"/>
  <c r="U33" i="22" s="1"/>
  <c r="W33" i="19"/>
  <c r="W33" i="20" s="1"/>
  <c r="R33" i="19"/>
  <c r="R33" i="20" s="1"/>
  <c r="Q33" i="19"/>
  <c r="S33" i="19"/>
  <c r="S33" i="20" s="1"/>
  <c r="S33" i="22" s="1"/>
  <c r="T73" i="19"/>
  <c r="T73" i="20" s="1"/>
  <c r="T73" i="22" s="1"/>
  <c r="U73" i="19"/>
  <c r="U73" i="20" s="1"/>
  <c r="U73" i="22" s="1"/>
  <c r="V73" i="19"/>
  <c r="V73" i="20" s="1"/>
  <c r="V73" i="22" s="1"/>
  <c r="W73" i="19"/>
  <c r="W73" i="20" s="1"/>
  <c r="U73" i="21" s="1"/>
  <c r="Q73" i="19"/>
  <c r="R73" i="19"/>
  <c r="R73" i="20" s="1"/>
  <c r="R73" i="22" s="1"/>
  <c r="S73" i="19"/>
  <c r="S73" i="20" s="1"/>
  <c r="S73" i="22" s="1"/>
  <c r="R85" i="19"/>
  <c r="R85" i="20" s="1"/>
  <c r="R85" i="22" s="1"/>
  <c r="U85" i="19"/>
  <c r="U85" i="20" s="1"/>
  <c r="S85" i="21" s="1"/>
  <c r="Q85" i="19"/>
  <c r="S85" i="19"/>
  <c r="S85" i="20" s="1"/>
  <c r="S85" i="22" s="1"/>
  <c r="T85" i="19"/>
  <c r="T85" i="20" s="1"/>
  <c r="T85" i="22" s="1"/>
  <c r="V85" i="19"/>
  <c r="V85" i="20" s="1"/>
  <c r="T85" i="21" s="1"/>
  <c r="W85" i="19"/>
  <c r="W85" i="20" s="1"/>
  <c r="U85" i="21" s="1"/>
  <c r="R55" i="19"/>
  <c r="R55" i="20" s="1"/>
  <c r="Q55" i="19"/>
  <c r="T55" i="19"/>
  <c r="T55" i="20" s="1"/>
  <c r="U55" i="19"/>
  <c r="U55" i="20" s="1"/>
  <c r="S55" i="19"/>
  <c r="S55" i="20" s="1"/>
  <c r="V55" i="19"/>
  <c r="V55" i="20" s="1"/>
  <c r="W55" i="19"/>
  <c r="W55" i="20" s="1"/>
  <c r="S94" i="19"/>
  <c r="S94" i="20" s="1"/>
  <c r="S94" i="22" s="1"/>
  <c r="T94" i="19"/>
  <c r="T94" i="20" s="1"/>
  <c r="R94" i="21" s="1"/>
  <c r="U94" i="19"/>
  <c r="U94" i="20" s="1"/>
  <c r="S94" i="21" s="1"/>
  <c r="W94" i="19"/>
  <c r="W94" i="20" s="1"/>
  <c r="U94" i="21" s="1"/>
  <c r="R94" i="19"/>
  <c r="R94" i="20" s="1"/>
  <c r="R94" i="22" s="1"/>
  <c r="Q94" i="19"/>
  <c r="V94" i="19"/>
  <c r="V94" i="20" s="1"/>
  <c r="T94" i="21" s="1"/>
  <c r="Q66" i="19"/>
  <c r="R66" i="19"/>
  <c r="R66" i="20" s="1"/>
  <c r="R66" i="22" s="1"/>
  <c r="S66" i="19"/>
  <c r="S66" i="20" s="1"/>
  <c r="S66" i="22" s="1"/>
  <c r="T66" i="19"/>
  <c r="T66" i="20" s="1"/>
  <c r="T66" i="22" s="1"/>
  <c r="W66" i="19"/>
  <c r="W66" i="20" s="1"/>
  <c r="W66" i="22" s="1"/>
  <c r="V66" i="19"/>
  <c r="V66" i="20" s="1"/>
  <c r="V66" i="22" s="1"/>
  <c r="U66" i="19"/>
  <c r="U66" i="20" s="1"/>
  <c r="U66" i="22" s="1"/>
  <c r="S74" i="19"/>
  <c r="S74" i="20" s="1"/>
  <c r="S74" i="22" s="1"/>
  <c r="T74" i="19"/>
  <c r="T74" i="20" s="1"/>
  <c r="T74" i="22" s="1"/>
  <c r="U74" i="19"/>
  <c r="U74" i="20" s="1"/>
  <c r="U74" i="22" s="1"/>
  <c r="W74" i="19"/>
  <c r="W74" i="20" s="1"/>
  <c r="U74" i="21" s="1"/>
  <c r="V74" i="19"/>
  <c r="V74" i="20" s="1"/>
  <c r="V74" i="22" s="1"/>
  <c r="Q74" i="19"/>
  <c r="R74" i="19"/>
  <c r="R74" i="20" s="1"/>
  <c r="R74" i="22" s="1"/>
  <c r="R50" i="19"/>
  <c r="R50" i="20" s="1"/>
  <c r="U50" i="19"/>
  <c r="U50" i="20" s="1"/>
  <c r="W50" i="19"/>
  <c r="W50" i="20" s="1"/>
  <c r="Q50" i="19"/>
  <c r="S50" i="19"/>
  <c r="S50" i="20" s="1"/>
  <c r="T50" i="19"/>
  <c r="T50" i="20" s="1"/>
  <c r="V50" i="19"/>
  <c r="V50" i="20" s="1"/>
  <c r="Q77" i="19"/>
  <c r="S77" i="19"/>
  <c r="S77" i="20" s="1"/>
  <c r="S77" i="22" s="1"/>
  <c r="V77" i="19"/>
  <c r="V77" i="20" s="1"/>
  <c r="V77" i="22" s="1"/>
  <c r="U77" i="19"/>
  <c r="U77" i="20" s="1"/>
  <c r="U77" i="22" s="1"/>
  <c r="R77" i="19"/>
  <c r="R77" i="20" s="1"/>
  <c r="R77" i="22" s="1"/>
  <c r="T77" i="19"/>
  <c r="T77" i="20" s="1"/>
  <c r="T77" i="22" s="1"/>
  <c r="W77" i="19"/>
  <c r="W77" i="20" s="1"/>
  <c r="U77" i="21" s="1"/>
  <c r="R71" i="19"/>
  <c r="R71" i="20" s="1"/>
  <c r="R71" i="22" s="1"/>
  <c r="Q71" i="19"/>
  <c r="S71" i="19"/>
  <c r="S71" i="20" s="1"/>
  <c r="S71" i="22" s="1"/>
  <c r="T71" i="19"/>
  <c r="T71" i="20" s="1"/>
  <c r="T71" i="22" s="1"/>
  <c r="W71" i="19"/>
  <c r="W71" i="20" s="1"/>
  <c r="U71" i="21" s="1"/>
  <c r="U71" i="19"/>
  <c r="U71" i="20" s="1"/>
  <c r="U71" i="22" s="1"/>
  <c r="V71" i="19"/>
  <c r="V71" i="20" s="1"/>
  <c r="V71" i="22" s="1"/>
  <c r="R90" i="19"/>
  <c r="R90" i="20" s="1"/>
  <c r="R90" i="22" s="1"/>
  <c r="W90" i="19"/>
  <c r="W90" i="20" s="1"/>
  <c r="U90" i="21" s="1"/>
  <c r="U90" i="19"/>
  <c r="U90" i="20" s="1"/>
  <c r="S90" i="21" s="1"/>
  <c r="Q90" i="19"/>
  <c r="V90" i="19"/>
  <c r="V90" i="20" s="1"/>
  <c r="T90" i="21" s="1"/>
  <c r="S90" i="19"/>
  <c r="S90" i="20" s="1"/>
  <c r="S90" i="22" s="1"/>
  <c r="T90" i="19"/>
  <c r="T90" i="20" s="1"/>
  <c r="T90" i="22" s="1"/>
  <c r="S7" i="19"/>
  <c r="S7" i="20" s="1"/>
  <c r="Q7" i="19"/>
  <c r="R7" i="19"/>
  <c r="R7" i="20" s="1"/>
  <c r="P7" i="21" s="1"/>
  <c r="U7" i="19"/>
  <c r="U7" i="20" s="1"/>
  <c r="V7" i="19"/>
  <c r="V7" i="20" s="1"/>
  <c r="T7" i="21" s="1"/>
  <c r="W7" i="19"/>
  <c r="W7" i="20" s="1"/>
  <c r="T7" i="19"/>
  <c r="T7" i="20" s="1"/>
  <c r="R30" i="19"/>
  <c r="R30" i="20" s="1"/>
  <c r="W30" i="19"/>
  <c r="W30" i="20" s="1"/>
  <c r="Q30" i="19"/>
  <c r="V30" i="19"/>
  <c r="V30" i="20" s="1"/>
  <c r="U30" i="19"/>
  <c r="U30" i="20" s="1"/>
  <c r="S30" i="19"/>
  <c r="S30" i="20" s="1"/>
  <c r="T30" i="19"/>
  <c r="T30" i="20" s="1"/>
  <c r="Q87" i="19"/>
  <c r="S87" i="19"/>
  <c r="S87" i="20" s="1"/>
  <c r="S87" i="22" s="1"/>
  <c r="V87" i="19"/>
  <c r="V87" i="20" s="1"/>
  <c r="T87" i="21" s="1"/>
  <c r="W87" i="19"/>
  <c r="W87" i="20" s="1"/>
  <c r="U87" i="21" s="1"/>
  <c r="U87" i="19"/>
  <c r="U87" i="20" s="1"/>
  <c r="S87" i="21" s="1"/>
  <c r="R87" i="19"/>
  <c r="R87" i="20" s="1"/>
  <c r="R87" i="22" s="1"/>
  <c r="T87" i="19"/>
  <c r="T87" i="20" s="1"/>
  <c r="T87" i="22" s="1"/>
  <c r="Q96" i="19"/>
  <c r="R96" i="19"/>
  <c r="R96" i="20" s="1"/>
  <c r="R96" i="22" s="1"/>
  <c r="S96" i="19"/>
  <c r="S96" i="20" s="1"/>
  <c r="S96" i="22" s="1"/>
  <c r="T96" i="19"/>
  <c r="T96" i="20" s="1"/>
  <c r="R96" i="21" s="1"/>
  <c r="W96" i="19"/>
  <c r="W96" i="20" s="1"/>
  <c r="U96" i="21" s="1"/>
  <c r="V96" i="19"/>
  <c r="V96" i="20" s="1"/>
  <c r="T96" i="21" s="1"/>
  <c r="U96" i="19"/>
  <c r="U96" i="20" s="1"/>
  <c r="S96" i="21" s="1"/>
  <c r="Q82" i="19"/>
  <c r="S82" i="19"/>
  <c r="S82" i="20" s="1"/>
  <c r="S82" i="22" s="1"/>
  <c r="V82" i="19"/>
  <c r="V82" i="20" s="1"/>
  <c r="T82" i="21" s="1"/>
  <c r="W82" i="19"/>
  <c r="W82" i="20" s="1"/>
  <c r="U82" i="21" s="1"/>
  <c r="R82" i="19"/>
  <c r="R82" i="20" s="1"/>
  <c r="R82" i="22" s="1"/>
  <c r="T82" i="19"/>
  <c r="T82" i="20" s="1"/>
  <c r="T82" i="22" s="1"/>
  <c r="U82" i="19"/>
  <c r="U82" i="20" s="1"/>
  <c r="S82" i="21" s="1"/>
  <c r="T51" i="19"/>
  <c r="T51" i="20" s="1"/>
  <c r="Q51" i="19"/>
  <c r="R51" i="19"/>
  <c r="R51" i="20" s="1"/>
  <c r="S51" i="19"/>
  <c r="S51" i="20" s="1"/>
  <c r="W51" i="19"/>
  <c r="W51" i="20" s="1"/>
  <c r="U51" i="19"/>
  <c r="U51" i="20" s="1"/>
  <c r="V51" i="19"/>
  <c r="V51" i="20" s="1"/>
  <c r="T93" i="19"/>
  <c r="T93" i="20" s="1"/>
  <c r="R93" i="21" s="1"/>
  <c r="V93" i="19"/>
  <c r="V93" i="20" s="1"/>
  <c r="T93" i="21" s="1"/>
  <c r="W93" i="19"/>
  <c r="W93" i="20" s="1"/>
  <c r="U93" i="21" s="1"/>
  <c r="U93" i="19"/>
  <c r="U93" i="20" s="1"/>
  <c r="S93" i="21" s="1"/>
  <c r="Q93" i="19"/>
  <c r="R93" i="19"/>
  <c r="R93" i="20" s="1"/>
  <c r="R93" i="22" s="1"/>
  <c r="S93" i="19"/>
  <c r="S93" i="20" s="1"/>
  <c r="S93" i="22" s="1"/>
  <c r="S84" i="19"/>
  <c r="S84" i="20" s="1"/>
  <c r="S84" i="22" s="1"/>
  <c r="T84" i="19"/>
  <c r="T84" i="20" s="1"/>
  <c r="T84" i="22" s="1"/>
  <c r="U84" i="19"/>
  <c r="U84" i="20" s="1"/>
  <c r="S84" i="21" s="1"/>
  <c r="W84" i="19"/>
  <c r="W84" i="20" s="1"/>
  <c r="U84" i="21" s="1"/>
  <c r="Q84" i="19"/>
  <c r="V84" i="19"/>
  <c r="V84" i="20" s="1"/>
  <c r="T84" i="21" s="1"/>
  <c r="R84" i="19"/>
  <c r="R84" i="20" s="1"/>
  <c r="R84" i="22" s="1"/>
  <c r="R101" i="19"/>
  <c r="R101" i="20" s="1"/>
  <c r="S101" i="19"/>
  <c r="S101" i="20" s="1"/>
  <c r="Q101" i="21" s="1"/>
  <c r="Q101" i="19"/>
  <c r="T101" i="19"/>
  <c r="T101" i="20" s="1"/>
  <c r="R101" i="21" s="1"/>
  <c r="W101" i="19"/>
  <c r="W101" i="20" s="1"/>
  <c r="U101" i="21" s="1"/>
  <c r="U101" i="19"/>
  <c r="U101" i="20" s="1"/>
  <c r="S101" i="21" s="1"/>
  <c r="V101" i="19"/>
  <c r="V101" i="20" s="1"/>
  <c r="T101" i="21" s="1"/>
  <c r="Q14" i="19"/>
  <c r="R14" i="19"/>
  <c r="R14" i="20" s="1"/>
  <c r="S14" i="19"/>
  <c r="S14" i="20" s="1"/>
  <c r="T14" i="19"/>
  <c r="T14" i="20" s="1"/>
  <c r="V14" i="19"/>
  <c r="V14" i="20" s="1"/>
  <c r="W14" i="19"/>
  <c r="W14" i="20" s="1"/>
  <c r="U14" i="19"/>
  <c r="U14" i="20" s="1"/>
  <c r="S99" i="19"/>
  <c r="S99" i="20" s="1"/>
  <c r="Q99" i="21" s="1"/>
  <c r="T99" i="19"/>
  <c r="T99" i="20" s="1"/>
  <c r="R99" i="21" s="1"/>
  <c r="U99" i="19"/>
  <c r="U99" i="20" s="1"/>
  <c r="S99" i="21" s="1"/>
  <c r="W99" i="19"/>
  <c r="W99" i="20" s="1"/>
  <c r="U99" i="21" s="1"/>
  <c r="V99" i="19"/>
  <c r="V99" i="20" s="1"/>
  <c r="T99" i="21" s="1"/>
  <c r="R99" i="19"/>
  <c r="R99" i="20" s="1"/>
  <c r="Q99" i="19"/>
  <c r="S79" i="19"/>
  <c r="S79" i="20" s="1"/>
  <c r="S79" i="22" s="1"/>
  <c r="T79" i="19"/>
  <c r="T79" i="20" s="1"/>
  <c r="T79" i="22" s="1"/>
  <c r="U79" i="19"/>
  <c r="U79" i="20" s="1"/>
  <c r="U79" i="22" s="1"/>
  <c r="W79" i="19"/>
  <c r="W79" i="20" s="1"/>
  <c r="U79" i="21" s="1"/>
  <c r="R79" i="19"/>
  <c r="R79" i="20" s="1"/>
  <c r="R79" i="22" s="1"/>
  <c r="V79" i="19"/>
  <c r="V79" i="20" s="1"/>
  <c r="T79" i="21" s="1"/>
  <c r="Q79" i="19"/>
  <c r="R65" i="19"/>
  <c r="R65" i="20" s="1"/>
  <c r="U65" i="19"/>
  <c r="U65" i="20" s="1"/>
  <c r="V65" i="19"/>
  <c r="V65" i="20" s="1"/>
  <c r="W65" i="19"/>
  <c r="W65" i="20" s="1"/>
  <c r="S65" i="19"/>
  <c r="S65" i="20" s="1"/>
  <c r="Q65" i="19"/>
  <c r="T65" i="19"/>
  <c r="T65" i="20" s="1"/>
  <c r="T98" i="19"/>
  <c r="T98" i="20" s="1"/>
  <c r="R98" i="21" s="1"/>
  <c r="U98" i="19"/>
  <c r="U98" i="20" s="1"/>
  <c r="S98" i="21" s="1"/>
  <c r="V98" i="19"/>
  <c r="V98" i="20" s="1"/>
  <c r="T98" i="21" s="1"/>
  <c r="W98" i="19"/>
  <c r="W98" i="20" s="1"/>
  <c r="U98" i="21" s="1"/>
  <c r="S98" i="19"/>
  <c r="S98" i="20" s="1"/>
  <c r="Q98" i="21" s="1"/>
  <c r="Q98" i="19"/>
  <c r="R98" i="19"/>
  <c r="R98" i="20" s="1"/>
  <c r="Q76" i="19"/>
  <c r="R76" i="19"/>
  <c r="R76" i="20" s="1"/>
  <c r="R76" i="22" s="1"/>
  <c r="S76" i="19"/>
  <c r="S76" i="20" s="1"/>
  <c r="S76" i="22" s="1"/>
  <c r="T76" i="19"/>
  <c r="T76" i="20" s="1"/>
  <c r="T76" i="22" s="1"/>
  <c r="W76" i="19"/>
  <c r="W76" i="20" s="1"/>
  <c r="U76" i="21" s="1"/>
  <c r="U76" i="19"/>
  <c r="U76" i="20" s="1"/>
  <c r="U76" i="22" s="1"/>
  <c r="V76" i="19"/>
  <c r="V76" i="20" s="1"/>
  <c r="V76" i="22" s="1"/>
  <c r="Q61" i="19"/>
  <c r="R61" i="19"/>
  <c r="R61" i="20" s="1"/>
  <c r="T61" i="19"/>
  <c r="T61" i="20" s="1"/>
  <c r="S61" i="19"/>
  <c r="S61" i="20" s="1"/>
  <c r="W61" i="19"/>
  <c r="W61" i="20" s="1"/>
  <c r="V61" i="19"/>
  <c r="V61" i="20" s="1"/>
  <c r="U61" i="19"/>
  <c r="U61" i="20" s="1"/>
  <c r="T68" i="19"/>
  <c r="T68" i="20" s="1"/>
  <c r="T68" i="22" s="1"/>
  <c r="U68" i="19"/>
  <c r="U68" i="20" s="1"/>
  <c r="U68" i="22" s="1"/>
  <c r="V68" i="19"/>
  <c r="V68" i="20" s="1"/>
  <c r="V68" i="22" s="1"/>
  <c r="W68" i="19"/>
  <c r="W68" i="20" s="1"/>
  <c r="S68" i="19"/>
  <c r="S68" i="20" s="1"/>
  <c r="S68" i="22" s="1"/>
  <c r="Q68" i="19"/>
  <c r="R68" i="19"/>
  <c r="R68" i="20" s="1"/>
  <c r="R68" i="22" s="1"/>
  <c r="N18" i="20"/>
  <c r="L18" i="21" s="1"/>
  <c r="H86" i="2"/>
  <c r="R16" i="21"/>
  <c r="R18" i="21"/>
  <c r="W42" i="20"/>
  <c r="W42" i="22" s="1"/>
  <c r="T25" i="22"/>
  <c r="L33" i="23"/>
  <c r="H41" i="15"/>
  <c r="L51" i="23"/>
  <c r="H59" i="15"/>
  <c r="L31" i="23"/>
  <c r="H39" i="15"/>
  <c r="L35" i="23"/>
  <c r="H43" i="15"/>
  <c r="L41" i="23"/>
  <c r="H49" i="15"/>
  <c r="L88" i="23"/>
  <c r="H96" i="15"/>
  <c r="L39" i="23"/>
  <c r="H47" i="15"/>
  <c r="L55" i="23"/>
  <c r="H63" i="15"/>
  <c r="L44" i="23"/>
  <c r="H52" i="15"/>
  <c r="L53" i="23"/>
  <c r="H61" i="15"/>
  <c r="L42" i="23"/>
  <c r="H50" i="15"/>
  <c r="L43" i="23"/>
  <c r="H51" i="15"/>
  <c r="L61" i="23"/>
  <c r="H69" i="15"/>
  <c r="L59" i="23"/>
  <c r="H67" i="15"/>
  <c r="L45" i="23"/>
  <c r="H53" i="15"/>
  <c r="L49" i="23"/>
  <c r="H57" i="15"/>
  <c r="L37" i="23"/>
  <c r="H45" i="15"/>
  <c r="L14" i="23"/>
  <c r="H22" i="15"/>
  <c r="L5" i="23"/>
  <c r="H13" i="15"/>
  <c r="L15" i="23"/>
  <c r="H23" i="15"/>
  <c r="L7" i="23"/>
  <c r="H15" i="15"/>
  <c r="L22" i="23"/>
  <c r="H30" i="15"/>
  <c r="L6" i="23"/>
  <c r="H14" i="15"/>
  <c r="L13" i="23"/>
  <c r="H21" i="15"/>
  <c r="L20" i="23"/>
  <c r="H28" i="15"/>
  <c r="L25" i="23"/>
  <c r="H33" i="15"/>
  <c r="L12" i="23"/>
  <c r="H20" i="15"/>
  <c r="L17" i="23"/>
  <c r="H25" i="15"/>
  <c r="T22" i="22"/>
  <c r="R15" i="21"/>
  <c r="L9" i="23"/>
  <c r="H17" i="15"/>
  <c r="L16" i="23"/>
  <c r="H24" i="15"/>
  <c r="L19" i="23"/>
  <c r="H27" i="15"/>
  <c r="I5" i="23"/>
  <c r="H13" i="12"/>
  <c r="I6" i="23"/>
  <c r="H14" i="12"/>
  <c r="I24" i="23"/>
  <c r="H32" i="12"/>
  <c r="I4" i="23"/>
  <c r="H12" i="12"/>
  <c r="I18" i="23"/>
  <c r="H26" i="12"/>
  <c r="I10" i="23"/>
  <c r="H18" i="12"/>
  <c r="I17" i="23"/>
  <c r="H25" i="12"/>
  <c r="I20" i="23"/>
  <c r="H28" i="12"/>
  <c r="I11" i="23"/>
  <c r="H19" i="12"/>
  <c r="I14" i="23"/>
  <c r="H22" i="12"/>
  <c r="I13" i="23"/>
  <c r="H21" i="12"/>
  <c r="I8" i="23"/>
  <c r="H16" i="12"/>
  <c r="I22" i="23"/>
  <c r="H30" i="12"/>
  <c r="I12" i="23"/>
  <c r="H20" i="12"/>
  <c r="I7" i="23"/>
  <c r="H15" i="12"/>
  <c r="T34" i="22"/>
  <c r="R34" i="21"/>
  <c r="D78" i="15"/>
  <c r="K78" i="15" s="1"/>
  <c r="D94" i="15"/>
  <c r="K94" i="15" s="1"/>
  <c r="D66" i="15"/>
  <c r="K66" i="15" s="1"/>
  <c r="D89" i="15"/>
  <c r="K89" i="15" s="1"/>
  <c r="D38" i="15"/>
  <c r="K38" i="15" s="1"/>
  <c r="D48" i="15"/>
  <c r="K48" i="15" s="1"/>
  <c r="D81" i="15"/>
  <c r="K81" i="15" s="1"/>
  <c r="D62" i="15"/>
  <c r="K62" i="15" s="1"/>
  <c r="D82" i="15"/>
  <c r="K82" i="15" s="1"/>
  <c r="D99" i="15"/>
  <c r="H99" i="15" s="1"/>
  <c r="D73" i="15"/>
  <c r="K73" i="15" s="1"/>
  <c r="D95" i="15"/>
  <c r="K95" i="15" s="1"/>
  <c r="D60" i="15"/>
  <c r="K60" i="15" s="1"/>
  <c r="D87" i="15"/>
  <c r="K87" i="15" s="1"/>
  <c r="D29" i="15"/>
  <c r="K29" i="15" s="1"/>
  <c r="D70" i="15"/>
  <c r="K70" i="15" s="1"/>
  <c r="D86" i="15"/>
  <c r="K86" i="15" s="1"/>
  <c r="D103" i="15"/>
  <c r="H103" i="15" s="1"/>
  <c r="D35" i="15"/>
  <c r="K35" i="15" s="1"/>
  <c r="D79" i="15"/>
  <c r="K79" i="15" s="1"/>
  <c r="D101" i="15"/>
  <c r="H101" i="15" s="1"/>
  <c r="D19" i="15"/>
  <c r="K19" i="15" s="1"/>
  <c r="D71" i="15"/>
  <c r="K71" i="15" s="1"/>
  <c r="D92" i="15"/>
  <c r="K92" i="15" s="1"/>
  <c r="D44" i="15"/>
  <c r="K44" i="15" s="1"/>
  <c r="D74" i="15"/>
  <c r="K74" i="15" s="1"/>
  <c r="D90" i="15"/>
  <c r="K90" i="15" s="1"/>
  <c r="D56" i="15"/>
  <c r="K56" i="15" s="1"/>
  <c r="D84" i="15"/>
  <c r="K84" i="15" s="1"/>
  <c r="D106" i="15"/>
  <c r="H106" i="15" s="1"/>
  <c r="D36" i="15"/>
  <c r="K36" i="15" s="1"/>
  <c r="D76" i="15"/>
  <c r="K76" i="15" s="1"/>
  <c r="D98" i="15"/>
  <c r="K98" i="15" s="1"/>
  <c r="T12" i="22"/>
  <c r="R9" i="21"/>
  <c r="D104" i="15"/>
  <c r="H104" i="15" s="1"/>
  <c r="B78" i="23"/>
  <c r="B18" i="23"/>
  <c r="H26" i="2"/>
  <c r="B22" i="23"/>
  <c r="H30" i="2"/>
  <c r="B20" i="23"/>
  <c r="H28" i="2"/>
  <c r="B23" i="23"/>
  <c r="H31" i="2"/>
  <c r="B17" i="23"/>
  <c r="H25" i="2"/>
  <c r="B44" i="23"/>
  <c r="H52" i="2"/>
  <c r="B66" i="23"/>
  <c r="H74" i="2"/>
  <c r="B69" i="23"/>
  <c r="H77" i="2"/>
  <c r="B33" i="23"/>
  <c r="H41" i="2"/>
  <c r="B43" i="23"/>
  <c r="H51" i="2"/>
  <c r="B56" i="23"/>
  <c r="H64" i="2"/>
  <c r="B74" i="23"/>
  <c r="H82" i="2"/>
  <c r="B37" i="23"/>
  <c r="H45" i="2"/>
  <c r="B48" i="23"/>
  <c r="H56" i="2"/>
  <c r="B77" i="23"/>
  <c r="H85" i="2"/>
  <c r="B65" i="23"/>
  <c r="H73" i="2"/>
  <c r="B60" i="23"/>
  <c r="H68" i="2"/>
  <c r="B31" i="23"/>
  <c r="H39" i="2"/>
  <c r="H94" i="2"/>
  <c r="B70" i="23"/>
  <c r="H78" i="2"/>
  <c r="B47" i="23"/>
  <c r="H55" i="2"/>
  <c r="B64" i="23"/>
  <c r="H72" i="2"/>
  <c r="H95" i="2"/>
  <c r="B15" i="23"/>
  <c r="H23" i="2"/>
  <c r="B21" i="23"/>
  <c r="H29" i="2"/>
  <c r="B12" i="23"/>
  <c r="H20" i="2"/>
  <c r="B19" i="23"/>
  <c r="H27" i="2"/>
  <c r="B9" i="23"/>
  <c r="H17" i="2"/>
  <c r="B83" i="23"/>
  <c r="H91" i="2"/>
  <c r="H93" i="2"/>
  <c r="B30" i="23"/>
  <c r="H38" i="2"/>
  <c r="B73" i="23"/>
  <c r="H81" i="2"/>
  <c r="B35" i="23"/>
  <c r="H43" i="2"/>
  <c r="H97" i="2"/>
  <c r="B49" i="23"/>
  <c r="H57" i="2"/>
  <c r="B71" i="23"/>
  <c r="H79" i="2"/>
  <c r="B26" i="23"/>
  <c r="H34" i="2"/>
  <c r="B46" i="23"/>
  <c r="H54" i="2"/>
  <c r="B81" i="23"/>
  <c r="H89" i="2"/>
  <c r="B52" i="23"/>
  <c r="H60" i="2"/>
  <c r="B50" i="23"/>
  <c r="H58" i="2"/>
  <c r="B59" i="23"/>
  <c r="H67" i="2"/>
  <c r="B91" i="23"/>
  <c r="H99" i="2"/>
  <c r="B84" i="23"/>
  <c r="H92" i="2"/>
  <c r="B63" i="23"/>
  <c r="H71" i="2"/>
  <c r="B5" i="23"/>
  <c r="H13" i="2"/>
  <c r="B11" i="23"/>
  <c r="H19" i="2"/>
  <c r="B13" i="23"/>
  <c r="H21" i="2"/>
  <c r="B6" i="23"/>
  <c r="H14" i="2"/>
  <c r="B14" i="23"/>
  <c r="H22" i="2"/>
  <c r="B16" i="23"/>
  <c r="H24" i="2"/>
  <c r="B40" i="23"/>
  <c r="H48" i="2"/>
  <c r="B67" i="23"/>
  <c r="H75" i="2"/>
  <c r="B61" i="23"/>
  <c r="H69" i="2"/>
  <c r="H100" i="2"/>
  <c r="B45" i="23"/>
  <c r="H53" i="2"/>
  <c r="B41" i="23"/>
  <c r="H49" i="2"/>
  <c r="B42" i="23"/>
  <c r="H50" i="2"/>
  <c r="B27" i="23"/>
  <c r="H35" i="2"/>
  <c r="B80" i="23"/>
  <c r="H88" i="2"/>
  <c r="B58" i="23"/>
  <c r="H66" i="2"/>
  <c r="B57" i="23"/>
  <c r="H65" i="2"/>
  <c r="B25" i="23"/>
  <c r="H33" i="2"/>
  <c r="H101" i="2"/>
  <c r="B55" i="23"/>
  <c r="H63" i="2"/>
  <c r="B76" i="23"/>
  <c r="H84" i="2"/>
  <c r="B28" i="23"/>
  <c r="H36" i="2"/>
  <c r="B4" i="23"/>
  <c r="H12" i="2"/>
  <c r="B7" i="23"/>
  <c r="H15" i="2"/>
  <c r="B24" i="23"/>
  <c r="H32" i="2"/>
  <c r="H10" i="2"/>
  <c r="B10" i="23"/>
  <c r="H18" i="2"/>
  <c r="B8" i="23"/>
  <c r="H16" i="2"/>
  <c r="H98" i="2"/>
  <c r="B36" i="23"/>
  <c r="H44" i="2"/>
  <c r="B54" i="23"/>
  <c r="H62" i="2"/>
  <c r="B68" i="23"/>
  <c r="H76" i="2"/>
  <c r="B38" i="23"/>
  <c r="H46" i="2"/>
  <c r="B75" i="23"/>
  <c r="H83" i="2"/>
  <c r="B72" i="23"/>
  <c r="H80" i="2"/>
  <c r="B29" i="23"/>
  <c r="H37" i="2"/>
  <c r="H96" i="2"/>
  <c r="B82" i="23"/>
  <c r="H90" i="2"/>
  <c r="B39" i="23"/>
  <c r="H47" i="2"/>
  <c r="B79" i="23"/>
  <c r="H87" i="2"/>
  <c r="B62" i="23"/>
  <c r="H70" i="2"/>
  <c r="B32" i="23"/>
  <c r="H40" i="2"/>
  <c r="B34" i="23"/>
  <c r="H42" i="2"/>
  <c r="B3" i="23"/>
  <c r="H11" i="2"/>
  <c r="B51" i="23"/>
  <c r="H59" i="2"/>
  <c r="B53" i="23"/>
  <c r="H61" i="2"/>
  <c r="W36" i="20"/>
  <c r="U36" i="21" s="1"/>
  <c r="W23" i="20"/>
  <c r="W23" i="22" s="1"/>
  <c r="W8" i="20"/>
  <c r="W8" i="22" s="1"/>
  <c r="W67" i="20"/>
  <c r="W67" i="22" s="1"/>
  <c r="W78" i="20"/>
  <c r="U78" i="21" s="1"/>
  <c r="W75" i="20"/>
  <c r="U75" i="21" s="1"/>
  <c r="W56" i="20"/>
  <c r="U56" i="21" s="1"/>
  <c r="W100" i="20"/>
  <c r="U100" i="21" s="1"/>
  <c r="W27" i="20"/>
  <c r="W27" i="22" s="1"/>
  <c r="W19" i="20"/>
  <c r="U19" i="21" s="1"/>
  <c r="W53" i="20"/>
  <c r="W53" i="22" s="1"/>
  <c r="W80" i="20"/>
  <c r="U80" i="21" s="1"/>
  <c r="W37" i="20"/>
  <c r="U37" i="21" s="1"/>
  <c r="W44" i="20"/>
  <c r="U44" i="21" s="1"/>
  <c r="W12" i="20"/>
  <c r="W12" i="22" s="1"/>
  <c r="W29" i="20"/>
  <c r="W29" i="22" s="1"/>
  <c r="W70" i="20"/>
  <c r="U70" i="21" s="1"/>
  <c r="W32" i="20"/>
  <c r="W32" i="22" s="1"/>
  <c r="S9" i="21"/>
  <c r="C8" i="20"/>
  <c r="C8" i="22" s="1"/>
  <c r="C9" i="20"/>
  <c r="C9" i="22" s="1"/>
  <c r="C6" i="20"/>
  <c r="C6" i="22" s="1"/>
  <c r="C7" i="20"/>
  <c r="B7" i="21" s="1"/>
  <c r="S9" i="20"/>
  <c r="Q9" i="21" s="1"/>
  <c r="S40" i="21"/>
  <c r="W16" i="20"/>
  <c r="U16" i="21" s="1"/>
  <c r="W25" i="20"/>
  <c r="U25" i="21" s="1"/>
  <c r="H17" i="20"/>
  <c r="H17" i="22" s="1"/>
  <c r="W26" i="20"/>
  <c r="U26" i="21" s="1"/>
  <c r="W18" i="20"/>
  <c r="U18" i="21" s="1"/>
  <c r="U21" i="22"/>
  <c r="R28" i="21"/>
  <c r="R10" i="21"/>
  <c r="R17" i="21"/>
  <c r="S17" i="21"/>
  <c r="T21" i="22"/>
  <c r="U10" i="22"/>
  <c r="U36" i="22"/>
  <c r="U16" i="22"/>
  <c r="S15" i="21"/>
  <c r="R13" i="21"/>
  <c r="S22" i="21"/>
  <c r="S28" i="21"/>
  <c r="R26" i="21"/>
  <c r="R20" i="21"/>
  <c r="S26" i="21"/>
  <c r="U26" i="22"/>
  <c r="L4" i="21"/>
  <c r="L5" i="21" s="1"/>
  <c r="S25" i="20"/>
  <c r="S25" i="22" s="1"/>
  <c r="D94" i="17"/>
  <c r="D62" i="17"/>
  <c r="D21" i="17"/>
  <c r="D61" i="17"/>
  <c r="F61" i="17" s="1"/>
  <c r="D11" i="17"/>
  <c r="D15" i="17"/>
  <c r="S95" i="20"/>
  <c r="S95" i="22" s="1"/>
  <c r="H101" i="20"/>
  <c r="G101" i="21" s="1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T6" i="22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U38" i="21" s="1"/>
  <c r="W62" i="20"/>
  <c r="W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E35" i="28"/>
  <c r="B30" i="19" s="1"/>
  <c r="E34" i="28"/>
  <c r="B29" i="19" s="1"/>
  <c r="E33" i="28"/>
  <c r="B28" i="19" s="1"/>
  <c r="D12" i="15"/>
  <c r="K12" i="15" s="1"/>
  <c r="D93" i="17"/>
  <c r="D14" i="17"/>
  <c r="D25" i="17"/>
  <c r="D58" i="17"/>
  <c r="D79" i="17"/>
  <c r="D84" i="17"/>
  <c r="D103" i="17"/>
  <c r="D106" i="17"/>
  <c r="E5" i="17"/>
  <c r="D52" i="17"/>
  <c r="D32" i="17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S75" i="20"/>
  <c r="S75" i="22" s="1"/>
  <c r="S23" i="20"/>
  <c r="Q23" i="21" s="1"/>
  <c r="S70" i="20"/>
  <c r="S70" i="22" s="1"/>
  <c r="S78" i="20"/>
  <c r="S78" i="22" s="1"/>
  <c r="S18" i="20"/>
  <c r="Q18" i="21" s="1"/>
  <c r="S16" i="20"/>
  <c r="W13" i="20"/>
  <c r="W21" i="20"/>
  <c r="W15" i="20"/>
  <c r="W47" i="20"/>
  <c r="U47" i="21" s="1"/>
  <c r="S56" i="20"/>
  <c r="Q56" i="21" s="1"/>
  <c r="S47" i="20"/>
  <c r="S47" i="22" s="1"/>
  <c r="W52" i="20"/>
  <c r="U52" i="21" s="1"/>
  <c r="W45" i="20"/>
  <c r="U45" i="21" s="1"/>
  <c r="W35" i="20"/>
  <c r="U35" i="21" s="1"/>
  <c r="W92" i="20"/>
  <c r="U92" i="21" s="1"/>
  <c r="W72" i="20"/>
  <c r="U72" i="21" s="1"/>
  <c r="S59" i="20"/>
  <c r="S59" i="22" s="1"/>
  <c r="S67" i="20"/>
  <c r="S67" i="22" s="1"/>
  <c r="S100" i="20"/>
  <c r="Q100" i="21" s="1"/>
  <c r="U11" i="22"/>
  <c r="S12" i="20"/>
  <c r="Q12" i="21" s="1"/>
  <c r="S11" i="20"/>
  <c r="S11" i="22" s="1"/>
  <c r="S34" i="20"/>
  <c r="S34" i="22" s="1"/>
  <c r="S86" i="20"/>
  <c r="S86" i="22" s="1"/>
  <c r="S20" i="20"/>
  <c r="S20" i="22" s="1"/>
  <c r="W63" i="20"/>
  <c r="U63" i="21" s="1"/>
  <c r="W22" i="20"/>
  <c r="W22" i="22" s="1"/>
  <c r="W64" i="20"/>
  <c r="W64" i="22" s="1"/>
  <c r="H79" i="20"/>
  <c r="G79" i="21" s="1"/>
  <c r="H42" i="20"/>
  <c r="H42" i="22" s="1"/>
  <c r="H20" i="20"/>
  <c r="G20" i="21" s="1"/>
  <c r="W60" i="20"/>
  <c r="W60" i="22" s="1"/>
  <c r="S62" i="20"/>
  <c r="S62" i="22" s="1"/>
  <c r="S54" i="20"/>
  <c r="S54" i="22" s="1"/>
  <c r="W83" i="20"/>
  <c r="U83" i="21" s="1"/>
  <c r="W40" i="20"/>
  <c r="U40" i="21" s="1"/>
  <c r="W95" i="20"/>
  <c r="U95" i="21" s="1"/>
  <c r="S37" i="20"/>
  <c r="Q37" i="21" s="1"/>
  <c r="S78" i="21"/>
  <c r="S17" i="20"/>
  <c r="S26" i="20"/>
  <c r="W34" i="20"/>
  <c r="W34" i="22" s="1"/>
  <c r="W86" i="20"/>
  <c r="U86" i="21" s="1"/>
  <c r="S38" i="20"/>
  <c r="Q38" i="21" s="1"/>
  <c r="W88" i="20"/>
  <c r="U88" i="21" s="1"/>
  <c r="W41" i="20"/>
  <c r="W41" i="22" s="1"/>
  <c r="D31" i="19"/>
  <c r="D69" i="19"/>
  <c r="E47" i="19"/>
  <c r="E77" i="19"/>
  <c r="U45" i="22"/>
  <c r="R92" i="21"/>
  <c r="R59" i="21"/>
  <c r="T54" i="22"/>
  <c r="R52" i="21"/>
  <c r="R72" i="21"/>
  <c r="S59" i="21"/>
  <c r="R83" i="21"/>
  <c r="P92" i="21"/>
  <c r="U38" i="22"/>
  <c r="U35" i="22"/>
  <c r="S35" i="21"/>
  <c r="T62" i="22"/>
  <c r="S72" i="21"/>
  <c r="R40" i="21"/>
  <c r="T45" i="22"/>
  <c r="S54" i="21"/>
  <c r="S47" i="21"/>
  <c r="U32" i="22"/>
  <c r="W54" i="20"/>
  <c r="W54" i="22" s="1"/>
  <c r="R35" i="21"/>
  <c r="T60" i="22"/>
  <c r="R47" i="21"/>
  <c r="S53" i="21"/>
  <c r="R49" i="21"/>
  <c r="T32" i="22"/>
  <c r="R67" i="21"/>
  <c r="R78" i="21"/>
  <c r="T78" i="22"/>
  <c r="D55" i="15"/>
  <c r="K55" i="15" s="1"/>
  <c r="U52" i="22"/>
  <c r="R64" i="21"/>
  <c r="R86" i="21"/>
  <c r="T95" i="2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R75" i="21"/>
  <c r="D64" i="17"/>
  <c r="D33" i="17"/>
  <c r="F33" i="17" s="1"/>
  <c r="D101" i="17"/>
  <c r="D23" i="17"/>
  <c r="D28" i="17"/>
  <c r="D34" i="17"/>
  <c r="D12" i="17"/>
  <c r="D73" i="17"/>
  <c r="S92" i="20"/>
  <c r="S92" i="22" s="1"/>
  <c r="S83" i="20"/>
  <c r="S83" i="22" s="1"/>
  <c r="S27" i="20"/>
  <c r="S27" i="22" s="1"/>
  <c r="S56" i="21"/>
  <c r="S19" i="20"/>
  <c r="S19" i="22" s="1"/>
  <c r="R56" i="21"/>
  <c r="S53" i="20"/>
  <c r="S53" i="22" s="1"/>
  <c r="S48" i="20"/>
  <c r="R42" i="21"/>
  <c r="T48" i="21"/>
  <c r="T36" i="21"/>
  <c r="T58" i="22"/>
  <c r="S64" i="20"/>
  <c r="S42" i="20"/>
  <c r="Q42" i="21" s="1"/>
  <c r="S63" i="20"/>
  <c r="S63" i="22" s="1"/>
  <c r="S97" i="20"/>
  <c r="Q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0"/>
  <c r="S6" i="22" s="1"/>
  <c r="D35" i="17"/>
  <c r="S13" i="20"/>
  <c r="T25" i="21"/>
  <c r="S91" i="20"/>
  <c r="S91" i="22" s="1"/>
  <c r="S36" i="20"/>
  <c r="S36" i="22" s="1"/>
  <c r="S44" i="20"/>
  <c r="Q44" i="21" s="1"/>
  <c r="S58" i="20"/>
  <c r="S58" i="22" s="1"/>
  <c r="S80" i="20"/>
  <c r="S80" i="22" s="1"/>
  <c r="S29" i="20"/>
  <c r="Q29" i="21" s="1"/>
  <c r="S49" i="20"/>
  <c r="Q49" i="21" s="1"/>
  <c r="S41" i="20"/>
  <c r="Q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S60" i="20"/>
  <c r="S22" i="20"/>
  <c r="S22" i="22" s="1"/>
  <c r="W9" i="20"/>
  <c r="W49" i="20"/>
  <c r="W10" i="20"/>
  <c r="W59" i="20"/>
  <c r="W20" i="20"/>
  <c r="W28" i="20"/>
  <c r="W6" i="20"/>
  <c r="F4" i="21"/>
  <c r="F5" i="21" s="1"/>
  <c r="T10" i="21"/>
  <c r="T40" i="21"/>
  <c r="C79" i="23"/>
  <c r="C85" i="23"/>
  <c r="C84" i="23"/>
  <c r="C87" i="23"/>
  <c r="C86" i="23"/>
  <c r="D4" i="21"/>
  <c r="D5" i="21" s="1"/>
  <c r="E4" i="21"/>
  <c r="E5" i="21" s="1"/>
  <c r="C4" i="21"/>
  <c r="C5" i="21" s="1"/>
  <c r="N4" i="21"/>
  <c r="N5" i="21" s="1"/>
  <c r="H4" i="21"/>
  <c r="H5" i="21" s="1"/>
  <c r="K11" i="20"/>
  <c r="I4" i="21"/>
  <c r="I5" i="21" s="1"/>
  <c r="J4" i="21"/>
  <c r="J5" i="21" s="1"/>
  <c r="K4" i="21"/>
  <c r="K5" i="21" s="1"/>
  <c r="U41" i="22"/>
  <c r="S41" i="21"/>
  <c r="U64" i="22"/>
  <c r="S64" i="21"/>
  <c r="T78" i="21"/>
  <c r="U49" i="22"/>
  <c r="S49" i="21"/>
  <c r="R48" i="21"/>
  <c r="T48" i="22"/>
  <c r="U44" i="22"/>
  <c r="S44" i="21"/>
  <c r="S12" i="21"/>
  <c r="M4" i="21"/>
  <c r="M5" i="21" s="1"/>
  <c r="T11" i="22"/>
  <c r="R11" i="21"/>
  <c r="T46" i="22"/>
  <c r="R46" i="21"/>
  <c r="R19" i="21"/>
  <c r="T19" i="22"/>
  <c r="W58" i="22"/>
  <c r="U58" i="21"/>
  <c r="T53" i="22"/>
  <c r="R53" i="21"/>
  <c r="R70" i="21"/>
  <c r="T8" i="22"/>
  <c r="R8" i="21"/>
  <c r="R44" i="21"/>
  <c r="T44" i="22"/>
  <c r="R36" i="21"/>
  <c r="R80" i="21"/>
  <c r="U19" i="22"/>
  <c r="S19" i="21"/>
  <c r="V11" i="22"/>
  <c r="T11" i="21"/>
  <c r="T23" i="22"/>
  <c r="R23" i="21"/>
  <c r="R91" i="21"/>
  <c r="S46" i="21"/>
  <c r="U46" i="22"/>
  <c r="S23" i="21"/>
  <c r="U23" i="22"/>
  <c r="S80" i="21"/>
  <c r="U8" i="22"/>
  <c r="S8" i="21"/>
  <c r="R37" i="21"/>
  <c r="U37" i="22"/>
  <c r="S37" i="21"/>
  <c r="T27" i="22"/>
  <c r="R27" i="21"/>
  <c r="S27" i="21"/>
  <c r="U27" i="22"/>
  <c r="L57" i="23"/>
  <c r="L72" i="23"/>
  <c r="L50" i="23"/>
  <c r="S75" i="21"/>
  <c r="L34" i="23"/>
  <c r="O4" i="21"/>
  <c r="O5" i="21" s="1"/>
  <c r="D17" i="12"/>
  <c r="K17" i="12" s="1"/>
  <c r="D11" i="12"/>
  <c r="K11" i="12" s="1"/>
  <c r="T6" i="21" l="1"/>
  <c r="S58" i="21"/>
  <c r="T59" i="21"/>
  <c r="T44" i="21"/>
  <c r="S60" i="21"/>
  <c r="R88" i="21"/>
  <c r="R29" i="21"/>
  <c r="T45" i="21"/>
  <c r="T38" i="22"/>
  <c r="T62" i="21"/>
  <c r="U48" i="22"/>
  <c r="U62" i="22"/>
  <c r="S6" i="21"/>
  <c r="T70" i="21"/>
  <c r="T16" i="21"/>
  <c r="S29" i="21"/>
  <c r="T9" i="21"/>
  <c r="S63" i="21"/>
  <c r="T63" i="22"/>
  <c r="T64" i="21"/>
  <c r="T22" i="21"/>
  <c r="T8" i="21"/>
  <c r="U42" i="22"/>
  <c r="R41" i="21"/>
  <c r="S70" i="21"/>
  <c r="S67" i="21"/>
  <c r="T52" i="21"/>
  <c r="U34" i="22"/>
  <c r="U13" i="22"/>
  <c r="S25" i="21"/>
  <c r="U18" i="22"/>
  <c r="E11" i="10"/>
  <c r="D11" i="10" s="1"/>
  <c r="V58" i="22"/>
  <c r="P37" i="21"/>
  <c r="P40" i="21"/>
  <c r="R97" i="22"/>
  <c r="T60" i="21"/>
  <c r="R29" i="22"/>
  <c r="D11" i="11"/>
  <c r="E45" i="6"/>
  <c r="E47" i="6"/>
  <c r="E70" i="6"/>
  <c r="E60" i="6"/>
  <c r="E72" i="6"/>
  <c r="E68" i="6"/>
  <c r="E42" i="6"/>
  <c r="E67" i="6"/>
  <c r="E37" i="6"/>
  <c r="E92" i="6"/>
  <c r="E55" i="6"/>
  <c r="E77" i="6"/>
  <c r="E51" i="6"/>
  <c r="E63" i="6"/>
  <c r="E62" i="6"/>
  <c r="E36" i="6"/>
  <c r="E101" i="6"/>
  <c r="E46" i="6"/>
  <c r="E20" i="6"/>
  <c r="E26" i="6"/>
  <c r="E28" i="6"/>
  <c r="E29" i="6"/>
  <c r="E59" i="6"/>
  <c r="E35" i="6"/>
  <c r="E38" i="6"/>
  <c r="E56" i="6"/>
  <c r="E40" i="6"/>
  <c r="E15" i="6"/>
  <c r="E71" i="6"/>
  <c r="E69" i="6"/>
  <c r="E50" i="6"/>
  <c r="E27" i="6"/>
  <c r="E34" i="6"/>
  <c r="E22" i="6"/>
  <c r="E44" i="6"/>
  <c r="E52" i="6"/>
  <c r="E43" i="6"/>
  <c r="E19" i="6"/>
  <c r="E76" i="6"/>
  <c r="E102" i="6"/>
  <c r="E106" i="6"/>
  <c r="E74" i="6"/>
  <c r="E10" i="6"/>
  <c r="D10" i="6" s="1"/>
  <c r="E39" i="6"/>
  <c r="E31" i="6"/>
  <c r="E16" i="6"/>
  <c r="E84" i="6"/>
  <c r="E90" i="6"/>
  <c r="E18" i="6"/>
  <c r="E103" i="6"/>
  <c r="E73" i="6"/>
  <c r="E104" i="6"/>
  <c r="E53" i="6"/>
  <c r="E25" i="6"/>
  <c r="E95" i="6"/>
  <c r="E21" i="6"/>
  <c r="E93" i="6"/>
  <c r="E97" i="6"/>
  <c r="E100" i="6"/>
  <c r="E11" i="6"/>
  <c r="E86" i="6"/>
  <c r="E64" i="6"/>
  <c r="E99" i="6"/>
  <c r="E87" i="6"/>
  <c r="E49" i="6"/>
  <c r="E9" i="6"/>
  <c r="E65" i="6"/>
  <c r="E75" i="6"/>
  <c r="E54" i="6"/>
  <c r="E33" i="6"/>
  <c r="E83" i="6"/>
  <c r="E81" i="6"/>
  <c r="E105" i="6"/>
  <c r="E78" i="6"/>
  <c r="E66" i="6"/>
  <c r="E80" i="6"/>
  <c r="E89" i="6"/>
  <c r="E79" i="6"/>
  <c r="E85" i="6"/>
  <c r="E91" i="6"/>
  <c r="E32" i="6"/>
  <c r="E30" i="6"/>
  <c r="E96" i="6"/>
  <c r="E57" i="6"/>
  <c r="E61" i="6"/>
  <c r="E13" i="6"/>
  <c r="E82" i="6"/>
  <c r="E98" i="6"/>
  <c r="E12" i="6"/>
  <c r="E17" i="6"/>
  <c r="E41" i="6"/>
  <c r="E23" i="6"/>
  <c r="E24" i="6"/>
  <c r="E14" i="6"/>
  <c r="E94" i="6"/>
  <c r="E48" i="6"/>
  <c r="E58" i="6"/>
  <c r="E88" i="6"/>
  <c r="E9" i="10"/>
  <c r="E25" i="10"/>
  <c r="E27" i="10"/>
  <c r="E13" i="10"/>
  <c r="E16" i="10"/>
  <c r="E26" i="10"/>
  <c r="E23" i="10"/>
  <c r="E30" i="10"/>
  <c r="E20" i="10"/>
  <c r="E10" i="10"/>
  <c r="E18" i="10"/>
  <c r="E31" i="10"/>
  <c r="E32" i="10"/>
  <c r="E21" i="10"/>
  <c r="E28" i="10"/>
  <c r="E33" i="10"/>
  <c r="E24" i="10"/>
  <c r="E12" i="10"/>
  <c r="E14" i="10"/>
  <c r="E22" i="10"/>
  <c r="E19" i="10"/>
  <c r="E29" i="10"/>
  <c r="E15" i="10"/>
  <c r="D19" i="14"/>
  <c r="K11" i="23" s="1"/>
  <c r="P72" i="21"/>
  <c r="R38" i="22"/>
  <c r="P60" i="21"/>
  <c r="T42" i="21"/>
  <c r="T35" i="21"/>
  <c r="P75" i="21"/>
  <c r="P59" i="21"/>
  <c r="P48" i="21"/>
  <c r="W46" i="22"/>
  <c r="P86" i="21"/>
  <c r="R52" i="22"/>
  <c r="P88" i="21"/>
  <c r="P36" i="21"/>
  <c r="R44" i="22"/>
  <c r="V63" i="22"/>
  <c r="V75" i="22"/>
  <c r="P78" i="21"/>
  <c r="P41" i="21"/>
  <c r="P64" i="21"/>
  <c r="P35" i="21"/>
  <c r="R58" i="22"/>
  <c r="P63" i="21"/>
  <c r="R13" i="22"/>
  <c r="P23" i="21"/>
  <c r="W17" i="22"/>
  <c r="T20" i="21"/>
  <c r="P10" i="21"/>
  <c r="T28" i="21"/>
  <c r="T18" i="21"/>
  <c r="W11" i="22"/>
  <c r="T12" i="21"/>
  <c r="T13" i="21"/>
  <c r="P19" i="21"/>
  <c r="T26" i="21"/>
  <c r="R25" i="22"/>
  <c r="T17" i="21"/>
  <c r="T19" i="21"/>
  <c r="R17" i="22"/>
  <c r="P15" i="21"/>
  <c r="V34" i="22"/>
  <c r="P12" i="21"/>
  <c r="T29" i="21"/>
  <c r="P49" i="21"/>
  <c r="U48" i="21"/>
  <c r="V37" i="22"/>
  <c r="P83" i="21"/>
  <c r="P42" i="21"/>
  <c r="P67" i="21"/>
  <c r="O7" i="19"/>
  <c r="O7" i="20" s="1"/>
  <c r="D12" i="13"/>
  <c r="T38" i="21"/>
  <c r="H70" i="15"/>
  <c r="L62" i="23"/>
  <c r="R62" i="22"/>
  <c r="H29" i="15"/>
  <c r="L21" i="23"/>
  <c r="H76" i="15"/>
  <c r="L68" i="23"/>
  <c r="H87" i="15"/>
  <c r="L79" i="23"/>
  <c r="H90" i="15"/>
  <c r="L82" i="23"/>
  <c r="H82" i="15"/>
  <c r="L74" i="23"/>
  <c r="P24" i="19"/>
  <c r="P24" i="20" s="1"/>
  <c r="D29" i="14"/>
  <c r="F29" i="14" s="1"/>
  <c r="K21" i="23" s="1"/>
  <c r="H81" i="15"/>
  <c r="L73" i="23"/>
  <c r="H84" i="15"/>
  <c r="L76" i="23"/>
  <c r="H73" i="15"/>
  <c r="L65" i="23"/>
  <c r="T32" i="21"/>
  <c r="T15" i="21"/>
  <c r="H62" i="15"/>
  <c r="L54" i="23"/>
  <c r="P56" i="21"/>
  <c r="H44" i="15"/>
  <c r="L36" i="23"/>
  <c r="H56" i="15"/>
  <c r="L48" i="23"/>
  <c r="H74" i="15"/>
  <c r="L66" i="23"/>
  <c r="P9" i="21"/>
  <c r="H92" i="15"/>
  <c r="L84" i="23"/>
  <c r="H38" i="15"/>
  <c r="L30" i="23"/>
  <c r="H12" i="15"/>
  <c r="L4" i="23"/>
  <c r="H19" i="15"/>
  <c r="L11" i="23"/>
  <c r="H36" i="15"/>
  <c r="L28" i="23"/>
  <c r="H89" i="15"/>
  <c r="L81" i="23"/>
  <c r="T53" i="21"/>
  <c r="H79" i="15"/>
  <c r="L71" i="23"/>
  <c r="H78" i="15"/>
  <c r="L70" i="23"/>
  <c r="H35" i="15"/>
  <c r="L27" i="23"/>
  <c r="H86" i="15"/>
  <c r="H94" i="15"/>
  <c r="L86" i="23"/>
  <c r="N14" i="20"/>
  <c r="L14" i="21" s="1"/>
  <c r="N16" i="20"/>
  <c r="L16" i="21" s="1"/>
  <c r="D11" i="8"/>
  <c r="F11" i="8" s="1"/>
  <c r="M12" i="19"/>
  <c r="M12" i="20" s="1"/>
  <c r="D17" i="11"/>
  <c r="H9" i="23" s="1"/>
  <c r="L12" i="19"/>
  <c r="L12" i="20" s="1"/>
  <c r="D17" i="10"/>
  <c r="K12" i="19"/>
  <c r="K12" i="20" s="1"/>
  <c r="D17" i="9"/>
  <c r="O6" i="19"/>
  <c r="D11" i="13"/>
  <c r="K6" i="19"/>
  <c r="D11" i="9"/>
  <c r="P6" i="19"/>
  <c r="D11" i="14"/>
  <c r="O12" i="19"/>
  <c r="O12" i="20" s="1"/>
  <c r="D17" i="13"/>
  <c r="J9" i="23" s="1"/>
  <c r="P12" i="19"/>
  <c r="P12" i="20" s="1"/>
  <c r="D17" i="14"/>
  <c r="K9" i="23" s="1"/>
  <c r="P32" i="21"/>
  <c r="P91" i="21"/>
  <c r="P47" i="21"/>
  <c r="R46" i="22"/>
  <c r="R8" i="22"/>
  <c r="R6" i="22"/>
  <c r="T21" i="21"/>
  <c r="P80" i="21"/>
  <c r="P16" i="21"/>
  <c r="R45" i="22"/>
  <c r="P34" i="21"/>
  <c r="R22" i="22"/>
  <c r="N11" i="20"/>
  <c r="N11" i="22" s="1"/>
  <c r="V41" i="22"/>
  <c r="T67" i="21"/>
  <c r="T47" i="21"/>
  <c r="P95" i="21"/>
  <c r="P54" i="21"/>
  <c r="P28" i="21"/>
  <c r="R53" i="22"/>
  <c r="V23" i="22"/>
  <c r="T27" i="21"/>
  <c r="P26" i="21"/>
  <c r="T72" i="21"/>
  <c r="P27" i="21"/>
  <c r="T56" i="21"/>
  <c r="R18" i="22"/>
  <c r="T54" i="21"/>
  <c r="T49" i="21"/>
  <c r="P11" i="21"/>
  <c r="R20" i="22"/>
  <c r="P21" i="21"/>
  <c r="P70" i="21"/>
  <c r="T46" i="21"/>
  <c r="D28" i="19"/>
  <c r="D28" i="20" s="1"/>
  <c r="E28" i="19"/>
  <c r="E28" i="20" s="1"/>
  <c r="N15" i="20"/>
  <c r="N15" i="22" s="1"/>
  <c r="N7" i="20"/>
  <c r="N7" i="22" s="1"/>
  <c r="N24" i="20"/>
  <c r="L24" i="21" s="1"/>
  <c r="N10" i="20"/>
  <c r="N10" i="22" s="1"/>
  <c r="N23" i="20"/>
  <c r="N23" i="22" s="1"/>
  <c r="N19" i="20"/>
  <c r="N19" i="22" s="1"/>
  <c r="N25" i="20"/>
  <c r="N25" i="22" s="1"/>
  <c r="N20" i="20"/>
  <c r="N20" i="22" s="1"/>
  <c r="N18" i="22"/>
  <c r="N28" i="20"/>
  <c r="L28" i="21" s="1"/>
  <c r="N13" i="20"/>
  <c r="N13" i="22" s="1"/>
  <c r="N17" i="20"/>
  <c r="N17" i="22" s="1"/>
  <c r="N9" i="20"/>
  <c r="L9" i="21" s="1"/>
  <c r="N22" i="20"/>
  <c r="N22" i="22" s="1"/>
  <c r="N6" i="20"/>
  <c r="L6" i="21" s="1"/>
  <c r="N8" i="20"/>
  <c r="L8" i="21" s="1"/>
  <c r="N21" i="20"/>
  <c r="N21" i="22" s="1"/>
  <c r="N12" i="20"/>
  <c r="N12" i="22" s="1"/>
  <c r="N27" i="20"/>
  <c r="N27" i="22" s="1"/>
  <c r="N26" i="20"/>
  <c r="N26" i="22" s="1"/>
  <c r="E29" i="19"/>
  <c r="E29" i="20" s="1"/>
  <c r="D30" i="19"/>
  <c r="D30" i="20" s="1"/>
  <c r="H98" i="15"/>
  <c r="L87" i="23"/>
  <c r="H95" i="15"/>
  <c r="U32" i="21"/>
  <c r="U7" i="21"/>
  <c r="W7" i="22"/>
  <c r="W44" i="22"/>
  <c r="U6" i="21"/>
  <c r="W6" i="22"/>
  <c r="D33" i="28"/>
  <c r="B28" i="20"/>
  <c r="B28" i="22" s="1"/>
  <c r="D34" i="28"/>
  <c r="B29" i="20"/>
  <c r="B29" i="22" s="1"/>
  <c r="D35" i="28"/>
  <c r="B30" i="20"/>
  <c r="B30" i="22" s="1"/>
  <c r="W19" i="22"/>
  <c r="U53" i="21"/>
  <c r="U42" i="21"/>
  <c r="W36" i="22"/>
  <c r="Q20" i="21"/>
  <c r="U23" i="21"/>
  <c r="W56" i="22"/>
  <c r="L47" i="23"/>
  <c r="H55" i="15"/>
  <c r="L58" i="23"/>
  <c r="H66" i="15"/>
  <c r="L63" i="23"/>
  <c r="H71" i="15"/>
  <c r="L52" i="23"/>
  <c r="H60" i="15"/>
  <c r="W37" i="22"/>
  <c r="L40" i="23"/>
  <c r="H48" i="15"/>
  <c r="U12" i="21"/>
  <c r="U8" i="21"/>
  <c r="W26" i="22"/>
  <c r="H11" i="12"/>
  <c r="I9" i="23"/>
  <c r="H17" i="12"/>
  <c r="R7" i="21"/>
  <c r="T7" i="22"/>
  <c r="U27" i="21"/>
  <c r="W16" i="22"/>
  <c r="W70" i="22"/>
  <c r="U29" i="21"/>
  <c r="U67" i="21"/>
  <c r="W18" i="22"/>
  <c r="S9" i="22"/>
  <c r="G17" i="21"/>
  <c r="W25" i="22"/>
  <c r="S23" i="22"/>
  <c r="V7" i="22"/>
  <c r="Q19" i="21"/>
  <c r="Q22" i="21"/>
  <c r="Q8" i="21"/>
  <c r="U41" i="21"/>
  <c r="E30" i="19"/>
  <c r="B8" i="21"/>
  <c r="B6" i="21"/>
  <c r="C32" i="22"/>
  <c r="C87" i="22"/>
  <c r="W35" i="22"/>
  <c r="S56" i="22"/>
  <c r="S37" i="22"/>
  <c r="Q54" i="21"/>
  <c r="Q62" i="21"/>
  <c r="W40" i="22"/>
  <c r="U60" i="21"/>
  <c r="Q67" i="21"/>
  <c r="Q27" i="21"/>
  <c r="Q78" i="21"/>
  <c r="W63" i="22"/>
  <c r="W47" i="22"/>
  <c r="Q75" i="21"/>
  <c r="Q34" i="21"/>
  <c r="H84" i="22"/>
  <c r="H101" i="22"/>
  <c r="R7" i="22"/>
  <c r="B26" i="21"/>
  <c r="S12" i="22"/>
  <c r="Q25" i="21"/>
  <c r="U64" i="21"/>
  <c r="Q95" i="21"/>
  <c r="W52" i="22"/>
  <c r="U62" i="21"/>
  <c r="B73" i="21"/>
  <c r="B59" i="21"/>
  <c r="B44" i="21"/>
  <c r="E69" i="19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58" i="19"/>
  <c r="E76" i="19"/>
  <c r="B22" i="21"/>
  <c r="C11" i="22"/>
  <c r="E78" i="19"/>
  <c r="C95" i="22"/>
  <c r="B9" i="21"/>
  <c r="B64" i="21"/>
  <c r="B35" i="21"/>
  <c r="E51" i="19"/>
  <c r="E81" i="19"/>
  <c r="B71" i="21"/>
  <c r="E86" i="19"/>
  <c r="E79" i="19"/>
  <c r="B33" i="21"/>
  <c r="D36" i="19"/>
  <c r="B24" i="21"/>
  <c r="C66" i="22"/>
  <c r="E64" i="19"/>
  <c r="C13" i="22"/>
  <c r="C76" i="22"/>
  <c r="B62" i="21"/>
  <c r="B54" i="21"/>
  <c r="D48" i="19"/>
  <c r="B98" i="21"/>
  <c r="C50" i="22"/>
  <c r="B30" i="21"/>
  <c r="C52" i="22"/>
  <c r="B27" i="21"/>
  <c r="C49" i="22"/>
  <c r="B85" i="21"/>
  <c r="C16" i="22"/>
  <c r="B84" i="21"/>
  <c r="C42" i="22"/>
  <c r="C37" i="22"/>
  <c r="D42" i="19"/>
  <c r="B81" i="21"/>
  <c r="F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73" i="19"/>
  <c r="D46" i="19"/>
  <c r="D45" i="19"/>
  <c r="D32" i="19"/>
  <c r="D38" i="19"/>
  <c r="D44" i="19"/>
  <c r="D40" i="19"/>
  <c r="D49" i="19"/>
  <c r="D41" i="19"/>
  <c r="D34" i="19"/>
  <c r="E68" i="19"/>
  <c r="E96" i="19"/>
  <c r="E90" i="19"/>
  <c r="E101" i="19"/>
  <c r="D37" i="19"/>
  <c r="D47" i="19"/>
  <c r="D35" i="19"/>
  <c r="D33" i="3"/>
  <c r="W38" i="22"/>
  <c r="S38" i="22"/>
  <c r="D74" i="19"/>
  <c r="D72" i="19"/>
  <c r="Q47" i="21"/>
  <c r="S18" i="22"/>
  <c r="G100" i="21"/>
  <c r="G30" i="21"/>
  <c r="D63" i="19"/>
  <c r="D93" i="19"/>
  <c r="Q86" i="21"/>
  <c r="U22" i="21"/>
  <c r="U54" i="21"/>
  <c r="D50" i="19"/>
  <c r="D35" i="3"/>
  <c r="H79" i="22"/>
  <c r="E100" i="19"/>
  <c r="E75" i="19"/>
  <c r="E94" i="19"/>
  <c r="E72" i="19"/>
  <c r="E99" i="19"/>
  <c r="E91" i="19"/>
  <c r="E89" i="19"/>
  <c r="E66" i="19"/>
  <c r="E98" i="19"/>
  <c r="E65" i="19"/>
  <c r="E71" i="19"/>
  <c r="E93" i="19"/>
  <c r="E61" i="19"/>
  <c r="E84" i="19"/>
  <c r="E52" i="19"/>
  <c r="E54" i="19"/>
  <c r="E73" i="19"/>
  <c r="E80" i="19"/>
  <c r="E83" i="19"/>
  <c r="E59" i="19"/>
  <c r="E57" i="19"/>
  <c r="E74" i="19"/>
  <c r="E95" i="19"/>
  <c r="E63" i="19"/>
  <c r="E85" i="19"/>
  <c r="E53" i="19"/>
  <c r="G3" i="28"/>
  <c r="E36" i="28" s="1"/>
  <c r="B31" i="19" s="1"/>
  <c r="B31" i="20" s="1"/>
  <c r="B31" i="22" s="1"/>
  <c r="G2" i="28"/>
  <c r="E92" i="19"/>
  <c r="E60" i="19"/>
  <c r="E70" i="19"/>
  <c r="E56" i="19"/>
  <c r="E88" i="19"/>
  <c r="E67" i="19"/>
  <c r="E62" i="19"/>
  <c r="E50" i="19"/>
  <c r="E82" i="19"/>
  <c r="E97" i="19"/>
  <c r="E87" i="19"/>
  <c r="E55" i="19"/>
  <c r="G96" i="21"/>
  <c r="G81" i="21"/>
  <c r="G42" i="21"/>
  <c r="G67" i="21"/>
  <c r="G71" i="21"/>
  <c r="H14" i="22"/>
  <c r="G44" i="21"/>
  <c r="H28" i="22"/>
  <c r="H20" i="22"/>
  <c r="Q16" i="21"/>
  <c r="S16" i="22"/>
  <c r="Q11" i="21"/>
  <c r="Q28" i="21"/>
  <c r="W45" i="22"/>
  <c r="D51" i="19"/>
  <c r="D55" i="19"/>
  <c r="D97" i="19"/>
  <c r="D83" i="19"/>
  <c r="D66" i="19"/>
  <c r="D64" i="19"/>
  <c r="D85" i="19"/>
  <c r="Q17" i="21"/>
  <c r="S17" i="22"/>
  <c r="W15" i="22"/>
  <c r="U15" i="21"/>
  <c r="Q59" i="21"/>
  <c r="D58" i="19"/>
  <c r="D100" i="19"/>
  <c r="D71" i="19"/>
  <c r="D76" i="19"/>
  <c r="D54" i="19"/>
  <c r="D61" i="19"/>
  <c r="D33" i="19"/>
  <c r="W21" i="22"/>
  <c r="U21" i="21"/>
  <c r="S26" i="22"/>
  <c r="Q26" i="21"/>
  <c r="Q70" i="21"/>
  <c r="U34" i="21"/>
  <c r="D57" i="19"/>
  <c r="D68" i="19"/>
  <c r="D94" i="19"/>
  <c r="D60" i="19"/>
  <c r="D96" i="19"/>
  <c r="D70" i="19"/>
  <c r="D53" i="19"/>
  <c r="W13" i="22"/>
  <c r="U13" i="21"/>
  <c r="D89" i="19"/>
  <c r="D90" i="19"/>
  <c r="D91" i="19"/>
  <c r="D59" i="19"/>
  <c r="D81" i="19"/>
  <c r="D84" i="19"/>
  <c r="D78" i="19"/>
  <c r="D79" i="19"/>
  <c r="D82" i="19"/>
  <c r="D88" i="19"/>
  <c r="D56" i="19"/>
  <c r="D86" i="19"/>
  <c r="D77" i="19"/>
  <c r="D87" i="19"/>
  <c r="D67" i="19"/>
  <c r="D62" i="19"/>
  <c r="D75" i="19"/>
  <c r="D65" i="19"/>
  <c r="D52" i="19"/>
  <c r="D92" i="19"/>
  <c r="D95" i="19"/>
  <c r="D98" i="19"/>
  <c r="D80" i="19"/>
  <c r="D99" i="19"/>
  <c r="D101" i="19"/>
  <c r="E47" i="20"/>
  <c r="D52" i="4"/>
  <c r="E38" i="19"/>
  <c r="D33" i="4"/>
  <c r="E40" i="19"/>
  <c r="E33" i="19"/>
  <c r="E34" i="19"/>
  <c r="E39" i="19"/>
  <c r="E46" i="19"/>
  <c r="E36" i="19"/>
  <c r="E48" i="19"/>
  <c r="E42" i="19"/>
  <c r="E31" i="19"/>
  <c r="D43" i="19"/>
  <c r="E43" i="19"/>
  <c r="E45" i="19"/>
  <c r="E49" i="19"/>
  <c r="E44" i="19"/>
  <c r="D31" i="20"/>
  <c r="D36" i="3"/>
  <c r="D34" i="4"/>
  <c r="E35" i="19"/>
  <c r="E32" i="19"/>
  <c r="E41" i="19"/>
  <c r="E37" i="19"/>
  <c r="D39" i="19"/>
  <c r="G39" i="21"/>
  <c r="G50" i="21"/>
  <c r="H90" i="22"/>
  <c r="E77" i="20"/>
  <c r="D82" i="4"/>
  <c r="D69" i="20"/>
  <c r="D74" i="3"/>
  <c r="Q63" i="21"/>
  <c r="S49" i="22"/>
  <c r="Q72" i="21"/>
  <c r="Q36" i="21"/>
  <c r="Q40" i="21"/>
  <c r="S29" i="22"/>
  <c r="Q91" i="21"/>
  <c r="Q53" i="21"/>
  <c r="S42" i="22"/>
  <c r="Q58" i="21"/>
  <c r="Q35" i="21"/>
  <c r="U68" i="21"/>
  <c r="W68" i="22"/>
  <c r="S44" i="22"/>
  <c r="Q80" i="21"/>
  <c r="S41" i="22"/>
  <c r="Q83" i="21"/>
  <c r="U69" i="21"/>
  <c r="W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W20" i="22"/>
  <c r="U20" i="21"/>
  <c r="W9" i="22"/>
  <c r="U9" i="21"/>
  <c r="S60" i="22"/>
  <c r="Q60" i="21"/>
  <c r="S52" i="22"/>
  <c r="Q52" i="21"/>
  <c r="S46" i="22"/>
  <c r="Q46" i="21"/>
  <c r="Q88" i="21"/>
  <c r="S48" i="22"/>
  <c r="Q48" i="21"/>
  <c r="U59" i="21"/>
  <c r="W59" i="22"/>
  <c r="S21" i="22"/>
  <c r="Q21" i="21"/>
  <c r="S10" i="22"/>
  <c r="Q10" i="21"/>
  <c r="W10" i="22"/>
  <c r="U10" i="21"/>
  <c r="S15" i="22"/>
  <c r="Q15" i="21"/>
  <c r="Q13" i="21"/>
  <c r="S13" i="22"/>
  <c r="S45" i="22"/>
  <c r="Q45" i="21"/>
  <c r="S64" i="22"/>
  <c r="Q64" i="21"/>
  <c r="U28" i="21"/>
  <c r="W28" i="22"/>
  <c r="U49" i="21"/>
  <c r="W49" i="22"/>
  <c r="S32" i="22"/>
  <c r="Q32" i="21"/>
  <c r="Q33" i="21"/>
  <c r="K18" i="20"/>
  <c r="I18" i="21" s="1"/>
  <c r="G6" i="20"/>
  <c r="M22" i="20"/>
  <c r="M22" i="22" s="1"/>
  <c r="F12" i="20"/>
  <c r="F8" i="20"/>
  <c r="F10" i="20"/>
  <c r="F10" i="22" s="1"/>
  <c r="F14" i="20"/>
  <c r="F18" i="20"/>
  <c r="F16" i="20"/>
  <c r="F25" i="20"/>
  <c r="F6" i="20"/>
  <c r="F26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11" i="20"/>
  <c r="P6" i="20"/>
  <c r="P28" i="20"/>
  <c r="P21" i="20"/>
  <c r="P10" i="20"/>
  <c r="P13" i="20"/>
  <c r="P7" i="20"/>
  <c r="P20" i="20"/>
  <c r="P25" i="20"/>
  <c r="P27" i="20"/>
  <c r="P15" i="20"/>
  <c r="P23" i="20"/>
  <c r="P17" i="20"/>
  <c r="P18" i="20"/>
  <c r="P9" i="20"/>
  <c r="P16" i="20"/>
  <c r="J7" i="20"/>
  <c r="J17" i="20"/>
  <c r="J9" i="20"/>
  <c r="J19" i="20"/>
  <c r="J13" i="20"/>
  <c r="J24" i="20"/>
  <c r="J15" i="20"/>
  <c r="J28" i="20"/>
  <c r="J6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I11" i="21"/>
  <c r="K11" i="22"/>
  <c r="K27" i="20"/>
  <c r="K6" i="20"/>
  <c r="K13" i="20"/>
  <c r="K21" i="20"/>
  <c r="K8" i="20"/>
  <c r="K14" i="20"/>
  <c r="K23" i="20"/>
  <c r="K9" i="20"/>
  <c r="K15" i="20"/>
  <c r="K25" i="20"/>
  <c r="K20" i="20"/>
  <c r="K26" i="20"/>
  <c r="K10" i="20"/>
  <c r="K7" i="20"/>
  <c r="K16" i="20"/>
  <c r="K22" i="20"/>
  <c r="K28" i="20"/>
  <c r="K19" i="20"/>
  <c r="K17" i="20"/>
  <c r="K24" i="20"/>
  <c r="L6" i="20"/>
  <c r="M26" i="20"/>
  <c r="M21" i="20"/>
  <c r="M7" i="20"/>
  <c r="M8" i="20"/>
  <c r="M9" i="20"/>
  <c r="M17" i="20"/>
  <c r="M16" i="20"/>
  <c r="M28" i="20"/>
  <c r="M6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6" i="20"/>
  <c r="O20" i="20"/>
  <c r="O9" i="20"/>
  <c r="O13" i="20"/>
  <c r="O17" i="20"/>
  <c r="O21" i="20"/>
  <c r="O25" i="20"/>
  <c r="O6" i="20"/>
  <c r="O10" i="20"/>
  <c r="O14" i="20"/>
  <c r="O18" i="20"/>
  <c r="O22" i="20"/>
  <c r="O15" i="20"/>
  <c r="O26" i="20"/>
  <c r="O19" i="20"/>
  <c r="O27" i="20"/>
  <c r="O23" i="20"/>
  <c r="O28" i="20"/>
  <c r="O11" i="20"/>
  <c r="O24" i="20"/>
  <c r="T33" i="21"/>
  <c r="S33" i="21"/>
  <c r="P66" i="21"/>
  <c r="U66" i="21"/>
  <c r="U14" i="22"/>
  <c r="S14" i="21"/>
  <c r="T14" i="22"/>
  <c r="R14" i="21"/>
  <c r="W33" i="22"/>
  <c r="U33" i="21"/>
  <c r="R84" i="21"/>
  <c r="R82" i="21"/>
  <c r="U55" i="22"/>
  <c r="S55" i="21"/>
  <c r="S55" i="22"/>
  <c r="Q55" i="21"/>
  <c r="S79" i="21"/>
  <c r="R51" i="21"/>
  <c r="T51" i="22"/>
  <c r="R76" i="21"/>
  <c r="R43" i="22"/>
  <c r="P43" i="21"/>
  <c r="P74" i="21"/>
  <c r="Q30" i="21"/>
  <c r="S30" i="22"/>
  <c r="R30" i="22"/>
  <c r="P30" i="21"/>
  <c r="P93" i="21"/>
  <c r="S71" i="21"/>
  <c r="S31" i="22"/>
  <c r="Q31" i="21"/>
  <c r="R90" i="21"/>
  <c r="R68" i="21"/>
  <c r="R66" i="21"/>
  <c r="S66" i="21"/>
  <c r="Q14" i="21"/>
  <c r="S14" i="22"/>
  <c r="R14" i="22"/>
  <c r="P14" i="21"/>
  <c r="R33" i="22"/>
  <c r="P33" i="21"/>
  <c r="U61" i="22"/>
  <c r="S61" i="21"/>
  <c r="W61" i="22"/>
  <c r="U61" i="21"/>
  <c r="Q82" i="21"/>
  <c r="P55" i="21"/>
  <c r="R55" i="22"/>
  <c r="S7" i="22"/>
  <c r="Q7" i="21"/>
  <c r="Q79" i="21"/>
  <c r="S51" i="22"/>
  <c r="Q51" i="21"/>
  <c r="R51" i="22"/>
  <c r="P51" i="21"/>
  <c r="T76" i="21"/>
  <c r="U43" i="22"/>
  <c r="S43" i="21"/>
  <c r="W43" i="22"/>
  <c r="U43" i="21"/>
  <c r="Q96" i="21"/>
  <c r="T74" i="21"/>
  <c r="U30" i="22"/>
  <c r="S30" i="21"/>
  <c r="W30" i="22"/>
  <c r="U30" i="21"/>
  <c r="Q93" i="21"/>
  <c r="R71" i="21"/>
  <c r="R31" i="22"/>
  <c r="P31" i="21"/>
  <c r="U31" i="22"/>
  <c r="S31" i="21"/>
  <c r="Q90" i="21"/>
  <c r="R87" i="21"/>
  <c r="Q87" i="21"/>
  <c r="Q66" i="21"/>
  <c r="R33" i="21"/>
  <c r="T33" i="22"/>
  <c r="Q84" i="21"/>
  <c r="T61" i="22"/>
  <c r="R61" i="21"/>
  <c r="V61" i="22"/>
  <c r="T61" i="21"/>
  <c r="P82" i="21"/>
  <c r="W55" i="22"/>
  <c r="U55" i="21"/>
  <c r="S7" i="21"/>
  <c r="U7" i="22"/>
  <c r="P79" i="21"/>
  <c r="U51" i="22"/>
  <c r="S51" i="21"/>
  <c r="L3" i="23"/>
  <c r="P76" i="21"/>
  <c r="Q76" i="21"/>
  <c r="V43" i="22"/>
  <c r="T43" i="21"/>
  <c r="R43" i="21"/>
  <c r="T43" i="22"/>
  <c r="P96" i="21"/>
  <c r="R74" i="21"/>
  <c r="V30" i="22"/>
  <c r="T30" i="21"/>
  <c r="T30" i="22"/>
  <c r="R30" i="21"/>
  <c r="T71" i="21"/>
  <c r="P71" i="21"/>
  <c r="W31" i="22"/>
  <c r="U31" i="21"/>
  <c r="T31" i="21"/>
  <c r="V31" i="22"/>
  <c r="S68" i="21"/>
  <c r="Q68" i="21"/>
  <c r="P87" i="21"/>
  <c r="T66" i="21"/>
  <c r="W14" i="22"/>
  <c r="U14" i="21"/>
  <c r="T14" i="21"/>
  <c r="V14" i="22"/>
  <c r="P84" i="21"/>
  <c r="R61" i="22"/>
  <c r="P61" i="21"/>
  <c r="S61" i="22"/>
  <c r="Q61" i="21"/>
  <c r="V55" i="22"/>
  <c r="T55" i="21"/>
  <c r="T55" i="22"/>
  <c r="R55" i="21"/>
  <c r="P101" i="21"/>
  <c r="R79" i="21"/>
  <c r="W51" i="22"/>
  <c r="U51" i="21"/>
  <c r="V51" i="22"/>
  <c r="T51" i="21"/>
  <c r="R99" i="22"/>
  <c r="P99" i="21"/>
  <c r="S76" i="21"/>
  <c r="S43" i="22"/>
  <c r="Q43" i="21"/>
  <c r="S74" i="21"/>
  <c r="Q74" i="21"/>
  <c r="Q71" i="21"/>
  <c r="T31" i="22"/>
  <c r="R31" i="21"/>
  <c r="P90" i="21"/>
  <c r="P68" i="21"/>
  <c r="T68" i="2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6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P81" i="21"/>
  <c r="S81" i="21"/>
  <c r="U65" i="22"/>
  <c r="S65" i="21"/>
  <c r="U24" i="22"/>
  <c r="S24" i="21"/>
  <c r="U24" i="21"/>
  <c r="W24" i="22"/>
  <c r="P77" i="21"/>
  <c r="R57" i="21"/>
  <c r="T57" i="22"/>
  <c r="R89" i="21"/>
  <c r="Q89" i="21"/>
  <c r="Q73" i="21"/>
  <c r="T73" i="21"/>
  <c r="P50" i="21"/>
  <c r="R50" i="22"/>
  <c r="U50" i="22"/>
  <c r="S50" i="21"/>
  <c r="P69" i="21"/>
  <c r="W39" i="22"/>
  <c r="U39" i="21"/>
  <c r="T39" i="21"/>
  <c r="V39" i="22"/>
  <c r="Q81" i="21"/>
  <c r="R81" i="21"/>
  <c r="S65" i="22"/>
  <c r="Q65" i="21"/>
  <c r="V24" i="22"/>
  <c r="T24" i="21"/>
  <c r="R24" i="21"/>
  <c r="T24" i="22"/>
  <c r="P94" i="21"/>
  <c r="Q77" i="21"/>
  <c r="S57" i="22"/>
  <c r="Q57" i="21"/>
  <c r="S57" i="21"/>
  <c r="U57" i="22"/>
  <c r="P89" i="21"/>
  <c r="P73" i="21"/>
  <c r="U50" i="21"/>
  <c r="W50" i="22"/>
  <c r="V50" i="22"/>
  <c r="T50" i="21"/>
  <c r="P85" i="21"/>
  <c r="Q69" i="21"/>
  <c r="T39" i="22"/>
  <c r="R39" i="21"/>
  <c r="P98" i="21"/>
  <c r="R98" i="22"/>
  <c r="P65" i="21"/>
  <c r="R65" i="22"/>
  <c r="V65" i="22"/>
  <c r="T65" i="21"/>
  <c r="Q24" i="21"/>
  <c r="S24" i="22"/>
  <c r="Q94" i="21"/>
  <c r="S77" i="21"/>
  <c r="R57" i="22"/>
  <c r="P57" i="21"/>
  <c r="R73" i="21"/>
  <c r="T50" i="22"/>
  <c r="R50" i="21"/>
  <c r="S69" i="21"/>
  <c r="T69" i="21"/>
  <c r="S39" i="22"/>
  <c r="Q39" i="21"/>
  <c r="L78" i="23"/>
  <c r="R65" i="21"/>
  <c r="T65" i="22"/>
  <c r="W65" i="22"/>
  <c r="U65" i="21"/>
  <c r="R24" i="22"/>
  <c r="P24" i="21"/>
  <c r="T77" i="21"/>
  <c r="R77" i="21"/>
  <c r="V57" i="22"/>
  <c r="T57" i="21"/>
  <c r="W57" i="22"/>
  <c r="U57" i="21"/>
  <c r="S73" i="21"/>
  <c r="S50" i="22"/>
  <c r="Q50" i="21"/>
  <c r="Q85" i="21"/>
  <c r="R85" i="21"/>
  <c r="R69" i="21"/>
  <c r="S39" i="21"/>
  <c r="U39" i="22"/>
  <c r="P39" i="21"/>
  <c r="R39" i="22"/>
  <c r="L6" i="19" l="1"/>
  <c r="D36" i="28"/>
  <c r="H36" i="28" s="1"/>
  <c r="N14" i="22"/>
  <c r="N16" i="22"/>
  <c r="L13" i="21"/>
  <c r="L17" i="19"/>
  <c r="L17" i="20" s="1"/>
  <c r="J17" i="21" s="1"/>
  <c r="D22" i="10"/>
  <c r="F22" i="10" s="1"/>
  <c r="G14" i="23" s="1"/>
  <c r="G14" i="19"/>
  <c r="G14" i="20" s="1"/>
  <c r="G14" i="22" s="1"/>
  <c r="D19" i="6"/>
  <c r="L9" i="19"/>
  <c r="L9" i="20" s="1"/>
  <c r="L9" i="22" s="1"/>
  <c r="D14" i="10"/>
  <c r="F14" i="10" s="1"/>
  <c r="G6" i="23" s="1"/>
  <c r="L7" i="19"/>
  <c r="L7" i="20" s="1"/>
  <c r="J7" i="21" s="1"/>
  <c r="D12" i="10"/>
  <c r="G16" i="19"/>
  <c r="G16" i="20" s="1"/>
  <c r="F16" i="21" s="1"/>
  <c r="D21" i="6"/>
  <c r="L19" i="19"/>
  <c r="L19" i="20" s="1"/>
  <c r="J19" i="21" s="1"/>
  <c r="D24" i="10"/>
  <c r="F24" i="10" s="1"/>
  <c r="G16" i="23" s="1"/>
  <c r="G48" i="19"/>
  <c r="G48" i="20" s="1"/>
  <c r="F48" i="21" s="1"/>
  <c r="L28" i="19"/>
  <c r="L28" i="20" s="1"/>
  <c r="L28" i="22" s="1"/>
  <c r="D33" i="10"/>
  <c r="F33" i="10" s="1"/>
  <c r="G25" i="23" s="1"/>
  <c r="G9" i="19"/>
  <c r="G9" i="20" s="1"/>
  <c r="F9" i="21" s="1"/>
  <c r="D14" i="6"/>
  <c r="G20" i="19"/>
  <c r="G20" i="20" s="1"/>
  <c r="G20" i="22" s="1"/>
  <c r="D25" i="6"/>
  <c r="G17" i="19"/>
  <c r="G17" i="20" s="1"/>
  <c r="F17" i="21" s="1"/>
  <c r="D22" i="6"/>
  <c r="L23" i="19"/>
  <c r="L23" i="20" s="1"/>
  <c r="J23" i="21" s="1"/>
  <c r="D28" i="10"/>
  <c r="F28" i="10" s="1"/>
  <c r="G20" i="23" s="1"/>
  <c r="G19" i="19"/>
  <c r="G19" i="20" s="1"/>
  <c r="F19" i="21" s="1"/>
  <c r="D24" i="6"/>
  <c r="L16" i="19"/>
  <c r="L16" i="20" s="1"/>
  <c r="L16" i="22" s="1"/>
  <c r="D21" i="10"/>
  <c r="F21" i="10" s="1"/>
  <c r="G13" i="23" s="1"/>
  <c r="G18" i="19"/>
  <c r="G18" i="20" s="1"/>
  <c r="F18" i="21" s="1"/>
  <c r="D23" i="6"/>
  <c r="G22" i="19"/>
  <c r="G22" i="20" s="1"/>
  <c r="F22" i="21" s="1"/>
  <c r="D27" i="6"/>
  <c r="L27" i="19"/>
  <c r="L27" i="20" s="1"/>
  <c r="L27" i="22" s="1"/>
  <c r="D32" i="10"/>
  <c r="F32" i="10" s="1"/>
  <c r="G24" i="23" s="1"/>
  <c r="L26" i="19"/>
  <c r="L26" i="20" s="1"/>
  <c r="L26" i="22" s="1"/>
  <c r="D31" i="10"/>
  <c r="F31" i="10" s="1"/>
  <c r="G23" i="23" s="1"/>
  <c r="G12" i="19"/>
  <c r="G12" i="20" s="1"/>
  <c r="F12" i="21" s="1"/>
  <c r="D17" i="6"/>
  <c r="L13" i="19"/>
  <c r="L13" i="20" s="1"/>
  <c r="J13" i="21" s="1"/>
  <c r="D18" i="10"/>
  <c r="F18" i="10" s="1"/>
  <c r="G10" i="23" s="1"/>
  <c r="G7" i="19"/>
  <c r="G7" i="20" s="1"/>
  <c r="F7" i="21" s="1"/>
  <c r="D12" i="6"/>
  <c r="G13" i="19"/>
  <c r="G13" i="20" s="1"/>
  <c r="G13" i="22" s="1"/>
  <c r="D18" i="6"/>
  <c r="G10" i="19"/>
  <c r="G10" i="20" s="1"/>
  <c r="G10" i="22" s="1"/>
  <c r="D15" i="6"/>
  <c r="L15" i="19"/>
  <c r="L15" i="20" s="1"/>
  <c r="L15" i="22" s="1"/>
  <c r="D20" i="10"/>
  <c r="F20" i="10" s="1"/>
  <c r="G12" i="23" s="1"/>
  <c r="L25" i="19"/>
  <c r="L25" i="20" s="1"/>
  <c r="L25" i="22" s="1"/>
  <c r="D30" i="10"/>
  <c r="F30" i="10" s="1"/>
  <c r="G22" i="23" s="1"/>
  <c r="G8" i="19"/>
  <c r="G8" i="20" s="1"/>
  <c r="F8" i="21" s="1"/>
  <c r="D13" i="6"/>
  <c r="G11" i="19"/>
  <c r="G11" i="20" s="1"/>
  <c r="F11" i="21" s="1"/>
  <c r="D16" i="6"/>
  <c r="G26" i="19"/>
  <c r="G26" i="20" s="1"/>
  <c r="G26" i="22" s="1"/>
  <c r="D31" i="6"/>
  <c r="L21" i="19"/>
  <c r="L21" i="20" s="1"/>
  <c r="L21" i="22" s="1"/>
  <c r="D26" i="10"/>
  <c r="F26" i="10" s="1"/>
  <c r="G18" i="23" s="1"/>
  <c r="L18" i="19"/>
  <c r="L18" i="20" s="1"/>
  <c r="J18" i="21" s="1"/>
  <c r="D23" i="10"/>
  <c r="F23" i="10" s="1"/>
  <c r="G15" i="23" s="1"/>
  <c r="L11" i="19"/>
  <c r="L11" i="20" s="1"/>
  <c r="J11" i="21" s="1"/>
  <c r="D16" i="10"/>
  <c r="L8" i="19"/>
  <c r="L8" i="20" s="1"/>
  <c r="L8" i="22" s="1"/>
  <c r="D13" i="10"/>
  <c r="F13" i="10" s="1"/>
  <c r="G5" i="23" s="1"/>
  <c r="G25" i="19"/>
  <c r="G25" i="20" s="1"/>
  <c r="G25" i="22" s="1"/>
  <c r="D30" i="6"/>
  <c r="G24" i="19"/>
  <c r="G24" i="20" s="1"/>
  <c r="G24" i="22" s="1"/>
  <c r="D29" i="6"/>
  <c r="L10" i="19"/>
  <c r="L10" i="20" s="1"/>
  <c r="L10" i="22" s="1"/>
  <c r="D15" i="10"/>
  <c r="F15" i="10" s="1"/>
  <c r="G7" i="23" s="1"/>
  <c r="L22" i="19"/>
  <c r="L22" i="20" s="1"/>
  <c r="J22" i="21" s="1"/>
  <c r="D27" i="10"/>
  <c r="F27" i="10" s="1"/>
  <c r="G19" i="23" s="1"/>
  <c r="G27" i="19"/>
  <c r="G27" i="20" s="1"/>
  <c r="G27" i="22" s="1"/>
  <c r="D32" i="6"/>
  <c r="D86" i="6"/>
  <c r="G23" i="19"/>
  <c r="G23" i="20" s="1"/>
  <c r="G23" i="22" s="1"/>
  <c r="D28" i="6"/>
  <c r="L24" i="19"/>
  <c r="L24" i="20" s="1"/>
  <c r="J24" i="21" s="1"/>
  <c r="D29" i="10"/>
  <c r="F29" i="10" s="1"/>
  <c r="G21" i="23" s="1"/>
  <c r="L20" i="19"/>
  <c r="L20" i="20" s="1"/>
  <c r="L20" i="22" s="1"/>
  <c r="D25" i="10"/>
  <c r="F25" i="10" s="1"/>
  <c r="G17" i="23" s="1"/>
  <c r="G6" i="19"/>
  <c r="D11" i="6"/>
  <c r="G21" i="19"/>
  <c r="G21" i="20" s="1"/>
  <c r="F21" i="21" s="1"/>
  <c r="D26" i="6"/>
  <c r="L14" i="19"/>
  <c r="L14" i="20" s="1"/>
  <c r="J14" i="21" s="1"/>
  <c r="D19" i="10"/>
  <c r="F19" i="10" s="1"/>
  <c r="G11" i="23" s="1"/>
  <c r="G15" i="19"/>
  <c r="G15" i="20" s="1"/>
  <c r="G15" i="22" s="1"/>
  <c r="D20" i="6"/>
  <c r="L21" i="21"/>
  <c r="N24" i="22"/>
  <c r="L7" i="21"/>
  <c r="L11" i="21"/>
  <c r="L19" i="21"/>
  <c r="L15" i="21"/>
  <c r="N28" i="22"/>
  <c r="L23" i="21"/>
  <c r="L10" i="21"/>
  <c r="D29" i="19"/>
  <c r="D29" i="20" s="1"/>
  <c r="C29" i="21" s="1"/>
  <c r="D34" i="3"/>
  <c r="N9" i="22"/>
  <c r="L20" i="21"/>
  <c r="N6" i="22"/>
  <c r="L22" i="21"/>
  <c r="L25" i="21"/>
  <c r="L27" i="21"/>
  <c r="L17" i="21"/>
  <c r="L12" i="21"/>
  <c r="N8" i="22"/>
  <c r="L26" i="21"/>
  <c r="F53" i="19"/>
  <c r="F53" i="20" s="1"/>
  <c r="G28" i="19"/>
  <c r="G28" i="20" s="1"/>
  <c r="G53" i="19"/>
  <c r="G53" i="20" s="1"/>
  <c r="F53" i="21" s="1"/>
  <c r="F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E39" i="28"/>
  <c r="B34" i="19" s="1"/>
  <c r="E37" i="28"/>
  <c r="B32" i="19" s="1"/>
  <c r="E38" i="28"/>
  <c r="B33" i="19" s="1"/>
  <c r="F29" i="19"/>
  <c r="G29" i="19"/>
  <c r="G46" i="19"/>
  <c r="G32" i="19"/>
  <c r="G43" i="19"/>
  <c r="G49" i="19"/>
  <c r="G40" i="19"/>
  <c r="D53" i="6"/>
  <c r="G45" i="19"/>
  <c r="G42" i="19"/>
  <c r="G37" i="19"/>
  <c r="G44" i="19"/>
  <c r="G36" i="19"/>
  <c r="G39" i="19"/>
  <c r="G33" i="19"/>
  <c r="G31" i="19"/>
  <c r="G41" i="19"/>
  <c r="G38" i="19"/>
  <c r="G47" i="19"/>
  <c r="G34" i="19"/>
  <c r="G35" i="19"/>
  <c r="D91" i="4"/>
  <c r="D83" i="4"/>
  <c r="D68" i="4"/>
  <c r="D66" i="3"/>
  <c r="F52" i="19"/>
  <c r="F66" i="19"/>
  <c r="D101" i="5"/>
  <c r="D56" i="4"/>
  <c r="F47" i="19"/>
  <c r="F81" i="19"/>
  <c r="F84" i="19"/>
  <c r="F83" i="19"/>
  <c r="D86" i="4"/>
  <c r="G61" i="19"/>
  <c r="F44" i="19"/>
  <c r="F34" i="19"/>
  <c r="D46" i="3"/>
  <c r="F82" i="19"/>
  <c r="F69" i="19"/>
  <c r="D95" i="3"/>
  <c r="D66" i="4"/>
  <c r="D41" i="3"/>
  <c r="F36" i="19"/>
  <c r="F72" i="19"/>
  <c r="F56" i="19"/>
  <c r="F31" i="19"/>
  <c r="F79" i="19"/>
  <c r="F99" i="19"/>
  <c r="F94" i="19"/>
  <c r="D95" i="4"/>
  <c r="D64" i="4"/>
  <c r="D58" i="5"/>
  <c r="F58" i="5" s="1"/>
  <c r="C50" i="23" s="1"/>
  <c r="D76" i="3"/>
  <c r="E72" i="20"/>
  <c r="E72" i="22" s="1"/>
  <c r="F33" i="19"/>
  <c r="D53" i="3"/>
  <c r="F45" i="19"/>
  <c r="D52" i="3"/>
  <c r="F39" i="19"/>
  <c r="F51" i="19"/>
  <c r="F68" i="19"/>
  <c r="F80" i="19"/>
  <c r="F71" i="19"/>
  <c r="F59" i="19"/>
  <c r="G91" i="19"/>
  <c r="D59" i="4"/>
  <c r="F43" i="19"/>
  <c r="D49" i="3"/>
  <c r="F78" i="19"/>
  <c r="F55" i="19"/>
  <c r="F62" i="19"/>
  <c r="F63" i="19"/>
  <c r="F73" i="19"/>
  <c r="F92" i="19"/>
  <c r="D106" i="3"/>
  <c r="D51" i="3"/>
  <c r="D45" i="20"/>
  <c r="C45" i="21" s="1"/>
  <c r="D58" i="3"/>
  <c r="G85" i="19"/>
  <c r="G90" i="19"/>
  <c r="F37" i="19"/>
  <c r="F49" i="19"/>
  <c r="F30" i="19"/>
  <c r="F40" i="19"/>
  <c r="F41" i="19"/>
  <c r="F76" i="19"/>
  <c r="F91" i="19"/>
  <c r="F89" i="19"/>
  <c r="F54" i="19"/>
  <c r="F87" i="19"/>
  <c r="F93" i="19"/>
  <c r="F88" i="19"/>
  <c r="F86" i="19"/>
  <c r="F58" i="19"/>
  <c r="F61" i="19"/>
  <c r="F64" i="19"/>
  <c r="F90" i="19"/>
  <c r="F77" i="19"/>
  <c r="D65" i="4"/>
  <c r="G88" i="19"/>
  <c r="F35" i="19"/>
  <c r="F46" i="19"/>
  <c r="F48" i="19"/>
  <c r="F38" i="19"/>
  <c r="F32" i="19"/>
  <c r="D39" i="3"/>
  <c r="F50" i="19"/>
  <c r="F67" i="19"/>
  <c r="F75" i="19"/>
  <c r="F85" i="19"/>
  <c r="F74" i="19"/>
  <c r="F98" i="19"/>
  <c r="F95" i="19"/>
  <c r="F100" i="19"/>
  <c r="F57" i="19"/>
  <c r="F70" i="19"/>
  <c r="F60" i="19"/>
  <c r="F97" i="19"/>
  <c r="F65" i="19"/>
  <c r="D43" i="3"/>
  <c r="D106" i="5"/>
  <c r="D98" i="3"/>
  <c r="D106" i="4"/>
  <c r="G73" i="19"/>
  <c r="G86" i="19"/>
  <c r="D55" i="20"/>
  <c r="D55" i="22" s="1"/>
  <c r="D92" i="3"/>
  <c r="G82" i="19"/>
  <c r="G92" i="19"/>
  <c r="G81" i="19"/>
  <c r="D37" i="3"/>
  <c r="D77" i="3"/>
  <c r="D93" i="3"/>
  <c r="D73" i="4"/>
  <c r="D89" i="4"/>
  <c r="D55" i="3"/>
  <c r="D84" i="3"/>
  <c r="D93" i="4"/>
  <c r="G94" i="19"/>
  <c r="G64" i="19"/>
  <c r="G74" i="19"/>
  <c r="D78" i="4"/>
  <c r="D69" i="3"/>
  <c r="D105" i="4"/>
  <c r="D100" i="3"/>
  <c r="G101" i="19"/>
  <c r="G71" i="19"/>
  <c r="G83" i="19"/>
  <c r="G89" i="19"/>
  <c r="G98" i="19"/>
  <c r="G96" i="19"/>
  <c r="G93" i="19"/>
  <c r="G59" i="19"/>
  <c r="G72" i="19"/>
  <c r="G63" i="19"/>
  <c r="G77" i="19"/>
  <c r="G95" i="19"/>
  <c r="G58" i="19"/>
  <c r="G80" i="19"/>
  <c r="G60" i="19"/>
  <c r="D62" i="4"/>
  <c r="D104" i="4"/>
  <c r="D80" i="3"/>
  <c r="D87" i="4"/>
  <c r="D97" i="4"/>
  <c r="D99" i="3"/>
  <c r="G62" i="19"/>
  <c r="G51" i="19"/>
  <c r="G76" i="19"/>
  <c r="G50" i="19"/>
  <c r="G79" i="19"/>
  <c r="G68" i="19"/>
  <c r="G70" i="19"/>
  <c r="G84" i="19"/>
  <c r="G65" i="19"/>
  <c r="G99" i="19"/>
  <c r="G87" i="19"/>
  <c r="G69" i="19"/>
  <c r="G78" i="19"/>
  <c r="G56" i="19"/>
  <c r="G57" i="19"/>
  <c r="G66" i="19"/>
  <c r="G75" i="19"/>
  <c r="G52" i="19"/>
  <c r="G55" i="19"/>
  <c r="G54" i="19"/>
  <c r="G97" i="19"/>
  <c r="G67" i="19"/>
  <c r="G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B47" i="19" s="1"/>
  <c r="E48" i="28"/>
  <c r="B43" i="19" s="1"/>
  <c r="E44" i="28"/>
  <c r="B39" i="19" s="1"/>
  <c r="E40" i="28"/>
  <c r="B35" i="19" s="1"/>
  <c r="E49" i="28"/>
  <c r="B44" i="19" s="1"/>
  <c r="E51" i="28"/>
  <c r="B46" i="19" s="1"/>
  <c r="E47" i="28"/>
  <c r="B42" i="19" s="1"/>
  <c r="E43" i="28"/>
  <c r="B38" i="19" s="1"/>
  <c r="E45" i="28"/>
  <c r="B40" i="19" s="1"/>
  <c r="E50" i="28"/>
  <c r="B45" i="19" s="1"/>
  <c r="E46" i="28"/>
  <c r="B41" i="19" s="1"/>
  <c r="E42" i="28"/>
  <c r="B37" i="19" s="1"/>
  <c r="E41" i="28"/>
  <c r="B36" i="19" s="1"/>
  <c r="E104" i="28"/>
  <c r="B99" i="19" s="1"/>
  <c r="E100" i="28"/>
  <c r="B95" i="19" s="1"/>
  <c r="E96" i="28"/>
  <c r="B91" i="19" s="1"/>
  <c r="E92" i="28"/>
  <c r="B87" i="19" s="1"/>
  <c r="E88" i="28"/>
  <c r="B83" i="19" s="1"/>
  <c r="E84" i="28"/>
  <c r="B79" i="19" s="1"/>
  <c r="E80" i="28"/>
  <c r="B75" i="19" s="1"/>
  <c r="E76" i="28"/>
  <c r="B71" i="19" s="1"/>
  <c r="E72" i="28"/>
  <c r="B67" i="19" s="1"/>
  <c r="E68" i="28"/>
  <c r="B63" i="19" s="1"/>
  <c r="E64" i="28"/>
  <c r="B59" i="19" s="1"/>
  <c r="E60" i="28"/>
  <c r="B55" i="19" s="1"/>
  <c r="E56" i="28"/>
  <c r="B51" i="19" s="1"/>
  <c r="E97" i="28"/>
  <c r="B92" i="19" s="1"/>
  <c r="E85" i="28"/>
  <c r="B80" i="19" s="1"/>
  <c r="E73" i="28"/>
  <c r="B68" i="19" s="1"/>
  <c r="E61" i="28"/>
  <c r="B56" i="19" s="1"/>
  <c r="E103" i="28"/>
  <c r="B98" i="19" s="1"/>
  <c r="E99" i="28"/>
  <c r="B94" i="19" s="1"/>
  <c r="E95" i="28"/>
  <c r="B90" i="19" s="1"/>
  <c r="E91" i="28"/>
  <c r="B86" i="19" s="1"/>
  <c r="E87" i="28"/>
  <c r="B82" i="19" s="1"/>
  <c r="E83" i="28"/>
  <c r="B78" i="19" s="1"/>
  <c r="E79" i="28"/>
  <c r="B74" i="19" s="1"/>
  <c r="E75" i="28"/>
  <c r="B70" i="19" s="1"/>
  <c r="E71" i="28"/>
  <c r="B66" i="19" s="1"/>
  <c r="E67" i="28"/>
  <c r="B62" i="19" s="1"/>
  <c r="E63" i="28"/>
  <c r="B58" i="19" s="1"/>
  <c r="E59" i="28"/>
  <c r="B54" i="19" s="1"/>
  <c r="E55" i="28"/>
  <c r="B50" i="19" s="1"/>
  <c r="E105" i="28"/>
  <c r="B100" i="19" s="1"/>
  <c r="E93" i="28"/>
  <c r="B88" i="19" s="1"/>
  <c r="E81" i="28"/>
  <c r="B76" i="19" s="1"/>
  <c r="E69" i="28"/>
  <c r="B64" i="19" s="1"/>
  <c r="E57" i="28"/>
  <c r="B52" i="19" s="1"/>
  <c r="E106" i="28"/>
  <c r="B101" i="19" s="1"/>
  <c r="E102" i="28"/>
  <c r="B97" i="19" s="1"/>
  <c r="E98" i="28"/>
  <c r="B93" i="19" s="1"/>
  <c r="E94" i="28"/>
  <c r="B89" i="19" s="1"/>
  <c r="E90" i="28"/>
  <c r="B85" i="19" s="1"/>
  <c r="E86" i="28"/>
  <c r="B81" i="19" s="1"/>
  <c r="E82" i="28"/>
  <c r="B77" i="19" s="1"/>
  <c r="E78" i="28"/>
  <c r="B73" i="19" s="1"/>
  <c r="E74" i="28"/>
  <c r="B69" i="19" s="1"/>
  <c r="E70" i="28"/>
  <c r="B65" i="19" s="1"/>
  <c r="E66" i="28"/>
  <c r="B61" i="19" s="1"/>
  <c r="E62" i="28"/>
  <c r="B57" i="19" s="1"/>
  <c r="E58" i="28"/>
  <c r="B53" i="19" s="1"/>
  <c r="E54" i="28"/>
  <c r="B49" i="19" s="1"/>
  <c r="E101" i="28"/>
  <c r="B96" i="19" s="1"/>
  <c r="E89" i="28"/>
  <c r="B84" i="19" s="1"/>
  <c r="E77" i="28"/>
  <c r="B72" i="19" s="1"/>
  <c r="E65" i="28"/>
  <c r="B60" i="19" s="1"/>
  <c r="E53" i="28"/>
  <c r="B48" i="19" s="1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K18" i="22"/>
  <c r="E10" i="21"/>
  <c r="K22" i="21"/>
  <c r="F6" i="21"/>
  <c r="G6" i="22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P16" i="22"/>
  <c r="N16" i="21"/>
  <c r="N23" i="21"/>
  <c r="P23" i="22"/>
  <c r="P11" i="22"/>
  <c r="N11" i="21"/>
  <c r="P9" i="22"/>
  <c r="N9" i="21"/>
  <c r="N15" i="21"/>
  <c r="P15" i="22"/>
  <c r="P24" i="22"/>
  <c r="N24" i="21"/>
  <c r="P10" i="22"/>
  <c r="N10" i="21"/>
  <c r="N18" i="21"/>
  <c r="P18" i="22"/>
  <c r="N27" i="21"/>
  <c r="P27" i="22"/>
  <c r="N7" i="21"/>
  <c r="P7" i="22"/>
  <c r="N21" i="21"/>
  <c r="P21" i="22"/>
  <c r="P22" i="22"/>
  <c r="N22" i="21"/>
  <c r="P26" i="22"/>
  <c r="N26" i="21"/>
  <c r="P12" i="22"/>
  <c r="N12" i="21"/>
  <c r="P17" i="22"/>
  <c r="N17" i="21"/>
  <c r="N25" i="21"/>
  <c r="P25" i="22"/>
  <c r="P20" i="22"/>
  <c r="N20" i="21"/>
  <c r="P13" i="22"/>
  <c r="N13" i="21"/>
  <c r="P28" i="22"/>
  <c r="N28" i="21"/>
  <c r="N6" i="21"/>
  <c r="P6" i="22"/>
  <c r="P19" i="22"/>
  <c r="N19" i="21"/>
  <c r="P14" i="22"/>
  <c r="N14" i="21"/>
  <c r="N8" i="21"/>
  <c r="P8" i="22"/>
  <c r="H16" i="21"/>
  <c r="J16" i="22"/>
  <c r="H27" i="21"/>
  <c r="J27" i="22"/>
  <c r="J10" i="22"/>
  <c r="H10" i="21"/>
  <c r="J11" i="22"/>
  <c r="H11" i="21"/>
  <c r="J26" i="22"/>
  <c r="H26" i="21"/>
  <c r="J12" i="22"/>
  <c r="H12" i="21"/>
  <c r="J20" i="22"/>
  <c r="H20" i="21"/>
  <c r="J28" i="22"/>
  <c r="H28" i="21"/>
  <c r="J22" i="22"/>
  <c r="H22" i="21"/>
  <c r="H18" i="21"/>
  <c r="J18" i="22"/>
  <c r="H8" i="21"/>
  <c r="J8" i="22"/>
  <c r="H21" i="21"/>
  <c r="J21" i="22"/>
  <c r="J15" i="22"/>
  <c r="H15" i="21"/>
  <c r="H24" i="21"/>
  <c r="J24" i="22"/>
  <c r="J19" i="22"/>
  <c r="H19" i="21"/>
  <c r="J17" i="22"/>
  <c r="H17" i="21"/>
  <c r="J23" i="22"/>
  <c r="H23" i="21"/>
  <c r="J14" i="22"/>
  <c r="H14" i="21"/>
  <c r="J25" i="22"/>
  <c r="H25" i="21"/>
  <c r="H6" i="21"/>
  <c r="J6" i="22"/>
  <c r="J13" i="22"/>
  <c r="H13" i="21"/>
  <c r="J9" i="22"/>
  <c r="H9" i="21"/>
  <c r="J7" i="22"/>
  <c r="H7" i="21"/>
  <c r="K19" i="22"/>
  <c r="I19" i="21"/>
  <c r="I17" i="21"/>
  <c r="K17" i="22"/>
  <c r="I22" i="21"/>
  <c r="K22" i="22"/>
  <c r="I20" i="21"/>
  <c r="K20" i="22"/>
  <c r="K8" i="22"/>
  <c r="I8" i="21"/>
  <c r="I13" i="21"/>
  <c r="K13" i="22"/>
  <c r="I28" i="21"/>
  <c r="K28" i="22"/>
  <c r="K16" i="22"/>
  <c r="I16" i="21"/>
  <c r="K10" i="22"/>
  <c r="I10" i="21"/>
  <c r="I26" i="21"/>
  <c r="K26" i="22"/>
  <c r="K12" i="22"/>
  <c r="I12" i="21"/>
  <c r="K25" i="22"/>
  <c r="I25" i="21"/>
  <c r="I6" i="21"/>
  <c r="K6" i="22"/>
  <c r="K15" i="22"/>
  <c r="I15" i="21"/>
  <c r="I23" i="21"/>
  <c r="K23" i="22"/>
  <c r="K27" i="22"/>
  <c r="I27" i="21"/>
  <c r="K24" i="22"/>
  <c r="I24" i="21"/>
  <c r="K7" i="22"/>
  <c r="I7" i="21"/>
  <c r="K9" i="22"/>
  <c r="I9" i="21"/>
  <c r="I14" i="21"/>
  <c r="K14" i="22"/>
  <c r="K21" i="22"/>
  <c r="I21" i="21"/>
  <c r="L17" i="22"/>
  <c r="J12" i="21"/>
  <c r="L12" i="22"/>
  <c r="J6" i="21"/>
  <c r="L6" i="22"/>
  <c r="M15" i="22"/>
  <c r="K15" i="21"/>
  <c r="M11" i="22"/>
  <c r="K11" i="21"/>
  <c r="M19" i="22"/>
  <c r="K19" i="21"/>
  <c r="M24" i="22"/>
  <c r="K24" i="21"/>
  <c r="K13" i="21"/>
  <c r="M13" i="22"/>
  <c r="K7" i="21"/>
  <c r="M7" i="22"/>
  <c r="K23" i="21"/>
  <c r="M23" i="22"/>
  <c r="M20" i="22"/>
  <c r="K20" i="21"/>
  <c r="K28" i="21"/>
  <c r="M28" i="22"/>
  <c r="K9" i="21"/>
  <c r="M9" i="22"/>
  <c r="M21" i="22"/>
  <c r="K21" i="21"/>
  <c r="K14" i="21"/>
  <c r="M14" i="22"/>
  <c r="M10" i="22"/>
  <c r="K10" i="21"/>
  <c r="M16" i="22"/>
  <c r="K16" i="21"/>
  <c r="M17" i="22"/>
  <c r="K17" i="21"/>
  <c r="K12" i="21"/>
  <c r="M12" i="22"/>
  <c r="M26" i="22"/>
  <c r="K26" i="21"/>
  <c r="K25" i="21"/>
  <c r="M25" i="22"/>
  <c r="M18" i="22"/>
  <c r="K18" i="21"/>
  <c r="M27" i="22"/>
  <c r="K27" i="21"/>
  <c r="M6" i="22"/>
  <c r="K6" i="21"/>
  <c r="M8" i="22"/>
  <c r="K8" i="21"/>
  <c r="M19" i="21"/>
  <c r="O19" i="22"/>
  <c r="M17" i="21"/>
  <c r="O17" i="22"/>
  <c r="O23" i="22"/>
  <c r="M23" i="21"/>
  <c r="O26" i="22"/>
  <c r="M26" i="21"/>
  <c r="M14" i="21"/>
  <c r="O14" i="22"/>
  <c r="O13" i="22"/>
  <c r="M13" i="21"/>
  <c r="M16" i="21"/>
  <c r="O16" i="22"/>
  <c r="O7" i="22"/>
  <c r="M7" i="21"/>
  <c r="O15" i="22"/>
  <c r="M15" i="21"/>
  <c r="O10" i="22"/>
  <c r="M10" i="21"/>
  <c r="M25" i="21"/>
  <c r="O25" i="22"/>
  <c r="M9" i="21"/>
  <c r="O9" i="22"/>
  <c r="O12" i="22"/>
  <c r="M12" i="21"/>
  <c r="M11" i="21"/>
  <c r="O11" i="22"/>
  <c r="O28" i="22"/>
  <c r="M28" i="21"/>
  <c r="O18" i="22"/>
  <c r="M18" i="21"/>
  <c r="O20" i="22"/>
  <c r="M20" i="21"/>
  <c r="M24" i="21"/>
  <c r="O24" i="22"/>
  <c r="M27" i="21"/>
  <c r="O27" i="22"/>
  <c r="M22" i="21"/>
  <c r="O22" i="22"/>
  <c r="O6" i="22"/>
  <c r="M6" i="21"/>
  <c r="O21" i="22"/>
  <c r="M21" i="21"/>
  <c r="M8" i="21"/>
  <c r="O8" i="22"/>
  <c r="Q31" i="22"/>
  <c r="O31" i="21"/>
  <c r="O53" i="21"/>
  <c r="Q53" i="22"/>
  <c r="Q7" i="22"/>
  <c r="O7" i="21"/>
  <c r="O76" i="21"/>
  <c r="O91" i="21"/>
  <c r="Q56" i="22"/>
  <c r="O56" i="21"/>
  <c r="Q14" i="22"/>
  <c r="O14" i="21"/>
  <c r="O99" i="21"/>
  <c r="Q99" i="22"/>
  <c r="O68" i="21"/>
  <c r="O74" i="21"/>
  <c r="Q60" i="22"/>
  <c r="O60" i="21"/>
  <c r="O79" i="21"/>
  <c r="O11" i="21"/>
  <c r="Q11" i="22"/>
  <c r="O92" i="21"/>
  <c r="O86" i="21"/>
  <c r="O85" i="21"/>
  <c r="Q50" i="22"/>
  <c r="O50" i="21"/>
  <c r="O75" i="21"/>
  <c r="Q18" i="22"/>
  <c r="O18" i="21"/>
  <c r="Q40" i="22"/>
  <c r="O40" i="21"/>
  <c r="Q49" i="22"/>
  <c r="O49" i="21"/>
  <c r="Q10" i="22"/>
  <c r="O10" i="21"/>
  <c r="Q62" i="22"/>
  <c r="O62" i="21"/>
  <c r="O87" i="21"/>
  <c r="Q24" i="22"/>
  <c r="O24" i="21"/>
  <c r="Q52" i="22"/>
  <c r="O52" i="21"/>
  <c r="Q61" i="22"/>
  <c r="O61" i="21"/>
  <c r="Q13" i="22"/>
  <c r="O13" i="21"/>
  <c r="Q58" i="22"/>
  <c r="O58" i="21"/>
  <c r="O83" i="21"/>
  <c r="Q22" i="22"/>
  <c r="O22" i="21"/>
  <c r="Q48" i="22"/>
  <c r="O48" i="21"/>
  <c r="Q57" i="22"/>
  <c r="O57" i="21"/>
  <c r="Q12" i="22"/>
  <c r="O12" i="21"/>
  <c r="O70" i="21"/>
  <c r="O69" i="21"/>
  <c r="O20" i="21"/>
  <c r="Q20" i="22"/>
  <c r="O6" i="21"/>
  <c r="Q6" i="22"/>
  <c r="Q28" i="22"/>
  <c r="O28" i="21"/>
  <c r="O101" i="21"/>
  <c r="O23" i="21"/>
  <c r="Q23" i="22"/>
  <c r="Q34" i="22"/>
  <c r="O34" i="21"/>
  <c r="Q59" i="22"/>
  <c r="O59" i="21"/>
  <c r="O88" i="21"/>
  <c r="Q97" i="22"/>
  <c r="O97" i="21"/>
  <c r="Q33" i="22"/>
  <c r="O33" i="21"/>
  <c r="O46" i="21"/>
  <c r="Q46" i="22"/>
  <c r="O71" i="21"/>
  <c r="O16" i="21"/>
  <c r="Q16" i="22"/>
  <c r="O36" i="21"/>
  <c r="Q36" i="22"/>
  <c r="O45" i="21"/>
  <c r="Q45" i="22"/>
  <c r="O9" i="21"/>
  <c r="Q9" i="22"/>
  <c r="Q42" i="22"/>
  <c r="O42" i="21"/>
  <c r="O67" i="21"/>
  <c r="O96" i="21"/>
  <c r="Q32" i="22"/>
  <c r="O32" i="21"/>
  <c r="Q41" i="22"/>
  <c r="O41" i="21"/>
  <c r="Q8" i="22"/>
  <c r="O8" i="21"/>
  <c r="O95" i="21"/>
  <c r="Q15" i="22"/>
  <c r="O15" i="21"/>
  <c r="O44" i="21"/>
  <c r="Q44" i="22"/>
  <c r="Q38" i="22"/>
  <c r="O38" i="21"/>
  <c r="Q37" i="22"/>
  <c r="O37" i="21"/>
  <c r="O47" i="21"/>
  <c r="Q47" i="22"/>
  <c r="O82" i="21"/>
  <c r="O100" i="21"/>
  <c r="Q43" i="22"/>
  <c r="O43" i="21"/>
  <c r="O72" i="21"/>
  <c r="O81" i="21"/>
  <c r="Q21" i="22"/>
  <c r="O21" i="21"/>
  <c r="O94" i="21"/>
  <c r="Q30" i="22"/>
  <c r="O30" i="21"/>
  <c r="Q55" i="22"/>
  <c r="O55" i="21"/>
  <c r="O84" i="21"/>
  <c r="O93" i="21"/>
  <c r="Q29" i="22"/>
  <c r="O29" i="21"/>
  <c r="O90" i="21"/>
  <c r="Q26" i="22"/>
  <c r="O26" i="21"/>
  <c r="Q51" i="22"/>
  <c r="O51" i="21"/>
  <c r="O80" i="21"/>
  <c r="O89" i="21"/>
  <c r="Q25" i="22"/>
  <c r="O25" i="21"/>
  <c r="O54" i="21"/>
  <c r="Q54" i="22"/>
  <c r="Q63" i="22"/>
  <c r="O63" i="21"/>
  <c r="O66" i="21"/>
  <c r="Q27" i="22"/>
  <c r="O27" i="21"/>
  <c r="Q65" i="22"/>
  <c r="O65" i="21"/>
  <c r="O78" i="21"/>
  <c r="O39" i="21"/>
  <c r="Q39" i="22"/>
  <c r="O77" i="21"/>
  <c r="O19" i="21"/>
  <c r="Q19" i="22"/>
  <c r="Q98" i="22"/>
  <c r="O98" i="21"/>
  <c r="Q35" i="22"/>
  <c r="O35" i="21"/>
  <c r="Q64" i="22"/>
  <c r="O64" i="21"/>
  <c r="O73" i="21"/>
  <c r="Q17" i="22"/>
  <c r="O17" i="21"/>
  <c r="D29" i="22" l="1"/>
  <c r="F20" i="21"/>
  <c r="G17" i="22"/>
  <c r="G7" i="22"/>
  <c r="J25" i="21"/>
  <c r="L11" i="22"/>
  <c r="L23" i="22"/>
  <c r="G11" i="22"/>
  <c r="G16" i="22"/>
  <c r="G19" i="22"/>
  <c r="F13" i="21"/>
  <c r="F14" i="21"/>
  <c r="F15" i="21"/>
  <c r="G8" i="22"/>
  <c r="G21" i="22"/>
  <c r="F25" i="21"/>
  <c r="G18" i="22"/>
  <c r="G22" i="22"/>
  <c r="F27" i="21"/>
  <c r="F10" i="21"/>
  <c r="L14" i="22"/>
  <c r="J9" i="21"/>
  <c r="J10" i="21"/>
  <c r="J16" i="21"/>
  <c r="L24" i="22"/>
  <c r="L22" i="22"/>
  <c r="J27" i="21"/>
  <c r="J26" i="21"/>
  <c r="L13" i="22"/>
  <c r="L18" i="22"/>
  <c r="J15" i="21"/>
  <c r="L7" i="22"/>
  <c r="L19" i="22"/>
  <c r="G9" i="22"/>
  <c r="G12" i="22"/>
  <c r="F26" i="21"/>
  <c r="F24" i="21"/>
  <c r="J20" i="21"/>
  <c r="J21" i="21"/>
  <c r="J8" i="21"/>
  <c r="J28" i="21"/>
  <c r="F23" i="21"/>
  <c r="D58" i="6"/>
  <c r="D33" i="6"/>
  <c r="F28" i="19"/>
  <c r="F28" i="20" s="1"/>
  <c r="D33" i="5"/>
  <c r="F33" i="5" s="1"/>
  <c r="C25" i="23" s="1"/>
  <c r="D47" i="5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H77" i="28" s="1"/>
  <c r="B72" i="20"/>
  <c r="B72" i="22" s="1"/>
  <c r="D58" i="28"/>
  <c r="H58" i="28" s="1"/>
  <c r="B53" i="20"/>
  <c r="B53" i="22" s="1"/>
  <c r="D74" i="28"/>
  <c r="H74" i="28" s="1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H63" i="28" s="1"/>
  <c r="B58" i="20"/>
  <c r="B58" i="22" s="1"/>
  <c r="D79" i="28"/>
  <c r="H79" i="28" s="1"/>
  <c r="B74" i="20"/>
  <c r="B74" i="22" s="1"/>
  <c r="D95" i="28"/>
  <c r="H95" i="28" s="1"/>
  <c r="B90" i="20"/>
  <c r="B90" i="22" s="1"/>
  <c r="D73" i="28"/>
  <c r="H73" i="28" s="1"/>
  <c r="B68" i="20"/>
  <c r="B68" i="22" s="1"/>
  <c r="D60" i="28"/>
  <c r="H60" i="28" s="1"/>
  <c r="B55" i="20"/>
  <c r="B55" i="22" s="1"/>
  <c r="D76" i="28"/>
  <c r="H76" i="28" s="1"/>
  <c r="B71" i="20"/>
  <c r="B71" i="22" s="1"/>
  <c r="D92" i="28"/>
  <c r="H92" i="28" s="1"/>
  <c r="B87" i="20"/>
  <c r="B87" i="22" s="1"/>
  <c r="D41" i="28"/>
  <c r="B36" i="20"/>
  <c r="B36" i="22" s="1"/>
  <c r="D45" i="28"/>
  <c r="B40" i="20"/>
  <c r="B40" i="22" s="1"/>
  <c r="D49" i="28"/>
  <c r="H49" i="28" s="1"/>
  <c r="B44" i="20"/>
  <c r="B44" i="22" s="1"/>
  <c r="D52" i="28"/>
  <c r="H52" i="28" s="1"/>
  <c r="B47" i="20"/>
  <c r="B47" i="22" s="1"/>
  <c r="D89" i="28"/>
  <c r="B84" i="20"/>
  <c r="B84" i="22" s="1"/>
  <c r="D62" i="28"/>
  <c r="H62" i="28" s="1"/>
  <c r="B57" i="20"/>
  <c r="B57" i="22" s="1"/>
  <c r="D78" i="28"/>
  <c r="H78" i="28" s="1"/>
  <c r="B73" i="20"/>
  <c r="B73" i="22" s="1"/>
  <c r="D94" i="28"/>
  <c r="B89" i="20"/>
  <c r="B89" i="22" s="1"/>
  <c r="D57" i="28"/>
  <c r="H57" i="28" s="1"/>
  <c r="B52" i="20"/>
  <c r="B52" i="22" s="1"/>
  <c r="D105" i="28"/>
  <c r="B100" i="20"/>
  <c r="B100" i="22" s="1"/>
  <c r="D67" i="28"/>
  <c r="H67" i="28" s="1"/>
  <c r="B62" i="20"/>
  <c r="B62" i="22" s="1"/>
  <c r="D83" i="28"/>
  <c r="H83" i="28" s="1"/>
  <c r="B78" i="20"/>
  <c r="B78" i="22" s="1"/>
  <c r="D99" i="28"/>
  <c r="B94" i="20"/>
  <c r="B94" i="22" s="1"/>
  <c r="D85" i="28"/>
  <c r="B80" i="20"/>
  <c r="B80" i="22" s="1"/>
  <c r="D64" i="28"/>
  <c r="H64" i="28" s="1"/>
  <c r="B59" i="20"/>
  <c r="B59" i="22" s="1"/>
  <c r="D80" i="28"/>
  <c r="B75" i="20"/>
  <c r="B75" i="22" s="1"/>
  <c r="D96" i="28"/>
  <c r="H96" i="28" s="1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H53" i="28" s="1"/>
  <c r="B48" i="20"/>
  <c r="B48" i="22" s="1"/>
  <c r="D101" i="28"/>
  <c r="B96" i="20"/>
  <c r="B96" i="22" s="1"/>
  <c r="D66" i="28"/>
  <c r="H66" i="28" s="1"/>
  <c r="B61" i="20"/>
  <c r="B61" i="22" s="1"/>
  <c r="D82" i="28"/>
  <c r="H82" i="28" s="1"/>
  <c r="B77" i="20"/>
  <c r="B77" i="22" s="1"/>
  <c r="D98" i="28"/>
  <c r="H98" i="28" s="1"/>
  <c r="B93" i="20"/>
  <c r="B93" i="22" s="1"/>
  <c r="D69" i="28"/>
  <c r="H69" i="28" s="1"/>
  <c r="B64" i="20"/>
  <c r="B64" i="22" s="1"/>
  <c r="D55" i="28"/>
  <c r="H55" i="28" s="1"/>
  <c r="B50" i="20"/>
  <c r="B50" i="22" s="1"/>
  <c r="D71" i="28"/>
  <c r="H71" i="28" s="1"/>
  <c r="B66" i="20"/>
  <c r="B66" i="22" s="1"/>
  <c r="D87" i="28"/>
  <c r="H87" i="28" s="1"/>
  <c r="B82" i="20"/>
  <c r="B82" i="22" s="1"/>
  <c r="D103" i="28"/>
  <c r="B98" i="20"/>
  <c r="B98" i="22" s="1"/>
  <c r="D97" i="28"/>
  <c r="B92" i="20"/>
  <c r="B92" i="22" s="1"/>
  <c r="D68" i="28"/>
  <c r="H68" i="28" s="1"/>
  <c r="B63" i="20"/>
  <c r="B63" i="22" s="1"/>
  <c r="D84" i="28"/>
  <c r="B79" i="20"/>
  <c r="B79" i="22" s="1"/>
  <c r="D100" i="28"/>
  <c r="B95" i="20"/>
  <c r="B95" i="22" s="1"/>
  <c r="D46" i="28"/>
  <c r="H46" i="28" s="1"/>
  <c r="B41" i="20"/>
  <c r="B41" i="22" s="1"/>
  <c r="D47" i="28"/>
  <c r="H47" i="28" s="1"/>
  <c r="B42" i="20"/>
  <c r="B42" i="22" s="1"/>
  <c r="D44" i="28"/>
  <c r="B39" i="20"/>
  <c r="B39" i="22" s="1"/>
  <c r="D37" i="28"/>
  <c r="B32" i="20"/>
  <c r="B32" i="22" s="1"/>
  <c r="D65" i="28"/>
  <c r="H65" i="28" s="1"/>
  <c r="B60" i="20"/>
  <c r="B60" i="22" s="1"/>
  <c r="D54" i="28"/>
  <c r="H54" i="28" s="1"/>
  <c r="B49" i="20"/>
  <c r="B49" i="22" s="1"/>
  <c r="D70" i="28"/>
  <c r="H70" i="28" s="1"/>
  <c r="B65" i="20"/>
  <c r="B65" i="22" s="1"/>
  <c r="D86" i="28"/>
  <c r="H86" i="28" s="1"/>
  <c r="B81" i="20"/>
  <c r="B81" i="22" s="1"/>
  <c r="D102" i="28"/>
  <c r="H102" i="28" s="1"/>
  <c r="B97" i="20"/>
  <c r="B97" i="22" s="1"/>
  <c r="D81" i="28"/>
  <c r="H81" i="28" s="1"/>
  <c r="B76" i="20"/>
  <c r="B76" i="22" s="1"/>
  <c r="D59" i="28"/>
  <c r="H59" i="28" s="1"/>
  <c r="B54" i="20"/>
  <c r="B54" i="22" s="1"/>
  <c r="D75" i="28"/>
  <c r="H75" i="28" s="1"/>
  <c r="B70" i="20"/>
  <c r="B70" i="22" s="1"/>
  <c r="D91" i="28"/>
  <c r="H91" i="28" s="1"/>
  <c r="B86" i="20"/>
  <c r="B86" i="22" s="1"/>
  <c r="D61" i="28"/>
  <c r="H61" i="28" s="1"/>
  <c r="B56" i="20"/>
  <c r="B56" i="22" s="1"/>
  <c r="D56" i="28"/>
  <c r="H56" i="28" s="1"/>
  <c r="B51" i="20"/>
  <c r="B51" i="22" s="1"/>
  <c r="D72" i="28"/>
  <c r="H72" i="28" s="1"/>
  <c r="B67" i="20"/>
  <c r="B67" i="22" s="1"/>
  <c r="D88" i="28"/>
  <c r="H88" i="28" s="1"/>
  <c r="B83" i="20"/>
  <c r="B83" i="22" s="1"/>
  <c r="D104" i="28"/>
  <c r="B99" i="20"/>
  <c r="B99" i="22" s="1"/>
  <c r="D50" i="28"/>
  <c r="H50" i="28" s="1"/>
  <c r="B45" i="20"/>
  <c r="B45" i="22" s="1"/>
  <c r="D51" i="28"/>
  <c r="H51" i="28" s="1"/>
  <c r="B46" i="20"/>
  <c r="B46" i="22" s="1"/>
  <c r="D48" i="28"/>
  <c r="H48" i="28" s="1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G4" i="13"/>
  <c r="D42" i="21"/>
  <c r="D41" i="21"/>
  <c r="E33" i="22"/>
  <c r="D39" i="21"/>
  <c r="D43" i="22"/>
  <c r="E32" i="22"/>
  <c r="D43" i="21"/>
  <c r="F28" i="22" l="1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I3" i="13" l="1"/>
  <c r="E35" i="12" l="1"/>
  <c r="E35" i="29" s="1"/>
  <c r="E34" i="12"/>
  <c r="E34" i="29" s="1"/>
  <c r="I4" i="13"/>
  <c r="E47" i="12"/>
  <c r="E47" i="29" s="1"/>
  <c r="E46" i="12"/>
  <c r="E46" i="29" s="1"/>
  <c r="E51" i="12"/>
  <c r="E51" i="29" s="1"/>
  <c r="E43" i="12"/>
  <c r="E43" i="29" s="1"/>
  <c r="E38" i="12"/>
  <c r="E38" i="29" s="1"/>
  <c r="E39" i="12"/>
  <c r="E39" i="29" s="1"/>
  <c r="E50" i="12"/>
  <c r="E50" i="29" s="1"/>
  <c r="E42" i="12"/>
  <c r="E42" i="29" s="1"/>
  <c r="E37" i="12"/>
  <c r="E37" i="29" s="1"/>
  <c r="E41" i="12"/>
  <c r="E41" i="29" s="1"/>
  <c r="E45" i="12"/>
  <c r="E45" i="29" s="1"/>
  <c r="E49" i="12"/>
  <c r="E49" i="29" s="1"/>
  <c r="E53" i="12"/>
  <c r="E53" i="29" s="1"/>
  <c r="E36" i="12"/>
  <c r="E36" i="29" s="1"/>
  <c r="E40" i="12"/>
  <c r="E40" i="29" s="1"/>
  <c r="E44" i="12"/>
  <c r="E44" i="29" s="1"/>
  <c r="E48" i="12"/>
  <c r="E48" i="29" s="1"/>
  <c r="E52" i="12"/>
  <c r="E52" i="29" s="1"/>
  <c r="I39" i="19" l="1"/>
  <c r="I39" i="20" s="1"/>
  <c r="I39" i="22" s="1"/>
  <c r="D44" i="29"/>
  <c r="I36" i="19"/>
  <c r="I36" i="20" s="1"/>
  <c r="I36" i="22" s="1"/>
  <c r="D41" i="29"/>
  <c r="I40" i="19"/>
  <c r="I40" i="20" s="1"/>
  <c r="I40" i="22" s="1"/>
  <c r="D45" i="29"/>
  <c r="D40" i="29"/>
  <c r="I35" i="19"/>
  <c r="I35" i="20" s="1"/>
  <c r="I35" i="22" s="1"/>
  <c r="I31" i="19"/>
  <c r="I31" i="20" s="1"/>
  <c r="I31" i="22" s="1"/>
  <c r="D36" i="29"/>
  <c r="I33" i="19"/>
  <c r="I33" i="20" s="1"/>
  <c r="I33" i="22" s="1"/>
  <c r="D38" i="29"/>
  <c r="I34" i="19"/>
  <c r="I34" i="20" s="1"/>
  <c r="I34" i="22" s="1"/>
  <c r="D39" i="29"/>
  <c r="I38" i="19"/>
  <c r="I38" i="20" s="1"/>
  <c r="I38" i="22" s="1"/>
  <c r="D43" i="29"/>
  <c r="D53" i="29"/>
  <c r="I48" i="19"/>
  <c r="I48" i="20" s="1"/>
  <c r="I48" i="22" s="1"/>
  <c r="I46" i="19"/>
  <c r="I46" i="20" s="1"/>
  <c r="I46" i="22" s="1"/>
  <c r="D51" i="29"/>
  <c r="I43" i="19"/>
  <c r="I43" i="20" s="1"/>
  <c r="I43" i="22" s="1"/>
  <c r="D48" i="29"/>
  <c r="I37" i="19"/>
  <c r="I37" i="20" s="1"/>
  <c r="I37" i="22" s="1"/>
  <c r="D42" i="29"/>
  <c r="I42" i="19"/>
  <c r="I42" i="20" s="1"/>
  <c r="I42" i="22" s="1"/>
  <c r="D47" i="29"/>
  <c r="I32" i="19"/>
  <c r="I32" i="20" s="1"/>
  <c r="I32" i="22" s="1"/>
  <c r="D37" i="29"/>
  <c r="I41" i="19"/>
  <c r="I41" i="20" s="1"/>
  <c r="I41" i="22" s="1"/>
  <c r="D46" i="29"/>
  <c r="I44" i="19"/>
  <c r="I44" i="20" s="1"/>
  <c r="I44" i="22" s="1"/>
  <c r="D49" i="29"/>
  <c r="I45" i="19"/>
  <c r="I45" i="20" s="1"/>
  <c r="I45" i="22" s="1"/>
  <c r="D50" i="29"/>
  <c r="I29" i="19"/>
  <c r="I29" i="20" s="1"/>
  <c r="I29" i="22" s="1"/>
  <c r="D34" i="29"/>
  <c r="I47" i="19"/>
  <c r="I47" i="20" s="1"/>
  <c r="I47" i="22" s="1"/>
  <c r="D52" i="29"/>
  <c r="D35" i="29"/>
  <c r="I30" i="19"/>
  <c r="I30" i="20" s="1"/>
  <c r="I30" i="22" s="1"/>
  <c r="N32" i="19"/>
  <c r="N32" i="20" s="1"/>
  <c r="E37" i="14"/>
  <c r="E37" i="13"/>
  <c r="E37" i="10"/>
  <c r="L32" i="19" s="1"/>
  <c r="E37" i="9"/>
  <c r="E37" i="11"/>
  <c r="E37" i="8"/>
  <c r="N46" i="19"/>
  <c r="N46" i="20" s="1"/>
  <c r="N46" i="22" s="1"/>
  <c r="E51" i="14"/>
  <c r="E51" i="13"/>
  <c r="E51" i="8"/>
  <c r="E51" i="9"/>
  <c r="E51" i="11"/>
  <c r="E51" i="10"/>
  <c r="N41" i="19"/>
  <c r="N41" i="20" s="1"/>
  <c r="E46" i="13"/>
  <c r="E46" i="14"/>
  <c r="E46" i="8"/>
  <c r="E46" i="10"/>
  <c r="E46" i="11"/>
  <c r="E46" i="9"/>
  <c r="N40" i="19"/>
  <c r="E45" i="14"/>
  <c r="E45" i="13"/>
  <c r="E45" i="10"/>
  <c r="E45" i="11"/>
  <c r="E45" i="8"/>
  <c r="E45" i="9"/>
  <c r="N45" i="19"/>
  <c r="N45" i="20" s="1"/>
  <c r="E50" i="14"/>
  <c r="E50" i="13"/>
  <c r="E50" i="11"/>
  <c r="E50" i="9"/>
  <c r="E50" i="8"/>
  <c r="E50" i="10"/>
  <c r="N38" i="19"/>
  <c r="N38" i="20" s="1"/>
  <c r="L38" i="21" s="1"/>
  <c r="E43" i="14"/>
  <c r="E43" i="13"/>
  <c r="E43" i="11"/>
  <c r="E43" i="9"/>
  <c r="E43" i="8"/>
  <c r="E43" i="10"/>
  <c r="L38" i="19" s="1"/>
  <c r="N35" i="19"/>
  <c r="N35" i="20" s="1"/>
  <c r="E40" i="14"/>
  <c r="E40" i="13"/>
  <c r="E40" i="9"/>
  <c r="E40" i="8"/>
  <c r="E40" i="11"/>
  <c r="E40" i="10"/>
  <c r="N36" i="19"/>
  <c r="N36" i="20" s="1"/>
  <c r="E41" i="13"/>
  <c r="E41" i="14"/>
  <c r="E41" i="8"/>
  <c r="E41" i="9"/>
  <c r="E41" i="11"/>
  <c r="E41" i="10"/>
  <c r="N37" i="19"/>
  <c r="N37" i="20" s="1"/>
  <c r="E42" i="14"/>
  <c r="E42" i="13"/>
  <c r="E42" i="10"/>
  <c r="E42" i="9"/>
  <c r="E42" i="11"/>
  <c r="E42" i="8"/>
  <c r="N34" i="19"/>
  <c r="N34" i="20" s="1"/>
  <c r="E39" i="14"/>
  <c r="E39" i="13"/>
  <c r="E39" i="8"/>
  <c r="E39" i="9"/>
  <c r="E39" i="10"/>
  <c r="E39" i="11"/>
  <c r="N42" i="19"/>
  <c r="N42" i="20" s="1"/>
  <c r="N42" i="22" s="1"/>
  <c r="E47" i="14"/>
  <c r="E47" i="13"/>
  <c r="E47" i="10"/>
  <c r="E47" i="9"/>
  <c r="E47" i="8"/>
  <c r="E47" i="11"/>
  <c r="N39" i="19"/>
  <c r="N39" i="20" s="1"/>
  <c r="E44" i="14"/>
  <c r="E44" i="13"/>
  <c r="E44" i="9"/>
  <c r="E44" i="11"/>
  <c r="E44" i="8"/>
  <c r="E44" i="10"/>
  <c r="L39" i="19" s="1"/>
  <c r="N31" i="19"/>
  <c r="N31" i="20" s="1"/>
  <c r="E36" i="13"/>
  <c r="E36" i="14"/>
  <c r="E36" i="9"/>
  <c r="E36" i="11"/>
  <c r="E36" i="10"/>
  <c r="E36" i="8"/>
  <c r="E34" i="13"/>
  <c r="E34" i="14"/>
  <c r="E34" i="10"/>
  <c r="E34" i="9"/>
  <c r="E34" i="8"/>
  <c r="E34" i="11"/>
  <c r="N44" i="19"/>
  <c r="N44" i="20" s="1"/>
  <c r="E49" i="14"/>
  <c r="E49" i="13"/>
  <c r="E49" i="11"/>
  <c r="E49" i="9"/>
  <c r="E49" i="8"/>
  <c r="E49" i="10"/>
  <c r="L44" i="19" s="1"/>
  <c r="N33" i="19"/>
  <c r="N33" i="20" s="1"/>
  <c r="E38" i="14"/>
  <c r="E38" i="13"/>
  <c r="E38" i="8"/>
  <c r="E38" i="9"/>
  <c r="E38" i="11"/>
  <c r="E38" i="10"/>
  <c r="N47" i="19"/>
  <c r="N47" i="20" s="1"/>
  <c r="E52" i="14"/>
  <c r="E52" i="13"/>
  <c r="E52" i="8"/>
  <c r="E52" i="9"/>
  <c r="E52" i="10"/>
  <c r="E52" i="11"/>
  <c r="N43" i="19"/>
  <c r="N43" i="20" s="1"/>
  <c r="E48" i="14"/>
  <c r="E48" i="13"/>
  <c r="E48" i="10"/>
  <c r="L43" i="19" s="1"/>
  <c r="E48" i="9"/>
  <c r="E48" i="8"/>
  <c r="E48" i="11"/>
  <c r="N48" i="19"/>
  <c r="E53" i="13"/>
  <c r="E53" i="14"/>
  <c r="E53" i="8"/>
  <c r="E53" i="9"/>
  <c r="E53" i="11"/>
  <c r="E53" i="10"/>
  <c r="N30" i="19"/>
  <c r="N30" i="20" s="1"/>
  <c r="N30" i="22" s="1"/>
  <c r="E35" i="13"/>
  <c r="E35" i="14"/>
  <c r="E35" i="8"/>
  <c r="E35" i="9"/>
  <c r="E35" i="10"/>
  <c r="E35" i="11"/>
  <c r="D35" i="12"/>
  <c r="N29" i="19"/>
  <c r="N29" i="20" s="1"/>
  <c r="D34" i="12"/>
  <c r="K34" i="12" s="1"/>
  <c r="D43" i="12"/>
  <c r="K43" i="12" s="1"/>
  <c r="D39" i="12"/>
  <c r="K39" i="12" s="1"/>
  <c r="D46" i="12"/>
  <c r="K46" i="12" s="1"/>
  <c r="G3" i="13"/>
  <c r="G2" i="13"/>
  <c r="D47" i="12"/>
  <c r="K47" i="12" s="1"/>
  <c r="D51" i="12"/>
  <c r="K51" i="12" s="1"/>
  <c r="D50" i="12"/>
  <c r="K50" i="12" s="1"/>
  <c r="D38" i="12"/>
  <c r="K38" i="12" s="1"/>
  <c r="D42" i="12"/>
  <c r="K42" i="12" s="1"/>
  <c r="D52" i="12"/>
  <c r="K52" i="12" s="1"/>
  <c r="D41" i="12"/>
  <c r="K41" i="12" s="1"/>
  <c r="D53" i="12"/>
  <c r="K53" i="12" s="1"/>
  <c r="N48" i="20"/>
  <c r="D44" i="12"/>
  <c r="K44" i="12" s="1"/>
  <c r="D49" i="12"/>
  <c r="K49" i="12" s="1"/>
  <c r="D36" i="12"/>
  <c r="K36" i="12" s="1"/>
  <c r="D48" i="12"/>
  <c r="K48" i="12" s="1"/>
  <c r="D37" i="12"/>
  <c r="K37" i="12" s="1"/>
  <c r="D40" i="12"/>
  <c r="K40" i="12" s="1"/>
  <c r="N40" i="20"/>
  <c r="D45" i="12"/>
  <c r="K45" i="12" s="1"/>
  <c r="L37" i="19" l="1"/>
  <c r="L37" i="20" s="1"/>
  <c r="L30" i="19"/>
  <c r="L30" i="20" s="1"/>
  <c r="J30" i="21" s="1"/>
  <c r="L42" i="19"/>
  <c r="L42" i="20" s="1"/>
  <c r="L31" i="19"/>
  <c r="L31" i="20" s="1"/>
  <c r="L41" i="19"/>
  <c r="L41" i="20" s="1"/>
  <c r="L46" i="19"/>
  <c r="L46" i="20" s="1"/>
  <c r="L34" i="19"/>
  <c r="L34" i="20" s="1"/>
  <c r="L36" i="19"/>
  <c r="L36" i="20" s="1"/>
  <c r="J36" i="21" s="1"/>
  <c r="L48" i="19"/>
  <c r="L48" i="20" s="1"/>
  <c r="L48" i="22" s="1"/>
  <c r="L33" i="19"/>
  <c r="L33" i="20" s="1"/>
  <c r="L35" i="19"/>
  <c r="L35" i="20" s="1"/>
  <c r="L35" i="22" s="1"/>
  <c r="L47" i="19"/>
  <c r="L47" i="20" s="1"/>
  <c r="J47" i="21" s="1"/>
  <c r="L45" i="19"/>
  <c r="L45" i="20" s="1"/>
  <c r="L40" i="19"/>
  <c r="L40" i="20" s="1"/>
  <c r="K35" i="12"/>
  <c r="I27" i="23" s="1"/>
  <c r="D35" i="10"/>
  <c r="F35" i="10" s="1"/>
  <c r="G27" i="23" s="1"/>
  <c r="H35" i="12"/>
  <c r="L30" i="21"/>
  <c r="P29" i="19"/>
  <c r="P29" i="20" s="1"/>
  <c r="D34" i="14"/>
  <c r="F34" i="14" s="1"/>
  <c r="K26" i="23" s="1"/>
  <c r="D35" i="13"/>
  <c r="F35" i="13" s="1"/>
  <c r="J27" i="23" s="1"/>
  <c r="P38" i="19"/>
  <c r="P38" i="20" s="1"/>
  <c r="M30" i="19"/>
  <c r="M30" i="20" s="1"/>
  <c r="I26" i="23"/>
  <c r="H34" i="12"/>
  <c r="N29" i="22"/>
  <c r="L29" i="21"/>
  <c r="K33" i="19"/>
  <c r="K33" i="20" s="1"/>
  <c r="L29" i="19"/>
  <c r="L29" i="20" s="1"/>
  <c r="D34" i="10"/>
  <c r="F34" i="10" s="1"/>
  <c r="G26" i="23" s="1"/>
  <c r="L42" i="21"/>
  <c r="L46" i="21"/>
  <c r="I30" i="23"/>
  <c r="H38" i="12"/>
  <c r="I31" i="23"/>
  <c r="H39" i="12"/>
  <c r="I28" i="23"/>
  <c r="H36" i="12"/>
  <c r="I35" i="23"/>
  <c r="H43" i="12"/>
  <c r="I40" i="23"/>
  <c r="H48" i="12"/>
  <c r="I41" i="23"/>
  <c r="H49" i="12"/>
  <c r="I33" i="23"/>
  <c r="H41" i="12"/>
  <c r="I34" i="23"/>
  <c r="H42" i="12"/>
  <c r="I42" i="23"/>
  <c r="H50" i="12"/>
  <c r="I37" i="23"/>
  <c r="H45" i="12"/>
  <c r="I36" i="23"/>
  <c r="H44" i="12"/>
  <c r="I44" i="23"/>
  <c r="H52" i="12"/>
  <c r="I39" i="23"/>
  <c r="H47" i="12"/>
  <c r="I45" i="23"/>
  <c r="H53" i="12"/>
  <c r="I32" i="23"/>
  <c r="H40" i="12"/>
  <c r="I29" i="23"/>
  <c r="H37" i="12"/>
  <c r="I43" i="23"/>
  <c r="H51" i="12"/>
  <c r="I38" i="23"/>
  <c r="H46" i="12"/>
  <c r="P31" i="19"/>
  <c r="N34" i="22"/>
  <c r="L34" i="21"/>
  <c r="N45" i="22"/>
  <c r="L45" i="21"/>
  <c r="N33" i="22"/>
  <c r="L33" i="21"/>
  <c r="N41" i="22"/>
  <c r="L41" i="21"/>
  <c r="D40" i="10"/>
  <c r="F40" i="10" s="1"/>
  <c r="G32" i="23" s="1"/>
  <c r="L38" i="20"/>
  <c r="D53" i="10"/>
  <c r="F53" i="10" s="1"/>
  <c r="G45" i="23" s="1"/>
  <c r="D52" i="10"/>
  <c r="F52" i="10" s="1"/>
  <c r="G44" i="23" s="1"/>
  <c r="L44" i="20"/>
  <c r="L43" i="20"/>
  <c r="D41" i="10"/>
  <c r="F41" i="10" s="1"/>
  <c r="G33" i="23" s="1"/>
  <c r="D37" i="10"/>
  <c r="F37" i="10" s="1"/>
  <c r="G29" i="23" s="1"/>
  <c r="L32" i="20"/>
  <c r="L32" i="22" s="1"/>
  <c r="L39" i="20"/>
  <c r="O36" i="19"/>
  <c r="O31" i="19"/>
  <c r="M31" i="19"/>
  <c r="L30" i="22"/>
  <c r="P35" i="19"/>
  <c r="P34" i="19"/>
  <c r="O40" i="19"/>
  <c r="O42" i="19"/>
  <c r="O37" i="19"/>
  <c r="O45" i="19"/>
  <c r="O33" i="19"/>
  <c r="O43" i="19"/>
  <c r="M45" i="19"/>
  <c r="M47" i="19"/>
  <c r="M32" i="19"/>
  <c r="D44" i="10"/>
  <c r="F44" i="10" s="1"/>
  <c r="G36" i="23" s="1"/>
  <c r="D43" i="10"/>
  <c r="F43" i="10" s="1"/>
  <c r="G35" i="23" s="1"/>
  <c r="D45" i="10"/>
  <c r="F45" i="10" s="1"/>
  <c r="G37" i="23" s="1"/>
  <c r="D48" i="10"/>
  <c r="F48" i="10" s="1"/>
  <c r="G40" i="23" s="1"/>
  <c r="D36" i="10"/>
  <c r="F36" i="10" s="1"/>
  <c r="G28" i="23" s="1"/>
  <c r="J37" i="19"/>
  <c r="J29" i="19"/>
  <c r="D49" i="10"/>
  <c r="F49" i="10" s="1"/>
  <c r="G41" i="23" s="1"/>
  <c r="D50" i="10"/>
  <c r="F50" i="10" s="1"/>
  <c r="G42" i="23" s="1"/>
  <c r="D42" i="10"/>
  <c r="F42" i="10" s="1"/>
  <c r="G34" i="23" s="1"/>
  <c r="M41" i="19"/>
  <c r="M36" i="19"/>
  <c r="M43" i="19"/>
  <c r="D47" i="10"/>
  <c r="F47" i="10" s="1"/>
  <c r="G39" i="23" s="1"/>
  <c r="M35" i="19"/>
  <c r="M46" i="19"/>
  <c r="M42" i="19"/>
  <c r="D38" i="10"/>
  <c r="F38" i="10" s="1"/>
  <c r="G30" i="23" s="1"/>
  <c r="M33" i="19"/>
  <c r="M44" i="19"/>
  <c r="M34" i="19"/>
  <c r="D39" i="10"/>
  <c r="F39" i="10" s="1"/>
  <c r="G31" i="23" s="1"/>
  <c r="P47" i="19"/>
  <c r="P46" i="19"/>
  <c r="P44" i="19"/>
  <c r="P41" i="19"/>
  <c r="P33" i="19"/>
  <c r="O48" i="19"/>
  <c r="O34" i="19"/>
  <c r="M40" i="19"/>
  <c r="P40" i="19"/>
  <c r="P43" i="19"/>
  <c r="O35" i="19"/>
  <c r="O38" i="19"/>
  <c r="M39" i="19"/>
  <c r="D43" i="14"/>
  <c r="F43" i="14" s="1"/>
  <c r="K35" i="23" s="1"/>
  <c r="D51" i="10"/>
  <c r="F51" i="10" s="1"/>
  <c r="G43" i="23" s="1"/>
  <c r="P36" i="19"/>
  <c r="P42" i="19"/>
  <c r="P45" i="19"/>
  <c r="O44" i="19"/>
  <c r="O47" i="19"/>
  <c r="M38" i="19"/>
  <c r="P37" i="19"/>
  <c r="P39" i="19"/>
  <c r="P32" i="19"/>
  <c r="P48" i="19"/>
  <c r="O39" i="19"/>
  <c r="O41" i="19"/>
  <c r="O32" i="19"/>
  <c r="O46" i="19"/>
  <c r="M48" i="19"/>
  <c r="M37" i="19"/>
  <c r="D46" i="10"/>
  <c r="F46" i="10" s="1"/>
  <c r="G38" i="23" s="1"/>
  <c r="K47" i="19"/>
  <c r="N38" i="22"/>
  <c r="K44" i="19"/>
  <c r="J38" i="19"/>
  <c r="K42" i="19"/>
  <c r="J34" i="19"/>
  <c r="J30" i="19"/>
  <c r="J36" i="19"/>
  <c r="J33" i="19"/>
  <c r="K31" i="19"/>
  <c r="K35" i="19"/>
  <c r="K45" i="19"/>
  <c r="J46" i="19"/>
  <c r="J35" i="19"/>
  <c r="K30" i="19"/>
  <c r="J39" i="19"/>
  <c r="J48" i="19"/>
  <c r="J45" i="19"/>
  <c r="K39" i="19"/>
  <c r="K43" i="19"/>
  <c r="K32" i="19"/>
  <c r="N37" i="22"/>
  <c r="L37" i="21"/>
  <c r="J47" i="19"/>
  <c r="J43" i="19"/>
  <c r="J32" i="19"/>
  <c r="K34" i="19"/>
  <c r="K38" i="19"/>
  <c r="K48" i="19"/>
  <c r="K41" i="19"/>
  <c r="N31" i="22"/>
  <c r="L31" i="21"/>
  <c r="N48" i="22"/>
  <c r="L48" i="21"/>
  <c r="N44" i="22"/>
  <c r="L44" i="21"/>
  <c r="N47" i="22"/>
  <c r="L47" i="21"/>
  <c r="J42" i="19"/>
  <c r="J31" i="19"/>
  <c r="J44" i="19"/>
  <c r="J41" i="19"/>
  <c r="L32" i="21"/>
  <c r="N32" i="22"/>
  <c r="K40" i="19"/>
  <c r="K37" i="19"/>
  <c r="L35" i="21"/>
  <c r="N35" i="22"/>
  <c r="L40" i="21"/>
  <c r="N40" i="22"/>
  <c r="J40" i="19"/>
  <c r="L43" i="21"/>
  <c r="N43" i="22"/>
  <c r="K46" i="19"/>
  <c r="K36" i="19"/>
  <c r="N39" i="22"/>
  <c r="L39" i="21"/>
  <c r="N36" i="22"/>
  <c r="L36" i="21"/>
  <c r="O30" i="19" l="1"/>
  <c r="O30" i="20" s="1"/>
  <c r="O30" i="22" s="1"/>
  <c r="P29" i="22"/>
  <c r="N29" i="21"/>
  <c r="D35" i="11"/>
  <c r="F35" i="11" s="1"/>
  <c r="H27" i="23" s="1"/>
  <c r="O29" i="19"/>
  <c r="O29" i="20" s="1"/>
  <c r="D34" i="13"/>
  <c r="F34" i="13" s="1"/>
  <c r="J26" i="23" s="1"/>
  <c r="P30" i="19"/>
  <c r="P30" i="20" s="1"/>
  <c r="D35" i="14"/>
  <c r="F35" i="14" s="1"/>
  <c r="K27" i="23" s="1"/>
  <c r="D38" i="9"/>
  <c r="F38" i="9" s="1"/>
  <c r="F30" i="23" s="1"/>
  <c r="K29" i="19"/>
  <c r="K29" i="20" s="1"/>
  <c r="D34" i="9"/>
  <c r="F34" i="9" s="1"/>
  <c r="F26" i="23" s="1"/>
  <c r="J29" i="21"/>
  <c r="L29" i="22"/>
  <c r="M29" i="19"/>
  <c r="M29" i="20" s="1"/>
  <c r="D34" i="11"/>
  <c r="F34" i="11" s="1"/>
  <c r="H26" i="23" s="1"/>
  <c r="P31" i="20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N46" i="21" s="1"/>
  <c r="O33" i="20"/>
  <c r="O40" i="20"/>
  <c r="D41" i="13"/>
  <c r="F41" i="13" s="1"/>
  <c r="J33" i="23" s="1"/>
  <c r="O36" i="20"/>
  <c r="M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N33" i="21" s="1"/>
  <c r="P47" i="20"/>
  <c r="P47" i="22" s="1"/>
  <c r="O45" i="20"/>
  <c r="D39" i="14"/>
  <c r="F39" i="14" s="1"/>
  <c r="K31" i="23" s="1"/>
  <c r="P34" i="20"/>
  <c r="N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N35" i="21" s="1"/>
  <c r="L39" i="22"/>
  <c r="J39" i="21"/>
  <c r="J46" i="21"/>
  <c r="L46" i="22"/>
  <c r="L40" i="22"/>
  <c r="J40" i="21"/>
  <c r="J43" i="21"/>
  <c r="L43" i="22"/>
  <c r="L37" i="22"/>
  <c r="J37" i="21"/>
  <c r="J33" i="21"/>
  <c r="L33" i="22"/>
  <c r="J38" i="21"/>
  <c r="L38" i="22"/>
  <c r="J44" i="21"/>
  <c r="L44" i="22"/>
  <c r="J45" i="21"/>
  <c r="L45" i="22"/>
  <c r="L41" i="22"/>
  <c r="J41" i="21"/>
  <c r="J42" i="21"/>
  <c r="L42" i="22"/>
  <c r="L34" i="22"/>
  <c r="J34" i="21"/>
  <c r="L31" i="22"/>
  <c r="J31" i="21"/>
  <c r="D39" i="9"/>
  <c r="F39" i="9" s="1"/>
  <c r="F31" i="23" s="1"/>
  <c r="K34" i="20"/>
  <c r="K34" i="22" s="1"/>
  <c r="D44" i="9"/>
  <c r="F44" i="9" s="1"/>
  <c r="F36" i="23" s="1"/>
  <c r="D35" i="9"/>
  <c r="F35" i="9" s="1"/>
  <c r="F27" i="23" s="1"/>
  <c r="K30" i="20"/>
  <c r="I30" i="21" s="1"/>
  <c r="K45" i="20"/>
  <c r="D41" i="8"/>
  <c r="F41" i="8" s="1"/>
  <c r="E33" i="23" s="1"/>
  <c r="J36" i="20"/>
  <c r="H36" i="21" s="1"/>
  <c r="J38" i="20"/>
  <c r="M34" i="20"/>
  <c r="M42" i="20"/>
  <c r="M41" i="20"/>
  <c r="M47" i="20"/>
  <c r="K41" i="20"/>
  <c r="D37" i="8"/>
  <c r="F37" i="8" s="1"/>
  <c r="E29" i="23" s="1"/>
  <c r="J32" i="20"/>
  <c r="J32" i="22" s="1"/>
  <c r="J45" i="20"/>
  <c r="D40" i="9"/>
  <c r="F40" i="9" s="1"/>
  <c r="F32" i="23" s="1"/>
  <c r="D35" i="8"/>
  <c r="F35" i="8" s="1"/>
  <c r="E27" i="23" s="1"/>
  <c r="J30" i="20"/>
  <c r="J30" i="22" s="1"/>
  <c r="K44" i="20"/>
  <c r="M44" i="20"/>
  <c r="M46" i="20"/>
  <c r="D42" i="8"/>
  <c r="F42" i="8" s="1"/>
  <c r="E34" i="23" s="1"/>
  <c r="J37" i="20"/>
  <c r="H37" i="21" s="1"/>
  <c r="M45" i="20"/>
  <c r="D53" i="9"/>
  <c r="F53" i="9" s="1"/>
  <c r="F45" i="23" s="1"/>
  <c r="K48" i="20"/>
  <c r="K48" i="22" s="1"/>
  <c r="J43" i="20"/>
  <c r="K32" i="20"/>
  <c r="J48" i="20"/>
  <c r="D40" i="8"/>
  <c r="F40" i="8" s="1"/>
  <c r="E32" i="23" s="1"/>
  <c r="J35" i="20"/>
  <c r="H35" i="21" s="1"/>
  <c r="K31" i="20"/>
  <c r="D39" i="8"/>
  <c r="F39" i="8" s="1"/>
  <c r="E31" i="23" s="1"/>
  <c r="J34" i="20"/>
  <c r="H34" i="21" s="1"/>
  <c r="M39" i="20"/>
  <c r="M33" i="20"/>
  <c r="M35" i="20"/>
  <c r="M43" i="20"/>
  <c r="K38" i="20"/>
  <c r="J47" i="20"/>
  <c r="K43" i="20"/>
  <c r="J39" i="20"/>
  <c r="D51" i="8"/>
  <c r="F51" i="8" s="1"/>
  <c r="E43" i="23" s="1"/>
  <c r="J46" i="20"/>
  <c r="H46" i="21" s="1"/>
  <c r="D38" i="8"/>
  <c r="F38" i="8" s="1"/>
  <c r="E30" i="23" s="1"/>
  <c r="J33" i="20"/>
  <c r="H33" i="21" s="1"/>
  <c r="D47" i="9"/>
  <c r="F47" i="9" s="1"/>
  <c r="F39" i="23" s="1"/>
  <c r="K42" i="20"/>
  <c r="K42" i="22" s="1"/>
  <c r="D52" i="9"/>
  <c r="F52" i="9" s="1"/>
  <c r="F44" i="23" s="1"/>
  <c r="K47" i="20"/>
  <c r="I47" i="21" s="1"/>
  <c r="M40" i="20"/>
  <c r="M36" i="20"/>
  <c r="M32" i="20"/>
  <c r="M30" i="22"/>
  <c r="K30" i="21"/>
  <c r="O31" i="20"/>
  <c r="D36" i="13"/>
  <c r="F36" i="13" s="1"/>
  <c r="J28" i="23" s="1"/>
  <c r="M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L36" i="22"/>
  <c r="D52" i="11"/>
  <c r="F52" i="11" s="1"/>
  <c r="H44" i="23" s="1"/>
  <c r="D50" i="11"/>
  <c r="F50" i="11" s="1"/>
  <c r="H42" i="23" s="1"/>
  <c r="L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J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M48" i="20"/>
  <c r="D53" i="11"/>
  <c r="F53" i="11" s="1"/>
  <c r="H45" i="23" s="1"/>
  <c r="P37" i="20"/>
  <c r="D42" i="14"/>
  <c r="F42" i="14" s="1"/>
  <c r="K34" i="23" s="1"/>
  <c r="P45" i="20"/>
  <c r="D50" i="14"/>
  <c r="F50" i="14" s="1"/>
  <c r="K42" i="23" s="1"/>
  <c r="N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M37" i="20"/>
  <c r="D42" i="11"/>
  <c r="F42" i="11" s="1"/>
  <c r="H34" i="23" s="1"/>
  <c r="O41" i="20"/>
  <c r="D46" i="13"/>
  <c r="F46" i="13" s="1"/>
  <c r="J38" i="23" s="1"/>
  <c r="P39" i="20"/>
  <c r="D44" i="14"/>
  <c r="F44" i="14" s="1"/>
  <c r="K36" i="23" s="1"/>
  <c r="M38" i="20"/>
  <c r="D43" i="11"/>
  <c r="F43" i="11" s="1"/>
  <c r="H35" i="23" s="1"/>
  <c r="D49" i="13"/>
  <c r="F49" i="13" s="1"/>
  <c r="J41" i="23" s="1"/>
  <c r="O44" i="20"/>
  <c r="D49" i="9"/>
  <c r="F49" i="9" s="1"/>
  <c r="F41" i="23" s="1"/>
  <c r="D50" i="8"/>
  <c r="F50" i="8" s="1"/>
  <c r="E42" i="23" s="1"/>
  <c r="K39" i="20"/>
  <c r="I39" i="21" s="1"/>
  <c r="D46" i="9"/>
  <c r="F46" i="9" s="1"/>
  <c r="F38" i="23" s="1"/>
  <c r="K35" i="20"/>
  <c r="K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K36" i="20"/>
  <c r="D36" i="8"/>
  <c r="F36" i="8" s="1"/>
  <c r="E28" i="23" s="1"/>
  <c r="J31" i="20"/>
  <c r="K33" i="22"/>
  <c r="I33" i="21"/>
  <c r="D45" i="8"/>
  <c r="F45" i="8" s="1"/>
  <c r="E37" i="23" s="1"/>
  <c r="J40" i="20"/>
  <c r="D45" i="9"/>
  <c r="F45" i="9" s="1"/>
  <c r="F37" i="23" s="1"/>
  <c r="K40" i="20"/>
  <c r="D51" i="9"/>
  <c r="F51" i="9" s="1"/>
  <c r="F43" i="23" s="1"/>
  <c r="K46" i="20"/>
  <c r="D47" i="8"/>
  <c r="F47" i="8" s="1"/>
  <c r="E39" i="23" s="1"/>
  <c r="J42" i="20"/>
  <c r="K37" i="20"/>
  <c r="D42" i="9"/>
  <c r="F42" i="9" s="1"/>
  <c r="F34" i="23" s="1"/>
  <c r="D46" i="8"/>
  <c r="F46" i="8" s="1"/>
  <c r="E38" i="23" s="1"/>
  <c r="J41" i="20"/>
  <c r="D49" i="8"/>
  <c r="F49" i="8" s="1"/>
  <c r="E41" i="23" s="1"/>
  <c r="J44" i="20"/>
  <c r="M30" i="21" l="1"/>
  <c r="M29" i="21"/>
  <c r="O29" i="22"/>
  <c r="P30" i="22"/>
  <c r="N30" i="21"/>
  <c r="M29" i="22"/>
  <c r="K29" i="21"/>
  <c r="K29" i="22"/>
  <c r="I29" i="21"/>
  <c r="N31" i="21"/>
  <c r="P31" i="22"/>
  <c r="O40" i="22"/>
  <c r="M40" i="21"/>
  <c r="N41" i="21"/>
  <c r="N47" i="21"/>
  <c r="O38" i="22"/>
  <c r="M38" i="21"/>
  <c r="M42" i="21"/>
  <c r="O42" i="22"/>
  <c r="P43" i="22"/>
  <c r="N43" i="21"/>
  <c r="O37" i="22"/>
  <c r="M37" i="21"/>
  <c r="O45" i="22"/>
  <c r="M45" i="21"/>
  <c r="M43" i="21"/>
  <c r="O43" i="22"/>
  <c r="M33" i="21"/>
  <c r="O33" i="22"/>
  <c r="M34" i="21"/>
  <c r="O34" i="22"/>
  <c r="K39" i="22"/>
  <c r="H39" i="21"/>
  <c r="J39" i="22"/>
  <c r="M43" i="22"/>
  <c r="K43" i="21"/>
  <c r="K42" i="21"/>
  <c r="M42" i="22"/>
  <c r="K32" i="21"/>
  <c r="M32" i="22"/>
  <c r="K43" i="22"/>
  <c r="I43" i="21"/>
  <c r="K35" i="21"/>
  <c r="M35" i="22"/>
  <c r="J48" i="22"/>
  <c r="H48" i="21"/>
  <c r="M46" i="22"/>
  <c r="K46" i="21"/>
  <c r="K41" i="22"/>
  <c r="I41" i="21"/>
  <c r="M34" i="22"/>
  <c r="K34" i="21"/>
  <c r="K45" i="22"/>
  <c r="I45" i="21"/>
  <c r="K36" i="21"/>
  <c r="M36" i="22"/>
  <c r="J47" i="22"/>
  <c r="H47" i="21"/>
  <c r="K33" i="21"/>
  <c r="M33" i="22"/>
  <c r="K31" i="22"/>
  <c r="I31" i="21"/>
  <c r="K32" i="22"/>
  <c r="I32" i="21"/>
  <c r="M45" i="22"/>
  <c r="K45" i="21"/>
  <c r="M44" i="22"/>
  <c r="K44" i="21"/>
  <c r="J45" i="22"/>
  <c r="H45" i="21"/>
  <c r="M47" i="22"/>
  <c r="K47" i="21"/>
  <c r="H38" i="21"/>
  <c r="J38" i="22"/>
  <c r="K40" i="21"/>
  <c r="M40" i="22"/>
  <c r="I38" i="21"/>
  <c r="K38" i="22"/>
  <c r="M39" i="22"/>
  <c r="K39" i="21"/>
  <c r="J43" i="22"/>
  <c r="H43" i="21"/>
  <c r="K44" i="22"/>
  <c r="I44" i="21"/>
  <c r="K41" i="21"/>
  <c r="M41" i="22"/>
  <c r="P35" i="22"/>
  <c r="O36" i="22"/>
  <c r="O31" i="22"/>
  <c r="M31" i="21"/>
  <c r="M31" i="22"/>
  <c r="K31" i="21"/>
  <c r="P46" i="22"/>
  <c r="N40" i="21"/>
  <c r="P34" i="22"/>
  <c r="N44" i="21"/>
  <c r="M48" i="21"/>
  <c r="M35" i="21"/>
  <c r="P33" i="22"/>
  <c r="K47" i="22"/>
  <c r="J37" i="22"/>
  <c r="H29" i="21"/>
  <c r="J29" i="22"/>
  <c r="J33" i="22"/>
  <c r="M38" i="22"/>
  <c r="K38" i="21"/>
  <c r="P39" i="22"/>
  <c r="N39" i="21"/>
  <c r="M37" i="22"/>
  <c r="K37" i="21"/>
  <c r="P36" i="22"/>
  <c r="N36" i="21"/>
  <c r="M32" i="21"/>
  <c r="O32" i="22"/>
  <c r="P37" i="22"/>
  <c r="N37" i="21"/>
  <c r="M46" i="21"/>
  <c r="O46" i="22"/>
  <c r="O44" i="22"/>
  <c r="M44" i="21"/>
  <c r="N42" i="21"/>
  <c r="P42" i="22"/>
  <c r="O39" i="22"/>
  <c r="M39" i="21"/>
  <c r="O41" i="22"/>
  <c r="M41" i="21"/>
  <c r="O47" i="22"/>
  <c r="M47" i="21"/>
  <c r="P32" i="22"/>
  <c r="N32" i="21"/>
  <c r="P48" i="22"/>
  <c r="N48" i="21"/>
  <c r="N45" i="21"/>
  <c r="P45" i="22"/>
  <c r="K48" i="21"/>
  <c r="M48" i="22"/>
  <c r="I42" i="21"/>
  <c r="H30" i="21"/>
  <c r="J36" i="22"/>
  <c r="I34" i="21"/>
  <c r="K30" i="22"/>
  <c r="I35" i="21"/>
  <c r="H32" i="21"/>
  <c r="J46" i="22"/>
  <c r="J35" i="22"/>
  <c r="J34" i="22"/>
  <c r="I48" i="21"/>
  <c r="J44" i="22"/>
  <c r="H44" i="21"/>
  <c r="I46" i="21"/>
  <c r="K46" i="22"/>
  <c r="J40" i="22"/>
  <c r="H40" i="21"/>
  <c r="K36" i="22"/>
  <c r="I36" i="21"/>
  <c r="J42" i="22"/>
  <c r="H42" i="21"/>
  <c r="K40" i="22"/>
  <c r="I40" i="21"/>
  <c r="J31" i="22"/>
  <c r="H31" i="21"/>
  <c r="K37" i="22"/>
  <c r="I37" i="21"/>
  <c r="H41" i="21"/>
  <c r="J41" i="22"/>
  <c r="E54" i="12"/>
  <c r="E54" i="29" s="1"/>
  <c r="E55" i="12"/>
  <c r="E55" i="29" s="1"/>
  <c r="E56" i="12"/>
  <c r="E56" i="29" s="1"/>
  <c r="E57" i="12"/>
  <c r="E57" i="29" s="1"/>
  <c r="E58" i="12"/>
  <c r="E58" i="29" s="1"/>
  <c r="E59" i="12"/>
  <c r="E59" i="29" s="1"/>
  <c r="E60" i="12"/>
  <c r="E60" i="29" s="1"/>
  <c r="E61" i="12"/>
  <c r="E61" i="29" s="1"/>
  <c r="E62" i="12"/>
  <c r="E62" i="29" s="1"/>
  <c r="E63" i="12"/>
  <c r="E63" i="29" s="1"/>
  <c r="E64" i="12"/>
  <c r="E64" i="29" s="1"/>
  <c r="E65" i="12"/>
  <c r="E65" i="29" s="1"/>
  <c r="E66" i="12"/>
  <c r="E66" i="29" s="1"/>
  <c r="E67" i="12"/>
  <c r="E67" i="29" s="1"/>
  <c r="E68" i="12"/>
  <c r="E68" i="29" s="1"/>
  <c r="E69" i="12"/>
  <c r="E69" i="29" s="1"/>
  <c r="E70" i="12"/>
  <c r="E70" i="29" s="1"/>
  <c r="E71" i="12"/>
  <c r="E71" i="29" s="1"/>
  <c r="E72" i="12"/>
  <c r="E72" i="29" s="1"/>
  <c r="E73" i="12"/>
  <c r="E73" i="29" s="1"/>
  <c r="E74" i="12"/>
  <c r="E74" i="29" s="1"/>
  <c r="E75" i="12"/>
  <c r="E75" i="29" s="1"/>
  <c r="E76" i="12"/>
  <c r="E76" i="29" s="1"/>
  <c r="E77" i="12"/>
  <c r="E77" i="29" s="1"/>
  <c r="E78" i="12"/>
  <c r="E78" i="29" s="1"/>
  <c r="E79" i="12"/>
  <c r="E79" i="29" s="1"/>
  <c r="E80" i="12"/>
  <c r="E80" i="29" s="1"/>
  <c r="E81" i="12"/>
  <c r="E81" i="29" s="1"/>
  <c r="E82" i="12"/>
  <c r="E82" i="29" s="1"/>
  <c r="E83" i="12"/>
  <c r="E83" i="29" s="1"/>
  <c r="E84" i="12"/>
  <c r="E84" i="29" s="1"/>
  <c r="E85" i="12"/>
  <c r="E85" i="29" s="1"/>
  <c r="E86" i="12"/>
  <c r="E86" i="29" s="1"/>
  <c r="E87" i="12"/>
  <c r="E87" i="29" s="1"/>
  <c r="E88" i="12"/>
  <c r="E88" i="29" s="1"/>
  <c r="E89" i="12"/>
  <c r="E89" i="29" s="1"/>
  <c r="E90" i="12"/>
  <c r="E90" i="29" s="1"/>
  <c r="E91" i="12"/>
  <c r="E91" i="29" s="1"/>
  <c r="E92" i="12"/>
  <c r="E92" i="29" s="1"/>
  <c r="E93" i="12"/>
  <c r="E93" i="29" s="1"/>
  <c r="E94" i="12"/>
  <c r="E94" i="29" s="1"/>
  <c r="E95" i="12"/>
  <c r="E95" i="29" s="1"/>
  <c r="E96" i="12"/>
  <c r="E96" i="29" s="1"/>
  <c r="E97" i="12"/>
  <c r="E97" i="29" s="1"/>
  <c r="E98" i="12"/>
  <c r="E98" i="29" s="1"/>
  <c r="E99" i="12"/>
  <c r="E99" i="29" s="1"/>
  <c r="E100" i="12"/>
  <c r="E100" i="29" s="1"/>
  <c r="E101" i="12"/>
  <c r="E101" i="29" s="1"/>
  <c r="E102" i="12"/>
  <c r="E102" i="29" s="1"/>
  <c r="E103" i="12"/>
  <c r="E103" i="29" s="1"/>
  <c r="E104" i="12"/>
  <c r="E104" i="29" s="1"/>
  <c r="E105" i="12"/>
  <c r="E105" i="29" s="1"/>
  <c r="E106" i="12"/>
  <c r="E106" i="29" s="1"/>
  <c r="I82" i="19" l="1"/>
  <c r="I82" i="20" s="1"/>
  <c r="I82" i="22" s="1"/>
  <c r="D87" i="29"/>
  <c r="I62" i="19"/>
  <c r="I62" i="20" s="1"/>
  <c r="I62" i="22" s="1"/>
  <c r="D67" i="29"/>
  <c r="D66" i="29"/>
  <c r="I61" i="19"/>
  <c r="I61" i="20" s="1"/>
  <c r="I61" i="22" s="1"/>
  <c r="D65" i="29"/>
  <c r="I60" i="19"/>
  <c r="I60" i="20" s="1"/>
  <c r="I60" i="22" s="1"/>
  <c r="I78" i="19"/>
  <c r="I78" i="20" s="1"/>
  <c r="I78" i="22" s="1"/>
  <c r="D83" i="29"/>
  <c r="I77" i="19"/>
  <c r="I77" i="20" s="1"/>
  <c r="I77" i="22" s="1"/>
  <c r="D82" i="29"/>
  <c r="I57" i="19"/>
  <c r="I57" i="20" s="1"/>
  <c r="I57" i="22" s="1"/>
  <c r="D62" i="29"/>
  <c r="I81" i="19"/>
  <c r="I81" i="20" s="1"/>
  <c r="I81" i="22" s="1"/>
  <c r="D86" i="29"/>
  <c r="D84" i="29"/>
  <c r="I79" i="19"/>
  <c r="I79" i="20" s="1"/>
  <c r="I79" i="22" s="1"/>
  <c r="I98" i="19"/>
  <c r="I98" i="20" s="1"/>
  <c r="I98" i="22" s="1"/>
  <c r="D103" i="29"/>
  <c r="I56" i="19"/>
  <c r="I56" i="20" s="1"/>
  <c r="I56" i="22" s="1"/>
  <c r="D61" i="29"/>
  <c r="I80" i="19"/>
  <c r="I80" i="20" s="1"/>
  <c r="I80" i="22" s="1"/>
  <c r="D85" i="29"/>
  <c r="I97" i="19"/>
  <c r="I97" i="20" s="1"/>
  <c r="I97" i="22" s="1"/>
  <c r="D102" i="29"/>
  <c r="I95" i="19"/>
  <c r="I95" i="20" s="1"/>
  <c r="I95" i="22" s="1"/>
  <c r="D100" i="29"/>
  <c r="I55" i="19"/>
  <c r="I55" i="20" s="1"/>
  <c r="I55" i="22" s="1"/>
  <c r="D60" i="29"/>
  <c r="I58" i="19"/>
  <c r="I58" i="20" s="1"/>
  <c r="I58" i="22" s="1"/>
  <c r="D63" i="29"/>
  <c r="I96" i="19"/>
  <c r="I96" i="20" s="1"/>
  <c r="I96" i="22" s="1"/>
  <c r="D101" i="29"/>
  <c r="D81" i="29"/>
  <c r="I76" i="19"/>
  <c r="I76" i="20" s="1"/>
  <c r="I76" i="22" s="1"/>
  <c r="I75" i="19"/>
  <c r="I75" i="20" s="1"/>
  <c r="I75" i="22" s="1"/>
  <c r="D80" i="29"/>
  <c r="I94" i="19"/>
  <c r="I94" i="20" s="1"/>
  <c r="I94" i="22" s="1"/>
  <c r="D99" i="29"/>
  <c r="I74" i="19"/>
  <c r="I74" i="20" s="1"/>
  <c r="I74" i="22" s="1"/>
  <c r="D79" i="29"/>
  <c r="I54" i="19"/>
  <c r="I54" i="20" s="1"/>
  <c r="I54" i="22" s="1"/>
  <c r="D59" i="29"/>
  <c r="I73" i="19"/>
  <c r="I73" i="20" s="1"/>
  <c r="I73" i="22" s="1"/>
  <c r="D78" i="29"/>
  <c r="I53" i="19"/>
  <c r="I53" i="20" s="1"/>
  <c r="I53" i="22" s="1"/>
  <c r="D58" i="29"/>
  <c r="I101" i="19"/>
  <c r="I101" i="20" s="1"/>
  <c r="I101" i="22" s="1"/>
  <c r="D106" i="29"/>
  <c r="I91" i="19"/>
  <c r="I91" i="20" s="1"/>
  <c r="I91" i="22" s="1"/>
  <c r="D96" i="29"/>
  <c r="D76" i="29"/>
  <c r="I71" i="19"/>
  <c r="I71" i="20" s="1"/>
  <c r="I71" i="22" s="1"/>
  <c r="D56" i="29"/>
  <c r="I51" i="19"/>
  <c r="I51" i="20" s="1"/>
  <c r="I51" i="22" s="1"/>
  <c r="I100" i="19"/>
  <c r="I100" i="20" s="1"/>
  <c r="I100" i="22" s="1"/>
  <c r="D105" i="29"/>
  <c r="I59" i="19"/>
  <c r="I59" i="20" s="1"/>
  <c r="I59" i="22" s="1"/>
  <c r="D64" i="29"/>
  <c r="I72" i="19"/>
  <c r="I72" i="20" s="1"/>
  <c r="I72" i="22" s="1"/>
  <c r="D77" i="29"/>
  <c r="D55" i="29"/>
  <c r="I50" i="19"/>
  <c r="I50" i="20" s="1"/>
  <c r="I50" i="22" s="1"/>
  <c r="D94" i="29"/>
  <c r="I89" i="19"/>
  <c r="I89" i="20" s="1"/>
  <c r="I89" i="22" s="1"/>
  <c r="I69" i="19"/>
  <c r="I69" i="20" s="1"/>
  <c r="I69" i="22" s="1"/>
  <c r="D74" i="29"/>
  <c r="I49" i="19"/>
  <c r="I49" i="20" s="1"/>
  <c r="I49" i="22" s="1"/>
  <c r="D54" i="29"/>
  <c r="D93" i="29"/>
  <c r="I88" i="19"/>
  <c r="I88" i="20" s="1"/>
  <c r="I88" i="22" s="1"/>
  <c r="I68" i="19"/>
  <c r="I68" i="20" s="1"/>
  <c r="I68" i="22" s="1"/>
  <c r="D73" i="29"/>
  <c r="I84" i="19"/>
  <c r="I84" i="20" s="1"/>
  <c r="I84" i="22" s="1"/>
  <c r="D89" i="29"/>
  <c r="I63" i="19"/>
  <c r="I63" i="20" s="1"/>
  <c r="I63" i="22" s="1"/>
  <c r="D68" i="29"/>
  <c r="D92" i="29"/>
  <c r="I87" i="19"/>
  <c r="I87" i="20" s="1"/>
  <c r="I87" i="22" s="1"/>
  <c r="I67" i="19"/>
  <c r="I67" i="20" s="1"/>
  <c r="I67" i="22" s="1"/>
  <c r="D72" i="29"/>
  <c r="I83" i="19"/>
  <c r="I83" i="20" s="1"/>
  <c r="I83" i="22" s="1"/>
  <c r="D88" i="29"/>
  <c r="I52" i="19"/>
  <c r="I52" i="20" s="1"/>
  <c r="I52" i="22" s="1"/>
  <c r="D57" i="29"/>
  <c r="I90" i="19"/>
  <c r="I90" i="20" s="1"/>
  <c r="I90" i="22" s="1"/>
  <c r="D95" i="29"/>
  <c r="I70" i="19"/>
  <c r="I70" i="20" s="1"/>
  <c r="I70" i="22" s="1"/>
  <c r="D75" i="29"/>
  <c r="D91" i="29"/>
  <c r="I86" i="19"/>
  <c r="I86" i="20" s="1"/>
  <c r="I86" i="22" s="1"/>
  <c r="I66" i="19"/>
  <c r="I66" i="20" s="1"/>
  <c r="I66" i="22" s="1"/>
  <c r="D71" i="29"/>
  <c r="I99" i="19"/>
  <c r="I99" i="20" s="1"/>
  <c r="I99" i="22" s="1"/>
  <c r="D104" i="29"/>
  <c r="D98" i="29"/>
  <c r="I93" i="19"/>
  <c r="I93" i="20" s="1"/>
  <c r="I93" i="22" s="1"/>
  <c r="D97" i="29"/>
  <c r="I92" i="19"/>
  <c r="I92" i="20" s="1"/>
  <c r="I92" i="22" s="1"/>
  <c r="I85" i="19"/>
  <c r="I85" i="20" s="1"/>
  <c r="I85" i="22" s="1"/>
  <c r="D90" i="29"/>
  <c r="I65" i="19"/>
  <c r="I65" i="20" s="1"/>
  <c r="I65" i="22" s="1"/>
  <c r="D70" i="29"/>
  <c r="I64" i="19"/>
  <c r="I64" i="20" s="1"/>
  <c r="I64" i="22" s="1"/>
  <c r="D69" i="29"/>
  <c r="N59" i="19"/>
  <c r="N59" i="20" s="1"/>
  <c r="E64" i="14"/>
  <c r="E64" i="13"/>
  <c r="E64" i="9"/>
  <c r="E64" i="11"/>
  <c r="E64" i="10"/>
  <c r="E64" i="8"/>
  <c r="N99" i="19"/>
  <c r="N99" i="20" s="1"/>
  <c r="E104" i="13"/>
  <c r="E104" i="14"/>
  <c r="E104" i="10"/>
  <c r="E104" i="8"/>
  <c r="E104" i="11"/>
  <c r="E104" i="9"/>
  <c r="N79" i="19"/>
  <c r="N79" i="20" s="1"/>
  <c r="E84" i="14"/>
  <c r="E84" i="13"/>
  <c r="E84" i="10"/>
  <c r="E84" i="8"/>
  <c r="E84" i="9"/>
  <c r="E84" i="11"/>
  <c r="N98" i="19"/>
  <c r="E103" i="13"/>
  <c r="E103" i="14"/>
  <c r="E103" i="11"/>
  <c r="E103" i="8"/>
  <c r="E103" i="9"/>
  <c r="E103" i="10"/>
  <c r="N78" i="19"/>
  <c r="N78" i="20" s="1"/>
  <c r="E83" i="14"/>
  <c r="E83" i="13"/>
  <c r="E83" i="9"/>
  <c r="E83" i="8"/>
  <c r="E83" i="11"/>
  <c r="E83" i="10"/>
  <c r="N58" i="19"/>
  <c r="N58" i="20" s="1"/>
  <c r="E63" i="14"/>
  <c r="E63" i="13"/>
  <c r="E63" i="8"/>
  <c r="E63" i="9"/>
  <c r="E63" i="10"/>
  <c r="E63" i="11"/>
  <c r="N97" i="19"/>
  <c r="N97" i="20" s="1"/>
  <c r="E102" i="13"/>
  <c r="E102" i="14"/>
  <c r="E102" i="9"/>
  <c r="E102" i="11"/>
  <c r="E102" i="8"/>
  <c r="E102" i="10"/>
  <c r="N75" i="19"/>
  <c r="N75" i="20" s="1"/>
  <c r="E80" i="14"/>
  <c r="E80" i="13"/>
  <c r="E80" i="10"/>
  <c r="E80" i="9"/>
  <c r="E80" i="8"/>
  <c r="E80" i="11"/>
  <c r="N51" i="19"/>
  <c r="N51" i="20" s="1"/>
  <c r="E56" i="13"/>
  <c r="E56" i="14"/>
  <c r="E56" i="10"/>
  <c r="E56" i="9"/>
  <c r="E56" i="11"/>
  <c r="E56" i="8"/>
  <c r="N90" i="19"/>
  <c r="N90" i="20" s="1"/>
  <c r="E95" i="14"/>
  <c r="E95" i="13"/>
  <c r="E95" i="8"/>
  <c r="E95" i="9"/>
  <c r="E95" i="11"/>
  <c r="E95" i="10"/>
  <c r="N70" i="19"/>
  <c r="N70" i="20" s="1"/>
  <c r="E75" i="13"/>
  <c r="E75" i="14"/>
  <c r="E75" i="11"/>
  <c r="E75" i="10"/>
  <c r="E75" i="8"/>
  <c r="E75" i="9"/>
  <c r="N50" i="19"/>
  <c r="N50" i="20" s="1"/>
  <c r="E55" i="13"/>
  <c r="E55" i="14"/>
  <c r="E55" i="8"/>
  <c r="E55" i="9"/>
  <c r="E55" i="11"/>
  <c r="E55" i="10"/>
  <c r="N49" i="19"/>
  <c r="N49" i="20" s="1"/>
  <c r="E54" i="13"/>
  <c r="E54" i="14"/>
  <c r="E54" i="10"/>
  <c r="E54" i="9"/>
  <c r="E54" i="8"/>
  <c r="E54" i="11"/>
  <c r="N77" i="19"/>
  <c r="N77" i="20" s="1"/>
  <c r="E82" i="14"/>
  <c r="E82" i="13"/>
  <c r="E82" i="11"/>
  <c r="E82" i="9"/>
  <c r="E82" i="10"/>
  <c r="E82" i="8"/>
  <c r="N76" i="19"/>
  <c r="N76" i="20" s="1"/>
  <c r="E81" i="14"/>
  <c r="E81" i="13"/>
  <c r="E81" i="8"/>
  <c r="E81" i="9"/>
  <c r="E81" i="10"/>
  <c r="E81" i="11"/>
  <c r="N68" i="19"/>
  <c r="N68" i="20" s="1"/>
  <c r="E73" i="13"/>
  <c r="E73" i="14"/>
  <c r="E73" i="9"/>
  <c r="E73" i="11"/>
  <c r="E73" i="8"/>
  <c r="E73" i="10"/>
  <c r="N96" i="19"/>
  <c r="N96" i="20" s="1"/>
  <c r="E101" i="13"/>
  <c r="E101" i="14"/>
  <c r="E101" i="11"/>
  <c r="E101" i="9"/>
  <c r="E101" i="8"/>
  <c r="E101" i="10"/>
  <c r="N55" i="19"/>
  <c r="N55" i="20" s="1"/>
  <c r="E60" i="13"/>
  <c r="E60" i="14"/>
  <c r="E60" i="10"/>
  <c r="E60" i="11"/>
  <c r="E60" i="8"/>
  <c r="E60" i="9"/>
  <c r="N94" i="19"/>
  <c r="N94" i="20" s="1"/>
  <c r="E99" i="13"/>
  <c r="E99" i="14"/>
  <c r="E99" i="8"/>
  <c r="E99" i="11"/>
  <c r="E99" i="10"/>
  <c r="E99" i="9"/>
  <c r="N72" i="19"/>
  <c r="N72" i="20" s="1"/>
  <c r="E77" i="14"/>
  <c r="E77" i="13"/>
  <c r="E77" i="9"/>
  <c r="E77" i="11"/>
  <c r="E77" i="10"/>
  <c r="E77" i="8"/>
  <c r="N69" i="19"/>
  <c r="N69" i="20" s="1"/>
  <c r="E74" i="13"/>
  <c r="E74" i="14"/>
  <c r="E74" i="9"/>
  <c r="E74" i="8"/>
  <c r="E74" i="11"/>
  <c r="E74" i="10"/>
  <c r="N87" i="19"/>
  <c r="N87" i="20" s="1"/>
  <c r="E92" i="14"/>
  <c r="E92" i="13"/>
  <c r="E92" i="10"/>
  <c r="E92" i="8"/>
  <c r="E92" i="11"/>
  <c r="E92" i="9"/>
  <c r="N67" i="19"/>
  <c r="N67" i="20" s="1"/>
  <c r="E72" i="13"/>
  <c r="E72" i="14"/>
  <c r="E72" i="9"/>
  <c r="E72" i="11"/>
  <c r="E72" i="8"/>
  <c r="E72" i="10"/>
  <c r="N65" i="19"/>
  <c r="N65" i="20" s="1"/>
  <c r="E70" i="13"/>
  <c r="E70" i="14"/>
  <c r="E70" i="9"/>
  <c r="E70" i="8"/>
  <c r="E70" i="11"/>
  <c r="E70" i="10"/>
  <c r="N74" i="19"/>
  <c r="N74" i="20" s="1"/>
  <c r="E79" i="14"/>
  <c r="E79" i="13"/>
  <c r="E79" i="11"/>
  <c r="E79" i="8"/>
  <c r="E79" i="10"/>
  <c r="E79" i="9"/>
  <c r="N52" i="19"/>
  <c r="N52" i="20" s="1"/>
  <c r="E57" i="14"/>
  <c r="E57" i="13"/>
  <c r="E57" i="8"/>
  <c r="E57" i="9"/>
  <c r="E57" i="11"/>
  <c r="E57" i="10"/>
  <c r="N71" i="19"/>
  <c r="N71" i="20" s="1"/>
  <c r="E76" i="13"/>
  <c r="E76" i="14"/>
  <c r="E76" i="9"/>
  <c r="E76" i="8"/>
  <c r="E76" i="11"/>
  <c r="E76" i="10"/>
  <c r="N66" i="19"/>
  <c r="N66" i="20" s="1"/>
  <c r="E71" i="13"/>
  <c r="E71" i="14"/>
  <c r="E71" i="8"/>
  <c r="E71" i="9"/>
  <c r="E71" i="10"/>
  <c r="E71" i="11"/>
  <c r="N64" i="19"/>
  <c r="N64" i="20" s="1"/>
  <c r="E69" i="13"/>
  <c r="E69" i="14"/>
  <c r="E69" i="8"/>
  <c r="E69" i="9"/>
  <c r="E69" i="11"/>
  <c r="E69" i="10"/>
  <c r="N95" i="19"/>
  <c r="N95" i="20" s="1"/>
  <c r="E100" i="14"/>
  <c r="E100" i="13"/>
  <c r="E100" i="11"/>
  <c r="E100" i="8"/>
  <c r="E100" i="9"/>
  <c r="E100" i="10"/>
  <c r="N92" i="19"/>
  <c r="N92" i="20" s="1"/>
  <c r="E97" i="14"/>
  <c r="E97" i="13"/>
  <c r="E97" i="9"/>
  <c r="E97" i="11"/>
  <c r="E97" i="8"/>
  <c r="E97" i="10"/>
  <c r="N91" i="19"/>
  <c r="N91" i="20" s="1"/>
  <c r="E96" i="14"/>
  <c r="E96" i="13"/>
  <c r="E96" i="9"/>
  <c r="E96" i="11"/>
  <c r="E96" i="8"/>
  <c r="E96" i="10"/>
  <c r="N89" i="19"/>
  <c r="N89" i="20" s="1"/>
  <c r="E94" i="14"/>
  <c r="E94" i="13"/>
  <c r="E94" i="11"/>
  <c r="E94" i="9"/>
  <c r="E94" i="8"/>
  <c r="E94" i="10"/>
  <c r="N88" i="19"/>
  <c r="N88" i="20" s="1"/>
  <c r="N88" i="22" s="1"/>
  <c r="E93" i="14"/>
  <c r="E93" i="13"/>
  <c r="E93" i="8"/>
  <c r="E93" i="11"/>
  <c r="E93" i="9"/>
  <c r="E93" i="10"/>
  <c r="N85" i="19"/>
  <c r="N85" i="20" s="1"/>
  <c r="E90" i="14"/>
  <c r="E90" i="13"/>
  <c r="E90" i="11"/>
  <c r="E90" i="9"/>
  <c r="E90" i="10"/>
  <c r="E90" i="8"/>
  <c r="N63" i="19"/>
  <c r="N63" i="20" s="1"/>
  <c r="N63" i="22" s="1"/>
  <c r="E68" i="13"/>
  <c r="E68" i="14"/>
  <c r="E68" i="8"/>
  <c r="E68" i="10"/>
  <c r="E68" i="9"/>
  <c r="E68" i="11"/>
  <c r="N82" i="19"/>
  <c r="N82" i="20" s="1"/>
  <c r="E87" i="13"/>
  <c r="E87" i="14"/>
  <c r="E87" i="8"/>
  <c r="E87" i="9"/>
  <c r="E87" i="11"/>
  <c r="E87" i="10"/>
  <c r="N62" i="19"/>
  <c r="N62" i="20" s="1"/>
  <c r="E67" i="14"/>
  <c r="E67" i="13"/>
  <c r="E67" i="8"/>
  <c r="E67" i="9"/>
  <c r="E67" i="10"/>
  <c r="E67" i="11"/>
  <c r="N57" i="19"/>
  <c r="N57" i="20" s="1"/>
  <c r="E62" i="14"/>
  <c r="E62" i="13"/>
  <c r="E62" i="9"/>
  <c r="E62" i="8"/>
  <c r="E62" i="11"/>
  <c r="E62" i="10"/>
  <c r="N56" i="19"/>
  <c r="N56" i="20" s="1"/>
  <c r="E61" i="14"/>
  <c r="E61" i="13"/>
  <c r="E61" i="8"/>
  <c r="E61" i="9"/>
  <c r="E61" i="11"/>
  <c r="E61" i="10"/>
  <c r="N54" i="19"/>
  <c r="N54" i="20" s="1"/>
  <c r="E59" i="13"/>
  <c r="E59" i="14"/>
  <c r="E59" i="8"/>
  <c r="E59" i="9"/>
  <c r="E59" i="11"/>
  <c r="E59" i="10"/>
  <c r="N93" i="19"/>
  <c r="N93" i="20" s="1"/>
  <c r="E98" i="13"/>
  <c r="E98" i="14"/>
  <c r="E98" i="11"/>
  <c r="E98" i="9"/>
  <c r="E98" i="8"/>
  <c r="E98" i="10"/>
  <c r="N84" i="19"/>
  <c r="N84" i="20" s="1"/>
  <c r="E89" i="13"/>
  <c r="E89" i="14"/>
  <c r="E89" i="8"/>
  <c r="E89" i="11"/>
  <c r="E89" i="9"/>
  <c r="E89" i="10"/>
  <c r="N83" i="19"/>
  <c r="N83" i="20" s="1"/>
  <c r="E88" i="13"/>
  <c r="E88" i="14"/>
  <c r="E88" i="10"/>
  <c r="E88" i="8"/>
  <c r="E88" i="11"/>
  <c r="E88" i="9"/>
  <c r="N101" i="19"/>
  <c r="N101" i="20" s="1"/>
  <c r="E106" i="13"/>
  <c r="E106" i="14"/>
  <c r="E106" i="11"/>
  <c r="E106" i="8"/>
  <c r="E106" i="9"/>
  <c r="E106" i="10"/>
  <c r="N81" i="19"/>
  <c r="N81" i="20" s="1"/>
  <c r="E86" i="13"/>
  <c r="E86" i="14"/>
  <c r="E86" i="9"/>
  <c r="E86" i="10"/>
  <c r="E86" i="11"/>
  <c r="D86" i="11" s="1"/>
  <c r="N61" i="19"/>
  <c r="N61" i="20" s="1"/>
  <c r="E66" i="13"/>
  <c r="E66" i="14"/>
  <c r="E66" i="8"/>
  <c r="E66" i="9"/>
  <c r="E66" i="10"/>
  <c r="E66" i="11"/>
  <c r="N73" i="19"/>
  <c r="N73" i="20" s="1"/>
  <c r="E78" i="13"/>
  <c r="E78" i="14"/>
  <c r="E78" i="9"/>
  <c r="E78" i="8"/>
  <c r="E78" i="10"/>
  <c r="E78" i="11"/>
  <c r="N53" i="19"/>
  <c r="N53" i="20" s="1"/>
  <c r="E58" i="14"/>
  <c r="E58" i="13"/>
  <c r="E58" i="8"/>
  <c r="E58" i="10"/>
  <c r="E58" i="11"/>
  <c r="E58" i="9"/>
  <c r="N86" i="19"/>
  <c r="N86" i="20" s="1"/>
  <c r="E91" i="14"/>
  <c r="E91" i="13"/>
  <c r="E91" i="8"/>
  <c r="E91" i="11"/>
  <c r="E91" i="9"/>
  <c r="E91" i="10"/>
  <c r="N100" i="19"/>
  <c r="N100" i="20" s="1"/>
  <c r="E105" i="13"/>
  <c r="E105" i="14"/>
  <c r="E105" i="11"/>
  <c r="E105" i="8"/>
  <c r="E105" i="9"/>
  <c r="E105" i="10"/>
  <c r="N80" i="19"/>
  <c r="N80" i="20" s="1"/>
  <c r="E85" i="14"/>
  <c r="E85" i="13"/>
  <c r="E85" i="11"/>
  <c r="E85" i="9"/>
  <c r="E85" i="8"/>
  <c r="E85" i="10"/>
  <c r="N60" i="19"/>
  <c r="N60" i="20" s="1"/>
  <c r="E65" i="13"/>
  <c r="E65" i="14"/>
  <c r="E65" i="10"/>
  <c r="E65" i="9"/>
  <c r="E65" i="8"/>
  <c r="E65" i="11"/>
  <c r="D98" i="12"/>
  <c r="D68" i="12"/>
  <c r="K68" i="12" s="1"/>
  <c r="D93" i="12"/>
  <c r="D76" i="12"/>
  <c r="K76" i="12" s="1"/>
  <c r="D59" i="12"/>
  <c r="K59" i="12" s="1"/>
  <c r="D95" i="12"/>
  <c r="K95" i="12" s="1"/>
  <c r="D56" i="12"/>
  <c r="K56" i="12" s="1"/>
  <c r="D79" i="12"/>
  <c r="K79" i="12" s="1"/>
  <c r="D72" i="12"/>
  <c r="K72" i="12" s="1"/>
  <c r="D96" i="12"/>
  <c r="K96" i="12" s="1"/>
  <c r="D94" i="12"/>
  <c r="K94" i="12" s="1"/>
  <c r="D67" i="12"/>
  <c r="K67" i="12" s="1"/>
  <c r="D65" i="12"/>
  <c r="K65" i="12" s="1"/>
  <c r="D87" i="12"/>
  <c r="K87" i="12" s="1"/>
  <c r="D63" i="12"/>
  <c r="K63" i="12" s="1"/>
  <c r="D60" i="12"/>
  <c r="K60" i="12" s="1"/>
  <c r="D101" i="12"/>
  <c r="D91" i="12"/>
  <c r="K91" i="12" s="1"/>
  <c r="D88" i="12"/>
  <c r="K88" i="12" s="1"/>
  <c r="D83" i="12"/>
  <c r="K83" i="12" s="1"/>
  <c r="D75" i="12"/>
  <c r="K75" i="12" s="1"/>
  <c r="D73" i="12"/>
  <c r="K73" i="12" s="1"/>
  <c r="D71" i="12"/>
  <c r="K71" i="12" s="1"/>
  <c r="D55" i="12"/>
  <c r="K55" i="12" s="1"/>
  <c r="I5" i="13"/>
  <c r="D104" i="12"/>
  <c r="H104" i="12" s="1"/>
  <c r="D66" i="12"/>
  <c r="K66" i="12" s="1"/>
  <c r="N98" i="20"/>
  <c r="D103" i="12"/>
  <c r="H103" i="12" s="1"/>
  <c r="D64" i="12"/>
  <c r="K64" i="12" s="1"/>
  <c r="D106" i="12"/>
  <c r="H106" i="12" s="1"/>
  <c r="D85" i="12"/>
  <c r="K85" i="12" s="1"/>
  <c r="D69" i="12"/>
  <c r="K69" i="12" s="1"/>
  <c r="D90" i="12"/>
  <c r="K90" i="12" s="1"/>
  <c r="D77" i="12"/>
  <c r="K77" i="12" s="1"/>
  <c r="D61" i="12"/>
  <c r="K61" i="12" s="1"/>
  <c r="D99" i="12"/>
  <c r="D97" i="12"/>
  <c r="K97" i="12" s="1"/>
  <c r="D82" i="12"/>
  <c r="K82" i="12" s="1"/>
  <c r="D80" i="12"/>
  <c r="K80" i="12" s="1"/>
  <c r="D74" i="12"/>
  <c r="K74" i="12" s="1"/>
  <c r="D58" i="12"/>
  <c r="K58" i="12" s="1"/>
  <c r="D100" i="12"/>
  <c r="D86" i="12"/>
  <c r="K86" i="12" s="1"/>
  <c r="D78" i="12"/>
  <c r="K78" i="12" s="1"/>
  <c r="D70" i="12"/>
  <c r="K70" i="12" s="1"/>
  <c r="D62" i="12"/>
  <c r="K62" i="12" s="1"/>
  <c r="D57" i="12"/>
  <c r="K57" i="12" s="1"/>
  <c r="D54" i="12"/>
  <c r="K54" i="12" s="1"/>
  <c r="D105" i="12"/>
  <c r="H105" i="12" s="1"/>
  <c r="D102" i="12"/>
  <c r="H102" i="12" s="1"/>
  <c r="D92" i="12"/>
  <c r="K92" i="12" s="1"/>
  <c r="D89" i="12"/>
  <c r="K89" i="12" s="1"/>
  <c r="D84" i="12"/>
  <c r="K84" i="12" s="1"/>
  <c r="D81" i="12"/>
  <c r="K81" i="12" s="1"/>
  <c r="D54" i="11" l="1"/>
  <c r="F54" i="11" s="1"/>
  <c r="H46" i="23" s="1"/>
  <c r="M49" i="19"/>
  <c r="M49" i="20" s="1"/>
  <c r="J49" i="19"/>
  <c r="J49" i="20" s="1"/>
  <c r="D54" i="8"/>
  <c r="F54" i="8" s="1"/>
  <c r="E46" i="23" s="1"/>
  <c r="K49" i="19"/>
  <c r="K49" i="20" s="1"/>
  <c r="D54" i="9"/>
  <c r="F54" i="9" s="1"/>
  <c r="F46" i="23" s="1"/>
  <c r="L49" i="19"/>
  <c r="L49" i="20" s="1"/>
  <c r="D54" i="10"/>
  <c r="F54" i="10" s="1"/>
  <c r="G46" i="23" s="1"/>
  <c r="H98" i="12"/>
  <c r="H96" i="12"/>
  <c r="H101" i="12"/>
  <c r="H95" i="12"/>
  <c r="H94" i="12"/>
  <c r="H100" i="12"/>
  <c r="H97" i="12"/>
  <c r="H92" i="12"/>
  <c r="I69" i="23"/>
  <c r="H77" i="12"/>
  <c r="I58" i="23"/>
  <c r="H66" i="12"/>
  <c r="I67" i="23"/>
  <c r="H75" i="12"/>
  <c r="I57" i="23"/>
  <c r="H65" i="12"/>
  <c r="I73" i="23"/>
  <c r="H81" i="12"/>
  <c r="I62" i="23"/>
  <c r="H70" i="12"/>
  <c r="I72" i="23"/>
  <c r="H80" i="12"/>
  <c r="I47" i="23"/>
  <c r="H55" i="12"/>
  <c r="I75" i="23"/>
  <c r="H83" i="12"/>
  <c r="I52" i="23"/>
  <c r="H60" i="12"/>
  <c r="I59" i="23"/>
  <c r="H67" i="12"/>
  <c r="I51" i="23"/>
  <c r="H59" i="12"/>
  <c r="I76" i="23"/>
  <c r="H84" i="12"/>
  <c r="I49" i="23"/>
  <c r="H57" i="12"/>
  <c r="I53" i="23"/>
  <c r="H61" i="12"/>
  <c r="I82" i="23"/>
  <c r="H90" i="12"/>
  <c r="I63" i="23"/>
  <c r="H71" i="12"/>
  <c r="I80" i="23"/>
  <c r="H88" i="12"/>
  <c r="I55" i="23"/>
  <c r="H63" i="12"/>
  <c r="I71" i="23"/>
  <c r="H79" i="12"/>
  <c r="I68" i="23"/>
  <c r="H76" i="12"/>
  <c r="I46" i="23"/>
  <c r="H54" i="12"/>
  <c r="I77" i="23"/>
  <c r="H85" i="12"/>
  <c r="I64" i="23"/>
  <c r="H72" i="12"/>
  <c r="I78" i="23"/>
  <c r="H86" i="12"/>
  <c r="I50" i="23"/>
  <c r="H58" i="12"/>
  <c r="I91" i="23"/>
  <c r="H99" i="12"/>
  <c r="I56" i="23"/>
  <c r="H64" i="12"/>
  <c r="I85" i="23"/>
  <c r="H93" i="12"/>
  <c r="I81" i="23"/>
  <c r="H89" i="12"/>
  <c r="I54" i="23"/>
  <c r="H62" i="12"/>
  <c r="I70" i="23"/>
  <c r="H78" i="12"/>
  <c r="I66" i="23"/>
  <c r="H74" i="12"/>
  <c r="I74" i="23"/>
  <c r="H82" i="12"/>
  <c r="I61" i="23"/>
  <c r="H69" i="12"/>
  <c r="I65" i="23"/>
  <c r="H73" i="12"/>
  <c r="I83" i="23"/>
  <c r="H91" i="12"/>
  <c r="I79" i="23"/>
  <c r="H87" i="12"/>
  <c r="I48" i="23"/>
  <c r="H56" i="12"/>
  <c r="I60" i="23"/>
  <c r="H68" i="12"/>
  <c r="N52" i="22"/>
  <c r="L52" i="21"/>
  <c r="N72" i="22"/>
  <c r="L72" i="21"/>
  <c r="N100" i="22"/>
  <c r="L100" i="21"/>
  <c r="N75" i="22"/>
  <c r="L75" i="21"/>
  <c r="L91" i="21"/>
  <c r="N91" i="22"/>
  <c r="L62" i="21"/>
  <c r="N62" i="22"/>
  <c r="N78" i="22"/>
  <c r="L78" i="21"/>
  <c r="N94" i="22"/>
  <c r="L94" i="21"/>
  <c r="N60" i="22"/>
  <c r="L60" i="21"/>
  <c r="N76" i="22"/>
  <c r="L76" i="21"/>
  <c r="L51" i="21"/>
  <c r="N51" i="22"/>
  <c r="N87" i="22"/>
  <c r="L87" i="21"/>
  <c r="L55" i="21"/>
  <c r="N55" i="22"/>
  <c r="N50" i="22"/>
  <c r="L50" i="21"/>
  <c r="N66" i="22"/>
  <c r="L66" i="21"/>
  <c r="N82" i="22"/>
  <c r="L82" i="21"/>
  <c r="L59" i="21"/>
  <c r="N59" i="22"/>
  <c r="N64" i="22"/>
  <c r="L64" i="21"/>
  <c r="L80" i="21"/>
  <c r="N80" i="22"/>
  <c r="N92" i="22"/>
  <c r="L92" i="21"/>
  <c r="N89" i="22"/>
  <c r="L89" i="21"/>
  <c r="N67" i="22"/>
  <c r="L67" i="21"/>
  <c r="N54" i="22"/>
  <c r="L54" i="21"/>
  <c r="N70" i="22"/>
  <c r="L70" i="21"/>
  <c r="N86" i="22"/>
  <c r="L86" i="21"/>
  <c r="L71" i="21"/>
  <c r="N71" i="22"/>
  <c r="N68" i="22"/>
  <c r="L68" i="21"/>
  <c r="N84" i="22"/>
  <c r="L84" i="21"/>
  <c r="N96" i="22"/>
  <c r="L96" i="21"/>
  <c r="N79" i="22"/>
  <c r="L79" i="21"/>
  <c r="N58" i="22"/>
  <c r="L58" i="21"/>
  <c r="L74" i="21"/>
  <c r="N74" i="22"/>
  <c r="N90" i="22"/>
  <c r="L90" i="21"/>
  <c r="N83" i="22"/>
  <c r="L83" i="21"/>
  <c r="P65" i="19"/>
  <c r="P87" i="19"/>
  <c r="P66" i="19"/>
  <c r="P51" i="19"/>
  <c r="P77" i="19"/>
  <c r="P61" i="19"/>
  <c r="P92" i="19"/>
  <c r="P62" i="19"/>
  <c r="P72" i="19"/>
  <c r="P56" i="19"/>
  <c r="P81" i="19"/>
  <c r="P89" i="19"/>
  <c r="P93" i="19"/>
  <c r="P101" i="19"/>
  <c r="P49" i="19"/>
  <c r="P82" i="19"/>
  <c r="P88" i="19"/>
  <c r="P80" i="19"/>
  <c r="P94" i="19"/>
  <c r="P60" i="19"/>
  <c r="P90" i="19"/>
  <c r="P69" i="19"/>
  <c r="P91" i="19"/>
  <c r="P84" i="19"/>
  <c r="P54" i="19"/>
  <c r="P97" i="19"/>
  <c r="P55" i="19"/>
  <c r="P98" i="19"/>
  <c r="P68" i="19"/>
  <c r="P78" i="19"/>
  <c r="P85" i="19"/>
  <c r="P71" i="19"/>
  <c r="P70" i="19"/>
  <c r="P100" i="19"/>
  <c r="P57" i="19"/>
  <c r="P73" i="19"/>
  <c r="P59" i="19"/>
  <c r="P83" i="19"/>
  <c r="P58" i="19"/>
  <c r="P52" i="19"/>
  <c r="P99" i="19"/>
  <c r="P64" i="19"/>
  <c r="P95" i="19"/>
  <c r="P63" i="19"/>
  <c r="P53" i="19"/>
  <c r="P86" i="19"/>
  <c r="P67" i="19"/>
  <c r="P76" i="19"/>
  <c r="P96" i="19"/>
  <c r="P74" i="19"/>
  <c r="P75" i="19"/>
  <c r="P50" i="19"/>
  <c r="P79" i="19"/>
  <c r="L88" i="21"/>
  <c r="L51" i="19"/>
  <c r="L67" i="19"/>
  <c r="L83" i="19"/>
  <c r="L99" i="19"/>
  <c r="L64" i="19"/>
  <c r="L80" i="19"/>
  <c r="L96" i="19"/>
  <c r="L73" i="19"/>
  <c r="L53" i="19"/>
  <c r="L62" i="19"/>
  <c r="L58" i="19"/>
  <c r="L90" i="19"/>
  <c r="L101" i="19"/>
  <c r="L59" i="19"/>
  <c r="L91" i="19"/>
  <c r="L72" i="19"/>
  <c r="L57" i="19"/>
  <c r="L77" i="19"/>
  <c r="L74" i="19"/>
  <c r="L70" i="19"/>
  <c r="L55" i="19"/>
  <c r="L71" i="19"/>
  <c r="L87" i="19"/>
  <c r="L52" i="19"/>
  <c r="L68" i="19"/>
  <c r="L84" i="19"/>
  <c r="L100" i="19"/>
  <c r="L81" i="19"/>
  <c r="L69" i="19"/>
  <c r="L78" i="19"/>
  <c r="L66" i="19"/>
  <c r="L98" i="19"/>
  <c r="L54" i="19"/>
  <c r="L75" i="19"/>
  <c r="L56" i="19"/>
  <c r="L88" i="19"/>
  <c r="L89" i="19"/>
  <c r="L86" i="19"/>
  <c r="L61" i="19"/>
  <c r="L60" i="19"/>
  <c r="L97" i="19"/>
  <c r="L85" i="19"/>
  <c r="L79" i="19"/>
  <c r="L50" i="19"/>
  <c r="L95" i="19"/>
  <c r="L82" i="19"/>
  <c r="L63" i="19"/>
  <c r="L76" i="19"/>
  <c r="L93" i="19"/>
  <c r="L94" i="19"/>
  <c r="L92" i="19"/>
  <c r="L65" i="19"/>
  <c r="M63" i="19"/>
  <c r="M79" i="19"/>
  <c r="M95" i="19"/>
  <c r="M60" i="19"/>
  <c r="M76" i="19"/>
  <c r="M92" i="19"/>
  <c r="M53" i="19"/>
  <c r="M85" i="19"/>
  <c r="M58" i="19"/>
  <c r="M62" i="19"/>
  <c r="M94" i="19"/>
  <c r="M81" i="19"/>
  <c r="M82" i="19"/>
  <c r="M55" i="19"/>
  <c r="M71" i="19"/>
  <c r="M52" i="19"/>
  <c r="M84" i="19"/>
  <c r="M69" i="19"/>
  <c r="M90" i="19"/>
  <c r="M57" i="19"/>
  <c r="M59" i="19"/>
  <c r="M91" i="19"/>
  <c r="M72" i="19"/>
  <c r="M89" i="19"/>
  <c r="M86" i="19"/>
  <c r="M66" i="19"/>
  <c r="M51" i="19"/>
  <c r="M67" i="19"/>
  <c r="M83" i="19"/>
  <c r="M100" i="19"/>
  <c r="M64" i="19"/>
  <c r="M80" i="19"/>
  <c r="M96" i="19"/>
  <c r="M61" i="19"/>
  <c r="M93" i="19"/>
  <c r="M74" i="19"/>
  <c r="M70" i="19"/>
  <c r="M99" i="19"/>
  <c r="M97" i="19"/>
  <c r="M98" i="19"/>
  <c r="M87" i="19"/>
  <c r="M68" i="19"/>
  <c r="M101" i="19"/>
  <c r="M65" i="19"/>
  <c r="M78" i="19"/>
  <c r="M50" i="19"/>
  <c r="M75" i="19"/>
  <c r="M56" i="19"/>
  <c r="M88" i="19"/>
  <c r="M77" i="19"/>
  <c r="M54" i="19"/>
  <c r="M73" i="19"/>
  <c r="O52" i="19"/>
  <c r="O64" i="19"/>
  <c r="O69" i="19"/>
  <c r="O63" i="19"/>
  <c r="O85" i="19"/>
  <c r="O55" i="19"/>
  <c r="O73" i="19"/>
  <c r="O54" i="19"/>
  <c r="O95" i="19"/>
  <c r="O79" i="19"/>
  <c r="O101" i="19"/>
  <c r="O80" i="19"/>
  <c r="O75" i="19"/>
  <c r="O77" i="19"/>
  <c r="O94" i="19"/>
  <c r="O87" i="19"/>
  <c r="O50" i="19"/>
  <c r="O59" i="19"/>
  <c r="O57" i="19"/>
  <c r="O82" i="19"/>
  <c r="O98" i="19"/>
  <c r="O81" i="19"/>
  <c r="O90" i="19"/>
  <c r="O93" i="19"/>
  <c r="O78" i="19"/>
  <c r="O65" i="19"/>
  <c r="O49" i="19"/>
  <c r="O51" i="19"/>
  <c r="O71" i="19"/>
  <c r="O62" i="19"/>
  <c r="O92" i="19"/>
  <c r="O56" i="19"/>
  <c r="O66" i="19"/>
  <c r="O96" i="19"/>
  <c r="O68" i="19"/>
  <c r="O72" i="19"/>
  <c r="O58" i="19"/>
  <c r="O84" i="19"/>
  <c r="O53" i="19"/>
  <c r="O76" i="19"/>
  <c r="O67" i="19"/>
  <c r="O91" i="19"/>
  <c r="O89" i="19"/>
  <c r="O74" i="19"/>
  <c r="O100" i="19"/>
  <c r="O99" i="19"/>
  <c r="O70" i="19"/>
  <c r="O88" i="19"/>
  <c r="O86" i="19"/>
  <c r="O83" i="19"/>
  <c r="O97" i="19"/>
  <c r="O61" i="19"/>
  <c r="O60" i="19"/>
  <c r="L63" i="21"/>
  <c r="N93" i="22"/>
  <c r="L93" i="21"/>
  <c r="N65" i="22"/>
  <c r="L65" i="21"/>
  <c r="N77" i="22"/>
  <c r="L77" i="21"/>
  <c r="J52" i="19"/>
  <c r="J56" i="19"/>
  <c r="J60" i="19"/>
  <c r="J64" i="19"/>
  <c r="J68" i="19"/>
  <c r="J72" i="19"/>
  <c r="J76" i="19"/>
  <c r="J80" i="19"/>
  <c r="J87" i="19"/>
  <c r="J89" i="19"/>
  <c r="J91" i="19"/>
  <c r="J93" i="19"/>
  <c r="J95" i="19"/>
  <c r="J97" i="19"/>
  <c r="J99" i="19"/>
  <c r="J101" i="19"/>
  <c r="J51" i="19"/>
  <c r="J55" i="19"/>
  <c r="J59" i="19"/>
  <c r="J63" i="19"/>
  <c r="J67" i="19"/>
  <c r="J71" i="19"/>
  <c r="J75" i="19"/>
  <c r="J79" i="19"/>
  <c r="J82" i="19"/>
  <c r="J84" i="19"/>
  <c r="J50" i="19"/>
  <c r="J58" i="19"/>
  <c r="J66" i="19"/>
  <c r="J74" i="19"/>
  <c r="J86" i="19"/>
  <c r="J90" i="19"/>
  <c r="J94" i="19"/>
  <c r="J98" i="19"/>
  <c r="J53" i="19"/>
  <c r="J61" i="19"/>
  <c r="J69" i="19"/>
  <c r="J77" i="19"/>
  <c r="J83" i="19"/>
  <c r="J62" i="19"/>
  <c r="J78" i="19"/>
  <c r="J92" i="19"/>
  <c r="J100" i="19"/>
  <c r="J57" i="19"/>
  <c r="J73" i="19"/>
  <c r="J85" i="19"/>
  <c r="J54" i="19"/>
  <c r="J88" i="19"/>
  <c r="J96" i="19"/>
  <c r="J65" i="19"/>
  <c r="J70" i="19"/>
  <c r="J81" i="19"/>
  <c r="N61" i="22"/>
  <c r="L61" i="21"/>
  <c r="N97" i="22"/>
  <c r="L97" i="21"/>
  <c r="N95" i="22"/>
  <c r="L95" i="21"/>
  <c r="N53" i="22"/>
  <c r="L53" i="21"/>
  <c r="L69" i="21"/>
  <c r="N69" i="22"/>
  <c r="N56" i="22"/>
  <c r="L56" i="21"/>
  <c r="L85" i="21"/>
  <c r="N85" i="22"/>
  <c r="K53" i="19"/>
  <c r="K57" i="19"/>
  <c r="K61" i="19"/>
  <c r="K65" i="19"/>
  <c r="K69" i="19"/>
  <c r="K73" i="19"/>
  <c r="K77" i="19"/>
  <c r="K81" i="19"/>
  <c r="K84" i="19"/>
  <c r="K52" i="19"/>
  <c r="K56" i="19"/>
  <c r="K60" i="19"/>
  <c r="K64" i="19"/>
  <c r="K68" i="19"/>
  <c r="K72" i="19"/>
  <c r="K76" i="19"/>
  <c r="K80" i="19"/>
  <c r="K86" i="19"/>
  <c r="K88" i="19"/>
  <c r="K90" i="19"/>
  <c r="K92" i="19"/>
  <c r="K94" i="19"/>
  <c r="K96" i="19"/>
  <c r="K98" i="19"/>
  <c r="K100" i="19"/>
  <c r="K55" i="19"/>
  <c r="K63" i="19"/>
  <c r="K71" i="19"/>
  <c r="K79" i="19"/>
  <c r="K50" i="19"/>
  <c r="K58" i="19"/>
  <c r="K66" i="19"/>
  <c r="K74" i="19"/>
  <c r="K82" i="19"/>
  <c r="K85" i="19"/>
  <c r="K89" i="19"/>
  <c r="K93" i="19"/>
  <c r="K97" i="19"/>
  <c r="K101" i="19"/>
  <c r="K59" i="19"/>
  <c r="K75" i="19"/>
  <c r="K54" i="19"/>
  <c r="K70" i="19"/>
  <c r="K87" i="19"/>
  <c r="K95" i="19"/>
  <c r="K51" i="19"/>
  <c r="K83" i="19"/>
  <c r="K67" i="19"/>
  <c r="K62" i="19"/>
  <c r="K99" i="19"/>
  <c r="K91" i="19"/>
  <c r="K78" i="19"/>
  <c r="N81" i="22"/>
  <c r="L81" i="21"/>
  <c r="L101" i="21"/>
  <c r="N101" i="22"/>
  <c r="L98" i="21"/>
  <c r="N98" i="22"/>
  <c r="N99" i="22"/>
  <c r="L99" i="21"/>
  <c r="N57" i="22"/>
  <c r="L57" i="21"/>
  <c r="N73" i="22"/>
  <c r="L73" i="21"/>
  <c r="N49" i="22"/>
  <c r="L49" i="21"/>
  <c r="J49" i="21" l="1"/>
  <c r="L49" i="22"/>
  <c r="I49" i="21"/>
  <c r="K49" i="22"/>
  <c r="J49" i="22"/>
  <c r="H49" i="21"/>
  <c r="M49" i="22"/>
  <c r="K49" i="21"/>
  <c r="D72" i="14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M77" i="20"/>
  <c r="D82" i="11"/>
  <c r="F82" i="11" s="1"/>
  <c r="D104" i="11"/>
  <c r="M99" i="20"/>
  <c r="M100" i="20"/>
  <c r="D105" i="11"/>
  <c r="M91" i="20"/>
  <c r="D96" i="11"/>
  <c r="M55" i="20"/>
  <c r="D60" i="11"/>
  <c r="F60" i="11" s="1"/>
  <c r="H52" i="23" s="1"/>
  <c r="M92" i="20"/>
  <c r="D97" i="11"/>
  <c r="D97" i="10"/>
  <c r="L92" i="20"/>
  <c r="D84" i="10"/>
  <c r="F84" i="10" s="1"/>
  <c r="G76" i="23" s="1"/>
  <c r="L79" i="20"/>
  <c r="D61" i="10"/>
  <c r="F61" i="10" s="1"/>
  <c r="G53" i="23" s="1"/>
  <c r="L56" i="20"/>
  <c r="L100" i="20"/>
  <c r="D105" i="10"/>
  <c r="L74" i="20"/>
  <c r="D79" i="10"/>
  <c r="F79" i="10" s="1"/>
  <c r="G71" i="23" s="1"/>
  <c r="L58" i="20"/>
  <c r="D63" i="10"/>
  <c r="F63" i="10" s="1"/>
  <c r="G55" i="23" s="1"/>
  <c r="D88" i="10"/>
  <c r="L83" i="20"/>
  <c r="M88" i="20"/>
  <c r="D93" i="11"/>
  <c r="M87" i="20"/>
  <c r="D92" i="11"/>
  <c r="M96" i="20"/>
  <c r="D101" i="11"/>
  <c r="M86" i="20"/>
  <c r="D91" i="11"/>
  <c r="M84" i="20"/>
  <c r="D89" i="11"/>
  <c r="D63" i="11"/>
  <c r="F63" i="11" s="1"/>
  <c r="H55" i="23" s="1"/>
  <c r="M58" i="20"/>
  <c r="D68" i="11"/>
  <c r="F68" i="11" s="1"/>
  <c r="H60" i="23" s="1"/>
  <c r="M63" i="20"/>
  <c r="L82" i="20"/>
  <c r="D87" i="10"/>
  <c r="D91" i="10"/>
  <c r="L86" i="20"/>
  <c r="L78" i="20"/>
  <c r="D83" i="10"/>
  <c r="F83" i="10" s="1"/>
  <c r="G75" i="23" s="1"/>
  <c r="L71" i="20"/>
  <c r="D76" i="10"/>
  <c r="F76" i="10" s="1"/>
  <c r="G68" i="23" s="1"/>
  <c r="L59" i="20"/>
  <c r="D64" i="10"/>
  <c r="F64" i="10" s="1"/>
  <c r="G56" i="23" s="1"/>
  <c r="D85" i="10"/>
  <c r="F85" i="10" s="1"/>
  <c r="G77" i="23" s="1"/>
  <c r="L80" i="20"/>
  <c r="M73" i="20"/>
  <c r="D78" i="11"/>
  <c r="F78" i="11" s="1"/>
  <c r="H70" i="23" s="1"/>
  <c r="M56" i="20"/>
  <c r="D61" i="11"/>
  <c r="F61" i="11" s="1"/>
  <c r="H53" i="23" s="1"/>
  <c r="M65" i="20"/>
  <c r="D70" i="11"/>
  <c r="F70" i="11" s="1"/>
  <c r="H62" i="23" s="1"/>
  <c r="M98" i="20"/>
  <c r="D103" i="11"/>
  <c r="D79" i="11"/>
  <c r="F79" i="11" s="1"/>
  <c r="H71" i="23" s="1"/>
  <c r="M74" i="20"/>
  <c r="M80" i="20"/>
  <c r="D85" i="11"/>
  <c r="M67" i="20"/>
  <c r="D72" i="11"/>
  <c r="F72" i="11" s="1"/>
  <c r="H64" i="23" s="1"/>
  <c r="M89" i="20"/>
  <c r="D94" i="11"/>
  <c r="D62" i="11"/>
  <c r="F62" i="11" s="1"/>
  <c r="H54" i="23" s="1"/>
  <c r="M57" i="20"/>
  <c r="M52" i="20"/>
  <c r="D57" i="11"/>
  <c r="F57" i="11" s="1"/>
  <c r="H49" i="23" s="1"/>
  <c r="M81" i="20"/>
  <c r="F86" i="11"/>
  <c r="H78" i="23" s="1"/>
  <c r="M85" i="20"/>
  <c r="D90" i="11"/>
  <c r="D65" i="11"/>
  <c r="F65" i="11" s="1"/>
  <c r="H57" i="23" s="1"/>
  <c r="M60" i="20"/>
  <c r="L93" i="20"/>
  <c r="D98" i="10"/>
  <c r="D100" i="10"/>
  <c r="L95" i="20"/>
  <c r="L97" i="20"/>
  <c r="D102" i="10"/>
  <c r="L89" i="20"/>
  <c r="D94" i="10"/>
  <c r="D59" i="10"/>
  <c r="F59" i="10" s="1"/>
  <c r="G51" i="23" s="1"/>
  <c r="L54" i="20"/>
  <c r="D74" i="10"/>
  <c r="F74" i="10" s="1"/>
  <c r="G66" i="23" s="1"/>
  <c r="L69" i="20"/>
  <c r="D73" i="10"/>
  <c r="F73" i="10" s="1"/>
  <c r="G65" i="23" s="1"/>
  <c r="L68" i="20"/>
  <c r="D60" i="10"/>
  <c r="F60" i="10" s="1"/>
  <c r="G52" i="23" s="1"/>
  <c r="L55" i="20"/>
  <c r="D62" i="10"/>
  <c r="F62" i="10" s="1"/>
  <c r="G54" i="23" s="1"/>
  <c r="L57" i="20"/>
  <c r="L101" i="20"/>
  <c r="D106" i="10"/>
  <c r="D58" i="10"/>
  <c r="F58" i="10" s="1"/>
  <c r="G50" i="23" s="1"/>
  <c r="L53" i="20"/>
  <c r="L64" i="20"/>
  <c r="D69" i="10"/>
  <c r="F69" i="10" s="1"/>
  <c r="G61" i="23" s="1"/>
  <c r="L51" i="20"/>
  <c r="D56" i="10"/>
  <c r="F56" i="10" s="1"/>
  <c r="G48" i="23" s="1"/>
  <c r="M50" i="20"/>
  <c r="D55" i="11"/>
  <c r="F55" i="11" s="1"/>
  <c r="H47" i="23" s="1"/>
  <c r="D73" i="11"/>
  <c r="F73" i="11" s="1"/>
  <c r="H65" i="23" s="1"/>
  <c r="M68" i="20"/>
  <c r="M61" i="20"/>
  <c r="D66" i="11"/>
  <c r="F66" i="11" s="1"/>
  <c r="H58" i="23" s="1"/>
  <c r="M66" i="20"/>
  <c r="D71" i="11"/>
  <c r="F71" i="11" s="1"/>
  <c r="H63" i="23" s="1"/>
  <c r="M69" i="20"/>
  <c r="D74" i="11"/>
  <c r="F74" i="11" s="1"/>
  <c r="H66" i="23" s="1"/>
  <c r="M62" i="20"/>
  <c r="D67" i="11"/>
  <c r="F67" i="11" s="1"/>
  <c r="H59" i="23" s="1"/>
  <c r="M79" i="20"/>
  <c r="D84" i="11"/>
  <c r="L63" i="20"/>
  <c r="D68" i="10"/>
  <c r="F68" i="10" s="1"/>
  <c r="G60" i="23" s="1"/>
  <c r="L61" i="20"/>
  <c r="D66" i="10"/>
  <c r="F66" i="10" s="1"/>
  <c r="G58" i="23" s="1"/>
  <c r="D71" i="10"/>
  <c r="F71" i="10" s="1"/>
  <c r="G63" i="23" s="1"/>
  <c r="L66" i="20"/>
  <c r="D92" i="10"/>
  <c r="L87" i="20"/>
  <c r="L91" i="20"/>
  <c r="D96" i="10"/>
  <c r="L96" i="20"/>
  <c r="D101" i="10"/>
  <c r="D83" i="11"/>
  <c r="F83" i="11" s="1"/>
  <c r="M78" i="20"/>
  <c r="M70" i="20"/>
  <c r="D75" i="11"/>
  <c r="F75" i="11" s="1"/>
  <c r="H67" i="23" s="1"/>
  <c r="M83" i="20"/>
  <c r="D88" i="11"/>
  <c r="M59" i="20"/>
  <c r="D64" i="11"/>
  <c r="F64" i="11" s="1"/>
  <c r="H56" i="23" s="1"/>
  <c r="D87" i="11"/>
  <c r="M82" i="20"/>
  <c r="D81" i="11"/>
  <c r="F81" i="11" s="1"/>
  <c r="M76" i="20"/>
  <c r="L94" i="20"/>
  <c r="D99" i="10"/>
  <c r="L85" i="20"/>
  <c r="D90" i="10"/>
  <c r="D80" i="10"/>
  <c r="F80" i="10" s="1"/>
  <c r="G72" i="23" s="1"/>
  <c r="L75" i="20"/>
  <c r="L84" i="20"/>
  <c r="D89" i="10"/>
  <c r="L77" i="20"/>
  <c r="D82" i="10"/>
  <c r="F82" i="10" s="1"/>
  <c r="G74" i="23" s="1"/>
  <c r="D67" i="10"/>
  <c r="F67" i="10" s="1"/>
  <c r="G59" i="23" s="1"/>
  <c r="L62" i="20"/>
  <c r="D72" i="10"/>
  <c r="F72" i="10" s="1"/>
  <c r="G64" i="23" s="1"/>
  <c r="L67" i="20"/>
  <c r="M54" i="20"/>
  <c r="D59" i="11"/>
  <c r="F59" i="11" s="1"/>
  <c r="H51" i="23" s="1"/>
  <c r="M75" i="20"/>
  <c r="D80" i="11"/>
  <c r="F80" i="11" s="1"/>
  <c r="M101" i="20"/>
  <c r="D106" i="11"/>
  <c r="M97" i="20"/>
  <c r="D102" i="11"/>
  <c r="M93" i="20"/>
  <c r="D98" i="11"/>
  <c r="D69" i="11"/>
  <c r="F69" i="11" s="1"/>
  <c r="H61" i="23" s="1"/>
  <c r="M64" i="20"/>
  <c r="M51" i="20"/>
  <c r="D56" i="11"/>
  <c r="F56" i="11" s="1"/>
  <c r="H48" i="23" s="1"/>
  <c r="M72" i="20"/>
  <c r="D77" i="11"/>
  <c r="F77" i="11" s="1"/>
  <c r="H69" i="23" s="1"/>
  <c r="M90" i="20"/>
  <c r="D95" i="11"/>
  <c r="M71" i="20"/>
  <c r="D76" i="11"/>
  <c r="F76" i="11" s="1"/>
  <c r="H68" i="23" s="1"/>
  <c r="D99" i="11"/>
  <c r="M94" i="20"/>
  <c r="D58" i="11"/>
  <c r="F58" i="11" s="1"/>
  <c r="H50" i="23" s="1"/>
  <c r="M53" i="20"/>
  <c r="D100" i="11"/>
  <c r="M95" i="20"/>
  <c r="D70" i="10"/>
  <c r="F70" i="10" s="1"/>
  <c r="G62" i="23" s="1"/>
  <c r="L65" i="20"/>
  <c r="L76" i="20"/>
  <c r="D81" i="10"/>
  <c r="F81" i="10" s="1"/>
  <c r="G73" i="23" s="1"/>
  <c r="D55" i="10"/>
  <c r="F55" i="10" s="1"/>
  <c r="G47" i="23" s="1"/>
  <c r="L50" i="20"/>
  <c r="D65" i="10"/>
  <c r="F65" i="10" s="1"/>
  <c r="G57" i="23" s="1"/>
  <c r="L60" i="20"/>
  <c r="D93" i="10"/>
  <c r="L88" i="20"/>
  <c r="L98" i="20"/>
  <c r="D103" i="10"/>
  <c r="L81" i="20"/>
  <c r="D86" i="10"/>
  <c r="F86" i="10" s="1"/>
  <c r="G78" i="23" s="1"/>
  <c r="D57" i="10"/>
  <c r="F57" i="10" s="1"/>
  <c r="G49" i="23" s="1"/>
  <c r="L52" i="20"/>
  <c r="D75" i="10"/>
  <c r="F75" i="10" s="1"/>
  <c r="G67" i="23" s="1"/>
  <c r="L70" i="20"/>
  <c r="L72" i="20"/>
  <c r="D77" i="10"/>
  <c r="F77" i="10" s="1"/>
  <c r="G69" i="23" s="1"/>
  <c r="D95" i="10"/>
  <c r="L90" i="20"/>
  <c r="D78" i="10"/>
  <c r="F78" i="10" s="1"/>
  <c r="G70" i="23" s="1"/>
  <c r="L73" i="20"/>
  <c r="D104" i="10"/>
  <c r="L99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K62" i="20"/>
  <c r="D67" i="9"/>
  <c r="F67" i="9" s="1"/>
  <c r="F59" i="23" s="1"/>
  <c r="D80" i="9"/>
  <c r="F80" i="9" s="1"/>
  <c r="F72" i="23" s="1"/>
  <c r="K75" i="20"/>
  <c r="D79" i="9"/>
  <c r="F79" i="9" s="1"/>
  <c r="F71" i="23" s="1"/>
  <c r="K74" i="20"/>
  <c r="D105" i="9"/>
  <c r="K100" i="20"/>
  <c r="D85" i="9"/>
  <c r="F85" i="9" s="1"/>
  <c r="F77" i="23" s="1"/>
  <c r="K80" i="20"/>
  <c r="K84" i="20"/>
  <c r="D89" i="9"/>
  <c r="F89" i="9" s="1"/>
  <c r="D58" i="9"/>
  <c r="F58" i="9" s="1"/>
  <c r="F50" i="23" s="1"/>
  <c r="K53" i="20"/>
  <c r="D59" i="8"/>
  <c r="F59" i="8" s="1"/>
  <c r="E51" i="23" s="1"/>
  <c r="J54" i="20"/>
  <c r="D67" i="8"/>
  <c r="F67" i="8" s="1"/>
  <c r="E59" i="23" s="1"/>
  <c r="J62" i="20"/>
  <c r="D95" i="8"/>
  <c r="J90" i="20"/>
  <c r="D84" i="8"/>
  <c r="E76" i="23" s="1"/>
  <c r="J79" i="20"/>
  <c r="J101" i="20"/>
  <c r="D106" i="8"/>
  <c r="D69" i="8"/>
  <c r="F69" i="8" s="1"/>
  <c r="E61" i="23" s="1"/>
  <c r="J64" i="20"/>
  <c r="K91" i="20"/>
  <c r="D96" i="9"/>
  <c r="D92" i="9"/>
  <c r="K87" i="20"/>
  <c r="D94" i="9"/>
  <c r="K89" i="20"/>
  <c r="D76" i="9"/>
  <c r="F76" i="9" s="1"/>
  <c r="F68" i="23" s="1"/>
  <c r="K71" i="20"/>
  <c r="D95" i="9"/>
  <c r="K90" i="20"/>
  <c r="D65" i="9"/>
  <c r="F65" i="9" s="1"/>
  <c r="F57" i="23" s="1"/>
  <c r="K60" i="20"/>
  <c r="K65" i="20"/>
  <c r="D70" i="9"/>
  <c r="F70" i="9" s="1"/>
  <c r="F62" i="23" s="1"/>
  <c r="D105" i="8"/>
  <c r="J100" i="20"/>
  <c r="D58" i="8"/>
  <c r="F58" i="8" s="1"/>
  <c r="E50" i="23" s="1"/>
  <c r="J53" i="20"/>
  <c r="D55" i="8"/>
  <c r="F55" i="8" s="1"/>
  <c r="E47" i="23" s="1"/>
  <c r="J50" i="20"/>
  <c r="D64" i="8"/>
  <c r="F64" i="8" s="1"/>
  <c r="E56" i="23" s="1"/>
  <c r="J59" i="20"/>
  <c r="D96" i="8"/>
  <c r="J91" i="20"/>
  <c r="J76" i="20"/>
  <c r="D81" i="8"/>
  <c r="F81" i="8" s="1"/>
  <c r="E73" i="23" s="1"/>
  <c r="J60" i="20"/>
  <c r="D65" i="8"/>
  <c r="F65" i="8" s="1"/>
  <c r="E57" i="23" s="1"/>
  <c r="D88" i="9"/>
  <c r="K83" i="20"/>
  <c r="K70" i="20"/>
  <c r="D75" i="9"/>
  <c r="F75" i="9" s="1"/>
  <c r="F67" i="23" s="1"/>
  <c r="D106" i="9"/>
  <c r="K101" i="20"/>
  <c r="D90" i="9"/>
  <c r="K85" i="20"/>
  <c r="D63" i="9"/>
  <c r="F63" i="9" s="1"/>
  <c r="F55" i="23" s="1"/>
  <c r="K58" i="20"/>
  <c r="D68" i="9"/>
  <c r="F68" i="9" s="1"/>
  <c r="F60" i="23" s="1"/>
  <c r="K63" i="20"/>
  <c r="D101" i="9"/>
  <c r="K96" i="20"/>
  <c r="D93" i="9"/>
  <c r="K88" i="20"/>
  <c r="D77" i="9"/>
  <c r="F77" i="9" s="1"/>
  <c r="F69" i="23" s="1"/>
  <c r="K72" i="20"/>
  <c r="D61" i="9"/>
  <c r="F61" i="9" s="1"/>
  <c r="F53" i="23" s="1"/>
  <c r="K56" i="20"/>
  <c r="D82" i="9"/>
  <c r="F82" i="9" s="1"/>
  <c r="F74" i="23" s="1"/>
  <c r="K77" i="20"/>
  <c r="D66" i="9"/>
  <c r="F66" i="9" s="1"/>
  <c r="F58" i="23" s="1"/>
  <c r="K61" i="20"/>
  <c r="D101" i="8"/>
  <c r="J96" i="20"/>
  <c r="J85" i="20"/>
  <c r="D90" i="8"/>
  <c r="F90" i="8" s="1"/>
  <c r="E82" i="23" s="1"/>
  <c r="D97" i="8"/>
  <c r="J92" i="20"/>
  <c r="D82" i="8"/>
  <c r="F82" i="8" s="1"/>
  <c r="E74" i="23" s="1"/>
  <c r="J77" i="20"/>
  <c r="D103" i="8"/>
  <c r="J98" i="20"/>
  <c r="D79" i="8"/>
  <c r="F79" i="8" s="1"/>
  <c r="E71" i="23" s="1"/>
  <c r="J74" i="20"/>
  <c r="D89" i="8"/>
  <c r="J84" i="20"/>
  <c r="D76" i="8"/>
  <c r="F76" i="8" s="1"/>
  <c r="E68" i="23" s="1"/>
  <c r="J71" i="20"/>
  <c r="D60" i="8"/>
  <c r="F60" i="8" s="1"/>
  <c r="E52" i="23" s="1"/>
  <c r="J55" i="20"/>
  <c r="J97" i="20"/>
  <c r="D102" i="8"/>
  <c r="J89" i="20"/>
  <c r="D94" i="8"/>
  <c r="D77" i="8"/>
  <c r="F77" i="8" s="1"/>
  <c r="E69" i="23" s="1"/>
  <c r="J72" i="20"/>
  <c r="D61" i="8"/>
  <c r="F61" i="8" s="1"/>
  <c r="E53" i="23" s="1"/>
  <c r="J56" i="20"/>
  <c r="K78" i="20"/>
  <c r="D83" i="9"/>
  <c r="F83" i="9" s="1"/>
  <c r="F75" i="23" s="1"/>
  <c r="D100" i="9"/>
  <c r="K95" i="20"/>
  <c r="D98" i="9"/>
  <c r="K93" i="20"/>
  <c r="D84" i="9"/>
  <c r="F84" i="9" s="1"/>
  <c r="F76" i="23" s="1"/>
  <c r="K79" i="20"/>
  <c r="D97" i="9"/>
  <c r="K92" i="20"/>
  <c r="D69" i="9"/>
  <c r="F69" i="9" s="1"/>
  <c r="F61" i="23" s="1"/>
  <c r="K64" i="20"/>
  <c r="D74" i="9"/>
  <c r="F74" i="9" s="1"/>
  <c r="F66" i="23" s="1"/>
  <c r="K69" i="20"/>
  <c r="D75" i="8"/>
  <c r="F75" i="8" s="1"/>
  <c r="E67" i="23" s="1"/>
  <c r="J70" i="20"/>
  <c r="J57" i="20"/>
  <c r="D62" i="8"/>
  <c r="F62" i="8" s="1"/>
  <c r="E54" i="23" s="1"/>
  <c r="D66" i="8"/>
  <c r="F66" i="8" s="1"/>
  <c r="E58" i="23" s="1"/>
  <c r="J61" i="20"/>
  <c r="D63" i="8"/>
  <c r="F63" i="8" s="1"/>
  <c r="E55" i="23" s="1"/>
  <c r="J58" i="20"/>
  <c r="D68" i="8"/>
  <c r="F68" i="8" s="1"/>
  <c r="E60" i="23" s="1"/>
  <c r="J63" i="20"/>
  <c r="J93" i="20"/>
  <c r="D98" i="8"/>
  <c r="D85" i="8"/>
  <c r="E77" i="23" s="1"/>
  <c r="J80" i="20"/>
  <c r="D72" i="9"/>
  <c r="F72" i="9" s="1"/>
  <c r="F64" i="23" s="1"/>
  <c r="K67" i="20"/>
  <c r="D64" i="9"/>
  <c r="F64" i="9" s="1"/>
  <c r="F56" i="23" s="1"/>
  <c r="K59" i="20"/>
  <c r="D71" i="9"/>
  <c r="F71" i="9" s="1"/>
  <c r="F63" i="23" s="1"/>
  <c r="K66" i="20"/>
  <c r="D103" i="9"/>
  <c r="K98" i="20"/>
  <c r="D81" i="9"/>
  <c r="F81" i="9" s="1"/>
  <c r="F73" i="23" s="1"/>
  <c r="K76" i="20"/>
  <c r="K81" i="20"/>
  <c r="D86" i="9"/>
  <c r="F86" i="9" s="1"/>
  <c r="F78" i="23" s="1"/>
  <c r="J65" i="20"/>
  <c r="D70" i="8"/>
  <c r="F70" i="8" s="1"/>
  <c r="E62" i="23" s="1"/>
  <c r="D88" i="8"/>
  <c r="J83" i="20"/>
  <c r="D91" i="8"/>
  <c r="J86" i="20"/>
  <c r="D80" i="8"/>
  <c r="F80" i="8" s="1"/>
  <c r="E72" i="23" s="1"/>
  <c r="J75" i="20"/>
  <c r="D104" i="8"/>
  <c r="J99" i="20"/>
  <c r="D104" i="9"/>
  <c r="K99" i="20"/>
  <c r="D56" i="9"/>
  <c r="F56" i="9" s="1"/>
  <c r="F48" i="23" s="1"/>
  <c r="K51" i="20"/>
  <c r="K54" i="20"/>
  <c r="D59" i="9"/>
  <c r="F59" i="9" s="1"/>
  <c r="F51" i="23" s="1"/>
  <c r="D102" i="9"/>
  <c r="K97" i="20"/>
  <c r="D87" i="9"/>
  <c r="F87" i="9" s="1"/>
  <c r="F79" i="23" s="1"/>
  <c r="K82" i="20"/>
  <c r="D55" i="9"/>
  <c r="F55" i="9" s="1"/>
  <c r="F47" i="23" s="1"/>
  <c r="K50" i="20"/>
  <c r="D60" i="9"/>
  <c r="F60" i="9" s="1"/>
  <c r="F52" i="23" s="1"/>
  <c r="K55" i="20"/>
  <c r="D99" i="9"/>
  <c r="K94" i="20"/>
  <c r="D91" i="9"/>
  <c r="K86" i="20"/>
  <c r="D73" i="9"/>
  <c r="F73" i="9" s="1"/>
  <c r="F65" i="23" s="1"/>
  <c r="K68" i="20"/>
  <c r="D57" i="9"/>
  <c r="F57" i="9" s="1"/>
  <c r="F49" i="23" s="1"/>
  <c r="K52" i="20"/>
  <c r="K73" i="20"/>
  <c r="D78" i="9"/>
  <c r="F78" i="9" s="1"/>
  <c r="F70" i="23" s="1"/>
  <c r="K57" i="20"/>
  <c r="D62" i="9"/>
  <c r="F62" i="9" s="1"/>
  <c r="F54" i="23" s="1"/>
  <c r="J81" i="20"/>
  <c r="D86" i="8"/>
  <c r="D93" i="8"/>
  <c r="J88" i="20"/>
  <c r="J73" i="20"/>
  <c r="D78" i="8"/>
  <c r="F78" i="8" s="1"/>
  <c r="E70" i="23" s="1"/>
  <c r="D83" i="8"/>
  <c r="F83" i="8" s="1"/>
  <c r="E75" i="23" s="1"/>
  <c r="J78" i="20"/>
  <c r="D74" i="8"/>
  <c r="F74" i="8" s="1"/>
  <c r="E66" i="23" s="1"/>
  <c r="J69" i="20"/>
  <c r="D99" i="8"/>
  <c r="J94" i="20"/>
  <c r="D71" i="8"/>
  <c r="F71" i="8" s="1"/>
  <c r="E63" i="23" s="1"/>
  <c r="J66" i="20"/>
  <c r="D87" i="8"/>
  <c r="J82" i="20"/>
  <c r="D72" i="8"/>
  <c r="F72" i="8" s="1"/>
  <c r="E64" i="23" s="1"/>
  <c r="J67" i="20"/>
  <c r="D56" i="8"/>
  <c r="F56" i="8" s="1"/>
  <c r="E48" i="23" s="1"/>
  <c r="J51" i="20"/>
  <c r="D100" i="8"/>
  <c r="J95" i="20"/>
  <c r="D92" i="8"/>
  <c r="J87" i="20"/>
  <c r="J68" i="20"/>
  <c r="D73" i="8"/>
  <c r="F73" i="8" s="1"/>
  <c r="E65" i="23" s="1"/>
  <c r="J52" i="20"/>
  <c r="D57" i="8"/>
  <c r="F57" i="8" s="1"/>
  <c r="E49" i="23" s="1"/>
  <c r="N62" i="21" l="1"/>
  <c r="P62" i="22"/>
  <c r="P71" i="22"/>
  <c r="N71" i="21"/>
  <c r="P74" i="22"/>
  <c r="N74" i="21"/>
  <c r="P65" i="22"/>
  <c r="N65" i="21"/>
  <c r="P88" i="22"/>
  <c r="N88" i="21"/>
  <c r="P96" i="22"/>
  <c r="N96" i="21"/>
  <c r="P92" i="22"/>
  <c r="N92" i="21"/>
  <c r="P58" i="22"/>
  <c r="N58" i="21"/>
  <c r="P82" i="22"/>
  <c r="N82" i="21"/>
  <c r="P52" i="22"/>
  <c r="N52" i="21"/>
  <c r="N76" i="21"/>
  <c r="P76" i="22"/>
  <c r="P87" i="22"/>
  <c r="N87" i="21"/>
  <c r="P55" i="22"/>
  <c r="N55" i="21"/>
  <c r="N54" i="21"/>
  <c r="P54" i="22"/>
  <c r="P70" i="22"/>
  <c r="N70" i="21"/>
  <c r="N61" i="21"/>
  <c r="P61" i="22"/>
  <c r="P69" i="22"/>
  <c r="N69" i="21"/>
  <c r="N91" i="21"/>
  <c r="P91" i="22"/>
  <c r="N51" i="21"/>
  <c r="P51" i="22"/>
  <c r="P89" i="22"/>
  <c r="N89" i="21"/>
  <c r="N63" i="21"/>
  <c r="P63" i="22"/>
  <c r="N66" i="21"/>
  <c r="P66" i="22"/>
  <c r="P75" i="22"/>
  <c r="N75" i="21"/>
  <c r="P90" i="22"/>
  <c r="N90" i="21"/>
  <c r="P86" i="22"/>
  <c r="N86" i="21"/>
  <c r="P49" i="22"/>
  <c r="N49" i="21"/>
  <c r="N67" i="21"/>
  <c r="P67" i="22"/>
  <c r="P84" i="22"/>
  <c r="N84" i="21"/>
  <c r="N100" i="21"/>
  <c r="P100" i="22"/>
  <c r="P81" i="22"/>
  <c r="N81" i="21"/>
  <c r="P95" i="22"/>
  <c r="N95" i="21"/>
  <c r="P72" i="22"/>
  <c r="N72" i="21"/>
  <c r="N99" i="21"/>
  <c r="P99" i="22"/>
  <c r="P83" i="22"/>
  <c r="N83" i="21"/>
  <c r="P80" i="22"/>
  <c r="N80" i="21"/>
  <c r="P60" i="22"/>
  <c r="N60" i="21"/>
  <c r="P98" i="22"/>
  <c r="N98" i="21"/>
  <c r="P73" i="22"/>
  <c r="N73" i="21"/>
  <c r="P50" i="22"/>
  <c r="N50" i="21"/>
  <c r="P56" i="22"/>
  <c r="N56" i="21"/>
  <c r="N97" i="21"/>
  <c r="P97" i="22"/>
  <c r="N64" i="21"/>
  <c r="P64" i="22"/>
  <c r="P94" i="22"/>
  <c r="N94" i="21"/>
  <c r="P57" i="22"/>
  <c r="N57" i="21"/>
  <c r="P77" i="22"/>
  <c r="N77" i="21"/>
  <c r="P93" i="22"/>
  <c r="N93" i="21"/>
  <c r="P68" i="22"/>
  <c r="N68" i="21"/>
  <c r="N59" i="21"/>
  <c r="P59" i="22"/>
  <c r="P53" i="22"/>
  <c r="N53" i="21"/>
  <c r="P79" i="22"/>
  <c r="N79" i="21"/>
  <c r="N101" i="21"/>
  <c r="P101" i="22"/>
  <c r="P78" i="22"/>
  <c r="N78" i="21"/>
  <c r="P85" i="22"/>
  <c r="N85" i="21"/>
  <c r="L90" i="22"/>
  <c r="J90" i="21"/>
  <c r="L50" i="22"/>
  <c r="J50" i="21"/>
  <c r="M53" i="22"/>
  <c r="K53" i="21"/>
  <c r="K64" i="21"/>
  <c r="M64" i="22"/>
  <c r="K82" i="21"/>
  <c r="M82" i="22"/>
  <c r="M78" i="22"/>
  <c r="K78" i="21"/>
  <c r="K68" i="21"/>
  <c r="M68" i="22"/>
  <c r="L53" i="22"/>
  <c r="J53" i="21"/>
  <c r="J54" i="21"/>
  <c r="L54" i="22"/>
  <c r="M63" i="22"/>
  <c r="K63" i="21"/>
  <c r="K99" i="21"/>
  <c r="M99" i="22"/>
  <c r="M72" i="22"/>
  <c r="K72" i="21"/>
  <c r="K97" i="21"/>
  <c r="M97" i="22"/>
  <c r="L77" i="22"/>
  <c r="J77" i="21"/>
  <c r="M83" i="22"/>
  <c r="K83" i="21"/>
  <c r="L63" i="22"/>
  <c r="J63" i="21"/>
  <c r="K66" i="21"/>
  <c r="M66" i="22"/>
  <c r="L93" i="22"/>
  <c r="J93" i="21"/>
  <c r="M52" i="22"/>
  <c r="K52" i="21"/>
  <c r="M80" i="22"/>
  <c r="K80" i="21"/>
  <c r="K56" i="21"/>
  <c r="M56" i="22"/>
  <c r="K96" i="21"/>
  <c r="M96" i="22"/>
  <c r="L58" i="22"/>
  <c r="J58" i="21"/>
  <c r="M91" i="22"/>
  <c r="K91" i="21"/>
  <c r="L73" i="22"/>
  <c r="J73" i="21"/>
  <c r="L52" i="22"/>
  <c r="J52" i="21"/>
  <c r="L60" i="22"/>
  <c r="J60" i="21"/>
  <c r="M95" i="22"/>
  <c r="K95" i="21"/>
  <c r="M94" i="22"/>
  <c r="K94" i="21"/>
  <c r="J62" i="21"/>
  <c r="L62" i="22"/>
  <c r="K76" i="21"/>
  <c r="M76" i="22"/>
  <c r="L87" i="22"/>
  <c r="J87" i="21"/>
  <c r="J55" i="21"/>
  <c r="L55" i="22"/>
  <c r="L69" i="22"/>
  <c r="J69" i="21"/>
  <c r="L95" i="22"/>
  <c r="J95" i="21"/>
  <c r="M60" i="22"/>
  <c r="K60" i="21"/>
  <c r="M57" i="22"/>
  <c r="K57" i="21"/>
  <c r="M74" i="22"/>
  <c r="K74" i="21"/>
  <c r="K58" i="21"/>
  <c r="M58" i="22"/>
  <c r="L83" i="22"/>
  <c r="J83" i="21"/>
  <c r="J56" i="21"/>
  <c r="L56" i="22"/>
  <c r="L92" i="22"/>
  <c r="J92" i="21"/>
  <c r="J99" i="21"/>
  <c r="L99" i="22"/>
  <c r="L70" i="22"/>
  <c r="J70" i="21"/>
  <c r="L88" i="22"/>
  <c r="J88" i="21"/>
  <c r="L65" i="22"/>
  <c r="J65" i="21"/>
  <c r="L67" i="22"/>
  <c r="J67" i="21"/>
  <c r="L75" i="22"/>
  <c r="J75" i="21"/>
  <c r="L66" i="22"/>
  <c r="J66" i="21"/>
  <c r="L57" i="22"/>
  <c r="J57" i="21"/>
  <c r="L68" i="22"/>
  <c r="J68" i="21"/>
  <c r="L80" i="22"/>
  <c r="J80" i="21"/>
  <c r="L86" i="22"/>
  <c r="J86" i="21"/>
  <c r="J79" i="21"/>
  <c r="L79" i="22"/>
  <c r="L81" i="22"/>
  <c r="J81" i="21"/>
  <c r="M71" i="22"/>
  <c r="K71" i="21"/>
  <c r="K75" i="21"/>
  <c r="M75" i="22"/>
  <c r="L94" i="22"/>
  <c r="J94" i="21"/>
  <c r="L91" i="22"/>
  <c r="J91" i="21"/>
  <c r="M62" i="22"/>
  <c r="K62" i="21"/>
  <c r="L51" i="22"/>
  <c r="J51" i="21"/>
  <c r="L97" i="22"/>
  <c r="J97" i="21"/>
  <c r="K85" i="21"/>
  <c r="M85" i="22"/>
  <c r="M89" i="22"/>
  <c r="K89" i="21"/>
  <c r="M98" i="22"/>
  <c r="K98" i="21"/>
  <c r="L71" i="22"/>
  <c r="J71" i="21"/>
  <c r="M84" i="22"/>
  <c r="K84" i="21"/>
  <c r="K88" i="21"/>
  <c r="M88" i="22"/>
  <c r="L100" i="22"/>
  <c r="J100" i="21"/>
  <c r="M92" i="22"/>
  <c r="K92" i="21"/>
  <c r="L72" i="22"/>
  <c r="J72" i="21"/>
  <c r="L98" i="22"/>
  <c r="J98" i="21"/>
  <c r="J76" i="21"/>
  <c r="L76" i="22"/>
  <c r="M90" i="22"/>
  <c r="K90" i="21"/>
  <c r="M51" i="22"/>
  <c r="K51" i="21"/>
  <c r="M93" i="22"/>
  <c r="K93" i="21"/>
  <c r="M101" i="22"/>
  <c r="K101" i="21"/>
  <c r="M54" i="22"/>
  <c r="K54" i="21"/>
  <c r="L84" i="22"/>
  <c r="J84" i="21"/>
  <c r="L85" i="22"/>
  <c r="J85" i="21"/>
  <c r="M59" i="22"/>
  <c r="K59" i="21"/>
  <c r="K70" i="21"/>
  <c r="M70" i="22"/>
  <c r="J96" i="21"/>
  <c r="L96" i="22"/>
  <c r="L61" i="22"/>
  <c r="J61" i="21"/>
  <c r="K79" i="21"/>
  <c r="M79" i="22"/>
  <c r="M69" i="22"/>
  <c r="K69" i="21"/>
  <c r="M61" i="22"/>
  <c r="K61" i="21"/>
  <c r="K50" i="21"/>
  <c r="M50" i="22"/>
  <c r="J64" i="21"/>
  <c r="L64" i="22"/>
  <c r="L101" i="22"/>
  <c r="J101" i="21"/>
  <c r="J89" i="21"/>
  <c r="L89" i="22"/>
  <c r="M81" i="22"/>
  <c r="K81" i="21"/>
  <c r="K67" i="21"/>
  <c r="M67" i="22"/>
  <c r="K65" i="21"/>
  <c r="M65" i="22"/>
  <c r="K73" i="21"/>
  <c r="M73" i="22"/>
  <c r="L59" i="22"/>
  <c r="J59" i="21"/>
  <c r="L78" i="22"/>
  <c r="J78" i="21"/>
  <c r="L82" i="22"/>
  <c r="J82" i="21"/>
  <c r="K86" i="21"/>
  <c r="M86" i="22"/>
  <c r="K87" i="21"/>
  <c r="M87" i="22"/>
  <c r="L74" i="22"/>
  <c r="J74" i="21"/>
  <c r="M55" i="22"/>
  <c r="K55" i="21"/>
  <c r="K100" i="21"/>
  <c r="M100" i="22"/>
  <c r="M77" i="22"/>
  <c r="K77" i="21"/>
  <c r="O63" i="22"/>
  <c r="M63" i="21"/>
  <c r="M82" i="21"/>
  <c r="O82" i="22"/>
  <c r="M72" i="21"/>
  <c r="O72" i="22"/>
  <c r="M74" i="21"/>
  <c r="O74" i="22"/>
  <c r="O58" i="22"/>
  <c r="M58" i="21"/>
  <c r="O52" i="22"/>
  <c r="M52" i="21"/>
  <c r="O66" i="22"/>
  <c r="M66" i="21"/>
  <c r="M87" i="21"/>
  <c r="O87" i="22"/>
  <c r="M56" i="21"/>
  <c r="O56" i="22"/>
  <c r="M88" i="21"/>
  <c r="O88" i="22"/>
  <c r="M95" i="21"/>
  <c r="O95" i="22"/>
  <c r="O50" i="22"/>
  <c r="M50" i="21"/>
  <c r="O67" i="22"/>
  <c r="M67" i="21"/>
  <c r="M86" i="21"/>
  <c r="O86" i="22"/>
  <c r="O64" i="22"/>
  <c r="M64" i="21"/>
  <c r="O79" i="22"/>
  <c r="M79" i="21"/>
  <c r="M59" i="21"/>
  <c r="O59" i="22"/>
  <c r="O65" i="22"/>
  <c r="M65" i="21"/>
  <c r="O96" i="22"/>
  <c r="M96" i="21"/>
  <c r="M91" i="21"/>
  <c r="O91" i="22"/>
  <c r="M83" i="21"/>
  <c r="O83" i="22"/>
  <c r="M73" i="21"/>
  <c r="O73" i="22"/>
  <c r="M94" i="21"/>
  <c r="O94" i="22"/>
  <c r="M90" i="21"/>
  <c r="O90" i="22"/>
  <c r="O92" i="22"/>
  <c r="M92" i="21"/>
  <c r="O53" i="22"/>
  <c r="M53" i="21"/>
  <c r="O70" i="22"/>
  <c r="M70" i="21"/>
  <c r="M54" i="21"/>
  <c r="O54" i="22"/>
  <c r="O93" i="22"/>
  <c r="M93" i="21"/>
  <c r="M76" i="21"/>
  <c r="O76" i="22"/>
  <c r="M78" i="21"/>
  <c r="O78" i="22"/>
  <c r="M85" i="21"/>
  <c r="O85" i="22"/>
  <c r="O75" i="22"/>
  <c r="M75" i="21"/>
  <c r="M55" i="21"/>
  <c r="O55" i="22"/>
  <c r="M80" i="21"/>
  <c r="O80" i="22"/>
  <c r="M51" i="21"/>
  <c r="O51" i="22"/>
  <c r="O61" i="22"/>
  <c r="M61" i="21"/>
  <c r="O98" i="22"/>
  <c r="M98" i="21"/>
  <c r="O71" i="22"/>
  <c r="M71" i="21"/>
  <c r="O100" i="22"/>
  <c r="M100" i="21"/>
  <c r="M60" i="21"/>
  <c r="O60" i="22"/>
  <c r="O77" i="22"/>
  <c r="M77" i="21"/>
  <c r="O81" i="22"/>
  <c r="M81" i="21"/>
  <c r="O62" i="22"/>
  <c r="M62" i="21"/>
  <c r="M84" i="21"/>
  <c r="O84" i="22"/>
  <c r="O99" i="22"/>
  <c r="M99" i="21"/>
  <c r="M69" i="21"/>
  <c r="O69" i="22"/>
  <c r="O101" i="22"/>
  <c r="M101" i="21"/>
  <c r="M57" i="21"/>
  <c r="O57" i="22"/>
  <c r="M49" i="21"/>
  <c r="O49" i="22"/>
  <c r="O68" i="22"/>
  <c r="M68" i="21"/>
  <c r="O89" i="22"/>
  <c r="M89" i="21"/>
  <c r="O97" i="22"/>
  <c r="M97" i="21"/>
  <c r="J51" i="22"/>
  <c r="H51" i="21"/>
  <c r="J94" i="22"/>
  <c r="H94" i="21"/>
  <c r="J88" i="22"/>
  <c r="H88" i="21"/>
  <c r="I52" i="21"/>
  <c r="K52" i="22"/>
  <c r="K55" i="22"/>
  <c r="I55" i="21"/>
  <c r="K99" i="22"/>
  <c r="I99" i="21"/>
  <c r="J83" i="22"/>
  <c r="H83" i="21"/>
  <c r="K98" i="22"/>
  <c r="I98" i="21"/>
  <c r="J80" i="22"/>
  <c r="H80" i="21"/>
  <c r="H61" i="21"/>
  <c r="J61" i="22"/>
  <c r="I64" i="21"/>
  <c r="K64" i="22"/>
  <c r="K95" i="22"/>
  <c r="I95" i="21"/>
  <c r="J55" i="22"/>
  <c r="H55" i="21"/>
  <c r="J98" i="22"/>
  <c r="H98" i="21"/>
  <c r="J96" i="22"/>
  <c r="H96" i="21"/>
  <c r="K72" i="22"/>
  <c r="I72" i="21"/>
  <c r="K58" i="22"/>
  <c r="I58" i="21"/>
  <c r="K83" i="22"/>
  <c r="I83" i="21"/>
  <c r="H59" i="21"/>
  <c r="J59" i="22"/>
  <c r="K89" i="22"/>
  <c r="I89" i="21"/>
  <c r="J54" i="22"/>
  <c r="H54" i="21"/>
  <c r="K75" i="22"/>
  <c r="I75" i="21"/>
  <c r="I57" i="21"/>
  <c r="K57" i="22"/>
  <c r="J101" i="22"/>
  <c r="H101" i="21"/>
  <c r="K84" i="22"/>
  <c r="I84" i="21"/>
  <c r="J95" i="22"/>
  <c r="H95" i="21"/>
  <c r="J66" i="22"/>
  <c r="H66" i="21"/>
  <c r="K50" i="22"/>
  <c r="I50" i="21"/>
  <c r="K51" i="22"/>
  <c r="I51" i="21"/>
  <c r="J86" i="22"/>
  <c r="H86" i="21"/>
  <c r="I66" i="21"/>
  <c r="K66" i="22"/>
  <c r="K67" i="22"/>
  <c r="I67" i="21"/>
  <c r="J58" i="22"/>
  <c r="H58" i="21"/>
  <c r="K69" i="22"/>
  <c r="I69" i="21"/>
  <c r="K92" i="22"/>
  <c r="I92" i="21"/>
  <c r="I93" i="21"/>
  <c r="K93" i="22"/>
  <c r="J72" i="22"/>
  <c r="H72" i="21"/>
  <c r="J71" i="22"/>
  <c r="H71" i="21"/>
  <c r="J74" i="22"/>
  <c r="H74" i="21"/>
  <c r="J77" i="22"/>
  <c r="H77" i="21"/>
  <c r="K61" i="22"/>
  <c r="I61" i="21"/>
  <c r="K56" i="22"/>
  <c r="I56" i="21"/>
  <c r="I88" i="21"/>
  <c r="K88" i="22"/>
  <c r="K63" i="22"/>
  <c r="I63" i="21"/>
  <c r="K85" i="22"/>
  <c r="I85" i="21"/>
  <c r="H91" i="21"/>
  <c r="J91" i="22"/>
  <c r="J50" i="22"/>
  <c r="H50" i="21"/>
  <c r="J100" i="22"/>
  <c r="H100" i="21"/>
  <c r="K60" i="22"/>
  <c r="I60" i="21"/>
  <c r="K71" i="22"/>
  <c r="I71" i="21"/>
  <c r="K87" i="22"/>
  <c r="I87" i="21"/>
  <c r="J64" i="22"/>
  <c r="H64" i="21"/>
  <c r="H79" i="21"/>
  <c r="J79" i="22"/>
  <c r="J62" i="22"/>
  <c r="H62" i="21"/>
  <c r="K53" i="22"/>
  <c r="I53" i="21"/>
  <c r="I80" i="21"/>
  <c r="K80" i="22"/>
  <c r="K74" i="22"/>
  <c r="I74" i="21"/>
  <c r="J87" i="22"/>
  <c r="H87" i="21"/>
  <c r="J82" i="22"/>
  <c r="H82" i="21"/>
  <c r="J78" i="22"/>
  <c r="H78" i="21"/>
  <c r="K86" i="22"/>
  <c r="I86" i="21"/>
  <c r="K82" i="22"/>
  <c r="I82" i="21"/>
  <c r="H75" i="21"/>
  <c r="J75" i="22"/>
  <c r="K59" i="22"/>
  <c r="I59" i="21"/>
  <c r="J63" i="22"/>
  <c r="H63" i="21"/>
  <c r="J70" i="22"/>
  <c r="H70" i="21"/>
  <c r="K79" i="22"/>
  <c r="I79" i="21"/>
  <c r="J56" i="22"/>
  <c r="H56" i="21"/>
  <c r="J84" i="22"/>
  <c r="H84" i="21"/>
  <c r="J92" i="22"/>
  <c r="H92" i="21"/>
  <c r="I77" i="21"/>
  <c r="K77" i="22"/>
  <c r="I96" i="21"/>
  <c r="K96" i="22"/>
  <c r="K101" i="22"/>
  <c r="I101" i="21"/>
  <c r="J53" i="22"/>
  <c r="H53" i="21"/>
  <c r="K90" i="22"/>
  <c r="I90" i="21"/>
  <c r="J90" i="22"/>
  <c r="H90" i="21"/>
  <c r="K100" i="22"/>
  <c r="I100" i="21"/>
  <c r="H52" i="21"/>
  <c r="J52" i="22"/>
  <c r="K54" i="22"/>
  <c r="I54" i="21"/>
  <c r="K81" i="22"/>
  <c r="I81" i="21"/>
  <c r="J89" i="22"/>
  <c r="H89" i="21"/>
  <c r="J76" i="22"/>
  <c r="H76" i="21"/>
  <c r="K65" i="22"/>
  <c r="I65" i="21"/>
  <c r="K91" i="22"/>
  <c r="I91" i="21"/>
  <c r="J67" i="22"/>
  <c r="H67" i="21"/>
  <c r="J69" i="22"/>
  <c r="H69" i="21"/>
  <c r="K68" i="22"/>
  <c r="I68" i="21"/>
  <c r="K94" i="22"/>
  <c r="I94" i="21"/>
  <c r="K97" i="22"/>
  <c r="I97" i="21"/>
  <c r="J99" i="22"/>
  <c r="H99" i="21"/>
  <c r="K76" i="22"/>
  <c r="I76" i="21"/>
  <c r="H68" i="21"/>
  <c r="J68" i="22"/>
  <c r="H73" i="21"/>
  <c r="J73" i="22"/>
  <c r="J81" i="22"/>
  <c r="H81" i="21"/>
  <c r="I73" i="21"/>
  <c r="K73" i="22"/>
  <c r="J65" i="22"/>
  <c r="H65" i="21"/>
  <c r="J93" i="22"/>
  <c r="H93" i="21"/>
  <c r="H57" i="21"/>
  <c r="J57" i="22"/>
  <c r="K78" i="22"/>
  <c r="I78" i="21"/>
  <c r="J97" i="22"/>
  <c r="H97" i="21"/>
  <c r="J85" i="22"/>
  <c r="H85" i="21"/>
  <c r="K70" i="22"/>
  <c r="I70" i="21"/>
  <c r="J60" i="22"/>
  <c r="H60" i="21"/>
  <c r="I62" i="21"/>
  <c r="K62" i="22"/>
</calcChain>
</file>

<file path=xl/sharedStrings.xml><?xml version="1.0" encoding="utf-8"?>
<sst xmlns="http://schemas.openxmlformats.org/spreadsheetml/2006/main" count="5543" uniqueCount="2231">
  <si>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</si>
  <si>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</si>
  <si>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</si>
  <si>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</si>
  <si>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</si>
  <si>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</si>
  <si>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</si>
  <si>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</si>
  <si>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</si>
  <si>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</si>
  <si>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</si>
  <si>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</si>
  <si>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</si>
  <si>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</si>
  <si>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</si>
  <si>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</si>
  <si>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</si>
  <si>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</si>
  <si>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</si>
  <si>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</si>
  <si>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</si>
  <si>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</si>
  <si>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</si>
  <si>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</si>
  <si>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</si>
  <si>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</si>
  <si>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</si>
  <si>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</si>
  <si>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</si>
  <si>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</si>
  <si>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</si>
  <si>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</si>
  <si>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</si>
  <si>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</si>
  <si>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</si>
  <si>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</si>
  <si>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</si>
  <si>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</si>
  <si>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</si>
  <si>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</si>
  <si>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E</t>
  </si>
  <si>
    <t>F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</si>
  <si>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</si>
  <si>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</si>
  <si>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</si>
  <si>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</si>
  <si>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</si>
  <si>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</si>
  <si>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</si>
  <si>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Female 6 km</t>
  </si>
  <si>
    <t>Female 4 Mile</t>
  </si>
  <si>
    <t xml:space="preserve"> </t>
  </si>
  <si>
    <t>Female 5 Mile</t>
  </si>
  <si>
    <t>Female 12 km</t>
  </si>
  <si>
    <t>Female 15 km</t>
  </si>
  <si>
    <t>Female 10 Mile</t>
  </si>
  <si>
    <t>Female 20 km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</si>
  <si>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</si>
  <si>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</si>
  <si>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</si>
  <si>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</si>
  <si>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</si>
  <si>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</si>
  <si>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</si>
  <si>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</si>
  <si>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</si>
  <si>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</si>
  <si>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</si>
  <si>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</si>
  <si>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</si>
  <si>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</si>
  <si>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</si>
  <si>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</si>
  <si>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</si>
  <si>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</si>
  <si>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</si>
  <si>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</si>
  <si>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</si>
  <si>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</si>
  <si>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</si>
  <si>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</si>
  <si>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</si>
  <si>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</si>
  <si>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</si>
  <si>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</si>
  <si>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</si>
  <si>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</si>
  <si>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</si>
  <si>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</si>
  <si>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</si>
  <si>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</si>
  <si>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</si>
  <si>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</si>
  <si>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</si>
  <si>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</si>
  <si>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</si>
  <si>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</si>
  <si>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</si>
  <si>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</si>
  <si>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</si>
  <si>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</si>
  <si>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</si>
  <si>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</si>
  <si>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</si>
  <si>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</si>
  <si>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5 Mile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</si>
  <si>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</si>
  <si>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</si>
  <si>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</si>
  <si>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</si>
  <si>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</si>
  <si>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</si>
  <si>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</si>
  <si>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</si>
  <si>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</si>
  <si>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</si>
  <si>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</si>
  <si>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</si>
  <si>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</si>
  <si>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</si>
  <si>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2020 Bernhard Single Age Bests</t>
  </si>
  <si>
    <t>Proposed 2020 Age factor</t>
  </si>
  <si>
    <t>O'Neill</t>
  </si>
  <si>
    <t>USA</t>
  </si>
  <si>
    <t>Huntsville AL USA</t>
  </si>
  <si>
    <t>San Jose CA USA</t>
  </si>
  <si>
    <t>JPN</t>
  </si>
  <si>
    <t>Himeji JPN</t>
  </si>
  <si>
    <t>KEN</t>
  </si>
  <si>
    <t>Bolzano ITA</t>
  </si>
  <si>
    <t>Tirunesh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</si>
  <si>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</si>
  <si>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</si>
  <si>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</si>
  <si>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</si>
  <si>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</si>
  <si>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</si>
  <si>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</si>
  <si>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</si>
  <si>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Paula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</si>
  <si>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</si>
  <si>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</si>
  <si>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</si>
  <si>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</si>
  <si>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</si>
  <si>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</si>
  <si>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</si>
  <si>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</si>
  <si>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</si>
  <si>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</si>
  <si>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</si>
  <si>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</si>
  <si>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Sonia</t>
  </si>
  <si>
    <t>IRL</t>
  </si>
  <si>
    <t>Colleen</t>
  </si>
  <si>
    <t>De Reuck</t>
  </si>
  <si>
    <t>Mary</t>
  </si>
  <si>
    <t>Edith</t>
  </si>
  <si>
    <t>Masai</t>
  </si>
  <si>
    <t>Jennifer</t>
  </si>
  <si>
    <t>Rhines</t>
  </si>
  <si>
    <t>Deena</t>
  </si>
  <si>
    <t>Kastor</t>
  </si>
  <si>
    <t>Firiya</t>
  </si>
  <si>
    <t>Sultanova</t>
  </si>
  <si>
    <t>RUS</t>
  </si>
  <si>
    <t>Dublin IRL</t>
  </si>
  <si>
    <t>Tatyana</t>
  </si>
  <si>
    <t>Pozdniakova</t>
  </si>
  <si>
    <t>UKR</t>
  </si>
  <si>
    <t>Linda</t>
  </si>
  <si>
    <t>Monica</t>
  </si>
  <si>
    <t>Joyce</t>
  </si>
  <si>
    <t>Fiona</t>
  </si>
  <si>
    <t>SCO</t>
  </si>
  <si>
    <t>Joan</t>
  </si>
  <si>
    <t>Samuelson</t>
  </si>
  <si>
    <t>GER</t>
  </si>
  <si>
    <t>Doncaster ENG</t>
  </si>
  <si>
    <t>Christine</t>
  </si>
  <si>
    <t>Kennedy</t>
  </si>
  <si>
    <t>Horwich ENG</t>
  </si>
  <si>
    <t>Kathryn</t>
  </si>
  <si>
    <t>Martin</t>
  </si>
  <si>
    <t>Syracuse NY USA</t>
  </si>
  <si>
    <t>Sabra</t>
  </si>
  <si>
    <t>Houston TX USA</t>
  </si>
  <si>
    <t>Angela</t>
  </si>
  <si>
    <t>Houston, TX</t>
  </si>
  <si>
    <t>Jeannie</t>
  </si>
  <si>
    <t>Rice</t>
  </si>
  <si>
    <t>Libby</t>
  </si>
  <si>
    <t>James</t>
  </si>
  <si>
    <t>CAN</t>
  </si>
  <si>
    <t>Anne</t>
  </si>
  <si>
    <t>Clarke</t>
  </si>
  <si>
    <t>Park Ridge Charity Classic</t>
  </si>
  <si>
    <t>Park Ridge, IL</t>
  </si>
  <si>
    <t>Leona</t>
  </si>
  <si>
    <t>Lugers</t>
  </si>
  <si>
    <t>Berwyn 5000</t>
  </si>
  <si>
    <t>Berwyn, IL</t>
  </si>
  <si>
    <t>CA</t>
  </si>
  <si>
    <t>Charlotte, NC</t>
  </si>
  <si>
    <t>Washington, DC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</si>
  <si>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</si>
  <si>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</si>
  <si>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</si>
  <si>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</si>
  <si>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</si>
  <si>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</si>
  <si>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</si>
  <si>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</si>
  <si>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38:37</t>
  </si>
  <si>
    <t>Washington DC USA</t>
  </si>
  <si>
    <t>Reagan</t>
  </si>
  <si>
    <t xml:space="preserve">Jones </t>
  </si>
  <si>
    <t>Phoenix AZ USA</t>
  </si>
  <si>
    <t>SUI</t>
  </si>
  <si>
    <t>CHN</t>
  </si>
  <si>
    <t>Beijing CHN</t>
  </si>
  <si>
    <t>Irvette</t>
  </si>
  <si>
    <t xml:space="preserve">vanZyl </t>
  </si>
  <si>
    <t>Durban RSA</t>
  </si>
  <si>
    <t>NOR</t>
  </si>
  <si>
    <t>Winnie</t>
  </si>
  <si>
    <t xml:space="preserve">Chepkemoi </t>
  </si>
  <si>
    <t>Utrecht NED</t>
  </si>
  <si>
    <t>Gladys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</si>
  <si>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</si>
  <si>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</si>
  <si>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</si>
  <si>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</si>
  <si>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</si>
  <si>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</si>
  <si>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</si>
  <si>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 xml:space="preserve">Radcliffe </t>
  </si>
  <si>
    <t>New York NY USA</t>
  </si>
  <si>
    <t xml:space="preserve">Dibaba </t>
  </si>
  <si>
    <t>Tilburg NED</t>
  </si>
  <si>
    <t xml:space="preserve">Kiplagat </t>
  </si>
  <si>
    <t>Ottawa ON CAN</t>
  </si>
  <si>
    <t>Ingrid</t>
  </si>
  <si>
    <t xml:space="preserve">Kristiansen </t>
  </si>
  <si>
    <t>Shalane</t>
  </si>
  <si>
    <t xml:space="preserve">Flanagan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</si>
  <si>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</si>
  <si>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</si>
  <si>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</si>
  <si>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</si>
  <si>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</si>
  <si>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</si>
  <si>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 xml:space="preserve">Pozdniakova </t>
  </si>
  <si>
    <t>Priscilla</t>
  </si>
  <si>
    <t xml:space="preserve">Welch </t>
  </si>
  <si>
    <t>Stephanie</t>
  </si>
  <si>
    <t>Herbst-Lucke</t>
  </si>
  <si>
    <t>Mobile AL USA</t>
  </si>
  <si>
    <t>Evy</t>
  </si>
  <si>
    <t xml:space="preserve">Palm </t>
  </si>
  <si>
    <t>SWE</t>
  </si>
  <si>
    <t>Goteborg SWE</t>
  </si>
  <si>
    <t>Nicole</t>
  </si>
  <si>
    <t xml:space="preserve">Leveque </t>
  </si>
  <si>
    <t xml:space="preserve">Matheson </t>
  </si>
  <si>
    <t>Glasgow SCO</t>
  </si>
  <si>
    <t>Houria</t>
  </si>
  <si>
    <t xml:space="preserve">Martin </t>
  </si>
  <si>
    <t>Alexandria VA USA</t>
  </si>
  <si>
    <t xml:space="preserve">Copson </t>
  </si>
  <si>
    <t>AUS</t>
  </si>
  <si>
    <t>Melbourne AUS</t>
  </si>
  <si>
    <t>Louise</t>
  </si>
  <si>
    <t xml:space="preserve">Gilchrist </t>
  </si>
  <si>
    <t>Hedy</t>
  </si>
  <si>
    <t>Marque</t>
  </si>
  <si>
    <t>Ruth</t>
  </si>
  <si>
    <t>Rothfarb</t>
  </si>
  <si>
    <t>1:25:52</t>
  </si>
  <si>
    <t>1:05:09</t>
  </si>
  <si>
    <t>1:05:52</t>
  </si>
  <si>
    <t>1:08:48</t>
  </si>
  <si>
    <t>1:24:54</t>
  </si>
  <si>
    <t>1:37:38</t>
  </si>
  <si>
    <t>Time</t>
  </si>
  <si>
    <t>Hayward CA USA</t>
  </si>
  <si>
    <t>Philadelphia PA USA</t>
  </si>
  <si>
    <t>Kobe JPN</t>
  </si>
  <si>
    <t>Kosice SVK</t>
  </si>
  <si>
    <t>Copenhagen DEN</t>
  </si>
  <si>
    <t>Ras Al Khaimah UAE</t>
  </si>
  <si>
    <t>Esther</t>
  </si>
  <si>
    <t>Valencia ESP</t>
  </si>
  <si>
    <t>BRN</t>
  </si>
  <si>
    <t>Barcelona ESP</t>
  </si>
  <si>
    <t>Keitany Chepkosgei</t>
  </si>
  <si>
    <t>Cardiff WAL</t>
  </si>
  <si>
    <t>Edna</t>
  </si>
  <si>
    <t>Kiplagat Ngeringwony</t>
  </si>
  <si>
    <t>ITA</t>
  </si>
  <si>
    <t>Joanne</t>
  </si>
  <si>
    <t>Leveque</t>
  </si>
  <si>
    <t>New York, NY</t>
  </si>
  <si>
    <t>Paris FRA</t>
  </si>
  <si>
    <t>Los Angeles CA USA</t>
  </si>
  <si>
    <t>Frechou</t>
  </si>
  <si>
    <t>NZL</t>
  </si>
  <si>
    <t>Den Haag NED</t>
  </si>
  <si>
    <t>Stefica</t>
  </si>
  <si>
    <t>Gajic</t>
  </si>
  <si>
    <t>Thionville FRA</t>
  </si>
  <si>
    <t>Bath ENG</t>
  </si>
  <si>
    <t>Emmi</t>
  </si>
  <si>
    <t>Luthi</t>
  </si>
  <si>
    <t>Rae</t>
  </si>
  <si>
    <t>Baymiller</t>
  </si>
  <si>
    <t>GBR</t>
  </si>
  <si>
    <t>Margaret</t>
  </si>
  <si>
    <t>San Diego, CA</t>
  </si>
  <si>
    <t>old legal course</t>
  </si>
  <si>
    <t>Manuela</t>
  </si>
  <si>
    <t xml:space="preserve">Zipse </t>
  </si>
  <si>
    <t>Dubai Marathon</t>
  </si>
  <si>
    <t>Dubai UAE</t>
  </si>
  <si>
    <t>London Marathon</t>
  </si>
  <si>
    <t>Chicago Marathon</t>
  </si>
  <si>
    <t>Chicago, IL</t>
  </si>
  <si>
    <t>Berlin Marathon</t>
  </si>
  <si>
    <t>Mizuki</t>
  </si>
  <si>
    <t>Chicago IL USA</t>
  </si>
  <si>
    <t>Nancy</t>
  </si>
  <si>
    <t>Vienna AUT</t>
  </si>
  <si>
    <t xml:space="preserve">Smith </t>
  </si>
  <si>
    <t>Ramilya</t>
  </si>
  <si>
    <t xml:space="preserve">Burangulova </t>
  </si>
  <si>
    <t>Frankfurt GER</t>
  </si>
  <si>
    <t xml:space="preserve">Samuelson </t>
  </si>
  <si>
    <t xml:space="preserve">Baymiller </t>
  </si>
  <si>
    <t>Jane</t>
  </si>
  <si>
    <t xml:space="preserve">Davies </t>
  </si>
  <si>
    <t xml:space="preserve">Rice </t>
  </si>
  <si>
    <t>Columbus Marathon</t>
  </si>
  <si>
    <t>Essen GER</t>
  </si>
  <si>
    <t>Sylvia</t>
  </si>
  <si>
    <t>Mavis</t>
  </si>
  <si>
    <t>Portland Marathon</t>
  </si>
  <si>
    <t>Portland OR USA</t>
  </si>
  <si>
    <t>tlbernhard2@gmail.com</t>
  </si>
  <si>
    <t>1 Mile</t>
  </si>
  <si>
    <t>Percent change</t>
  </si>
  <si>
    <t>2020 Age-Grade Standards</t>
  </si>
  <si>
    <t>https://github.com/AlanLyttonJones/Age-Grade-Tables</t>
  </si>
  <si>
    <t>2025 Bernard Single Age Bests</t>
  </si>
  <si>
    <t>49:14</t>
  </si>
  <si>
    <t>Agnes</t>
  </si>
  <si>
    <t>WR</t>
  </si>
  <si>
    <t>Adizero Road to Records</t>
  </si>
  <si>
    <t>Herzogenaurach, Ger</t>
  </si>
  <si>
    <t>The Giants Geneva 10K</t>
  </si>
  <si>
    <t>Geneva, SWI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</si>
  <si>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</si>
  <si>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</si>
  <si>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</si>
  <si>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</si>
  <si>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</si>
  <si>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Cursa dels Nassos in Barcelona 5K</t>
  </si>
  <si>
    <t>Barcelona SPN</t>
  </si>
  <si>
    <t>Monaco</t>
  </si>
  <si>
    <t>Proposed 2025 Age factor</t>
  </si>
  <si>
    <t>Letesenbet</t>
  </si>
  <si>
    <t>Gidey</t>
  </si>
  <si>
    <t>Medio Maratón Valencia Trinidad Alfonso EDP</t>
  </si>
  <si>
    <t>Jenny</t>
  </si>
  <si>
    <t>Hitchings</t>
  </si>
  <si>
    <t>Sacramento, CA</t>
  </si>
  <si>
    <t>MEX</t>
  </si>
  <si>
    <t>Proposed 2025 Age-Grade Standards</t>
  </si>
  <si>
    <t>Performance 2025 data vs 2020 standards</t>
  </si>
  <si>
    <t>2020 Barnard Single Age Bests</t>
  </si>
  <si>
    <t>Suffan</t>
  </si>
  <si>
    <t>Hassan</t>
  </si>
  <si>
    <t>2020 Barnhard Single Age Bests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</si>
  <si>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</si>
  <si>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</si>
  <si>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</si>
  <si>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</si>
  <si>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</si>
  <si>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</si>
  <si>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</si>
  <si>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</si>
  <si>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</si>
  <si>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</si>
  <si>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</si>
  <si>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</si>
  <si>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</si>
  <si>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</si>
  <si>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</si>
  <si>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</si>
  <si>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</si>
  <si>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</si>
  <si>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</si>
  <si>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</si>
  <si>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</si>
  <si>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</si>
  <si>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</si>
  <si>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</si>
  <si>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</si>
  <si>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</si>
  <si>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</si>
  <si>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</si>
  <si>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</si>
  <si>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</si>
  <si>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</si>
  <si>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</si>
  <si>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</si>
  <si>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</si>
  <si>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</si>
  <si>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</si>
  <si>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</si>
  <si>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</si>
  <si>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</si>
  <si>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</si>
  <si>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</si>
  <si>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</si>
  <si>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</si>
  <si>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</si>
  <si>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</si>
  <si>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</si>
  <si>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</si>
  <si>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</si>
  <si>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</si>
  <si>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</si>
  <si>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</si>
  <si>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</si>
  <si>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</si>
  <si>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</si>
  <si>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</si>
  <si>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</si>
  <si>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</si>
  <si>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</si>
  <si>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</si>
  <si>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</si>
  <si>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</si>
  <si>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</si>
  <si>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</si>
  <si>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</si>
  <si>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</si>
  <si>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</si>
  <si>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</si>
  <si>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</si>
  <si>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</si>
  <si>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</si>
  <si>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</si>
  <si>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</si>
  <si>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</si>
  <si>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</si>
  <si>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</si>
  <si>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</si>
  <si>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</si>
  <si>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</si>
  <si>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</si>
  <si>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</si>
  <si>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</si>
  <si>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</si>
  <si>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</si>
  <si>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</si>
  <si>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</si>
  <si>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</si>
  <si>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</si>
  <si>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</si>
  <si>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</si>
  <si>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</si>
  <si>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</si>
  <si>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</si>
  <si>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</si>
  <si>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</si>
  <si>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</si>
  <si>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</si>
  <si>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</si>
  <si>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</si>
  <si>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</si>
  <si>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</si>
  <si>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</si>
  <si>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</si>
  <si>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</si>
  <si>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</si>
  <si>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</si>
  <si>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</si>
  <si>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</si>
  <si>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</si>
  <si>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</si>
  <si>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</si>
  <si>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</si>
  <si>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</si>
  <si>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</si>
  <si>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</si>
  <si>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</si>
  <si>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</si>
  <si>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</si>
  <si>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</si>
  <si>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</si>
  <si>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</si>
  <si>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</si>
  <si>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</si>
  <si>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</si>
  <si>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</si>
  <si>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</si>
  <si>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</si>
  <si>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</si>
  <si>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</si>
  <si>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</si>
  <si>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</si>
  <si>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</si>
  <si>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</si>
  <si>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</si>
  <si>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</si>
  <si>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</si>
  <si>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</si>
  <si>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</si>
  <si>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</si>
  <si>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</si>
  <si>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</si>
  <si>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</si>
  <si>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</si>
  <si>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</si>
  <si>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</si>
  <si>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</si>
  <si>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</si>
  <si>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</si>
  <si>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</si>
  <si>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</si>
  <si>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</si>
  <si>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</si>
  <si>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</si>
  <si>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</si>
  <si>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</si>
  <si>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</si>
  <si>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</si>
  <si>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</si>
  <si>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</si>
  <si>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</si>
  <si>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</si>
  <si>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</si>
  <si>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</si>
  <si>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</si>
  <si>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</si>
  <si>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</si>
  <si>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</si>
  <si>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</si>
  <si>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</si>
  <si>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</si>
  <si>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</si>
  <si>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</si>
  <si>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</si>
  <si>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</si>
  <si>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</si>
  <si>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</si>
  <si>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</si>
  <si>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</si>
  <si>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</si>
  <si>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</si>
  <si>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</si>
  <si>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</si>
  <si>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</si>
  <si>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</si>
  <si>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</si>
  <si>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</si>
  <si>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</si>
  <si>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</si>
  <si>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</si>
  <si>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</si>
  <si>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</si>
  <si>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</si>
  <si>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</si>
  <si>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</si>
  <si>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</si>
  <si>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</si>
  <si>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</si>
  <si>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</si>
  <si>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</si>
  <si>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</si>
  <si>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</si>
  <si>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</si>
  <si>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</si>
  <si>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</si>
  <si>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</si>
  <si>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</si>
  <si>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</si>
  <si>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</si>
  <si>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</si>
  <si>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</si>
  <si>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</si>
  <si>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</si>
  <si>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</si>
  <si>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</si>
  <si>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</si>
  <si>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</si>
  <si>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</si>
  <si>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</si>
  <si>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</si>
  <si>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</si>
  <si>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</si>
  <si>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</si>
  <si>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</si>
  <si>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</si>
  <si>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</si>
  <si>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</si>
  <si>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</si>
  <si>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</si>
  <si>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</si>
  <si>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</si>
  <si>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</si>
  <si>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</si>
  <si>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</si>
  <si>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</si>
  <si>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</si>
  <si>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</si>
  <si>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</si>
  <si>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</si>
  <si>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</si>
  <si>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</si>
  <si>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</si>
  <si>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</si>
  <si>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</si>
  <si>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</si>
  <si>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</si>
  <si>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</si>
  <si>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</si>
  <si>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</si>
  <si>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</si>
  <si>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</si>
  <si>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</si>
  <si>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</si>
  <si>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</si>
  <si>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</si>
  <si>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</si>
  <si>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</si>
  <si>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</si>
  <si>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</si>
  <si>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</si>
  <si>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</si>
  <si>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</si>
  <si>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</si>
  <si>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</si>
  <si>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</si>
  <si>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</si>
  <si>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</si>
  <si>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</si>
  <si>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</si>
  <si>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</si>
  <si>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</si>
  <si>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</si>
  <si>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</si>
  <si>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</si>
  <si>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</si>
  <si>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</si>
  <si>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</si>
  <si>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</si>
  <si>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</si>
  <si>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</si>
  <si>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</si>
  <si>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</si>
  <si>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</si>
  <si>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</si>
  <si>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</si>
  <si>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</si>
  <si>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</si>
  <si>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</si>
  <si>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</si>
  <si>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</si>
  <si>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</si>
  <si>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</si>
  <si>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</si>
  <si>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</si>
  <si>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</si>
  <si>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</si>
  <si>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</si>
  <si>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</si>
  <si>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</si>
  <si>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</si>
  <si>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</si>
  <si>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</si>
  <si>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</si>
  <si>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</si>
  <si>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</si>
  <si>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</si>
  <si>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</si>
  <si>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</si>
  <si>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</si>
  <si>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</si>
  <si>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</si>
  <si>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</si>
  <si>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</si>
  <si>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</si>
  <si>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</si>
  <si>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</si>
  <si>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</si>
  <si>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</si>
  <si>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</si>
  <si>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</si>
  <si>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</si>
  <si>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</si>
  <si>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</si>
  <si>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</si>
  <si>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</si>
  <si>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</si>
  <si>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</si>
  <si>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</si>
  <si>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</si>
  <si>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</si>
  <si>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</si>
  <si>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</si>
  <si>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</si>
  <si>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</si>
  <si>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</si>
  <si>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</si>
  <si>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</si>
  <si>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</si>
  <si>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</si>
  <si>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</si>
  <si>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</si>
  <si>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</si>
  <si>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</si>
  <si>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</si>
  <si>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</si>
  <si>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</si>
  <si>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</si>
  <si>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</si>
  <si>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</si>
  <si>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</si>
  <si>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</si>
  <si>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</si>
  <si>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</si>
  <si>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</si>
  <si>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</si>
  <si>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</si>
  <si>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</si>
  <si>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</si>
  <si>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</si>
  <si>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</si>
  <si>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</si>
  <si>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</si>
  <si>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</si>
  <si>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</si>
  <si>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</si>
  <si>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</si>
  <si>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</si>
  <si>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</si>
  <si>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</si>
  <si>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</si>
  <si>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</si>
  <si>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</si>
  <si>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</si>
  <si>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</si>
  <si>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</si>
  <si>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</si>
  <si>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</si>
  <si>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</si>
  <si>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</si>
  <si>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</si>
  <si>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</si>
  <si>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</si>
  <si>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</si>
  <si>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</si>
  <si>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</si>
  <si>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</si>
  <si>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</si>
  <si>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</si>
  <si>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</si>
  <si>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</si>
  <si>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</si>
  <si>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</si>
  <si>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</si>
  <si>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</si>
  <si>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</si>
  <si>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</si>
  <si>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</si>
  <si>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</si>
  <si>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</si>
  <si>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</si>
  <si>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</si>
  <si>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</si>
  <si>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</si>
  <si>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</si>
  <si>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</si>
  <si>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</si>
  <si>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</si>
  <si>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</si>
  <si>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</si>
  <si>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</si>
  <si>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</si>
  <si>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</si>
  <si>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</si>
  <si>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</si>
  <si>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</si>
  <si>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</si>
  <si>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</si>
  <si>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</si>
  <si>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</si>
  <si>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</si>
  <si>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</si>
  <si>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</si>
  <si>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</si>
  <si>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</si>
  <si>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</si>
  <si>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</si>
  <si>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</si>
  <si>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</si>
  <si>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</si>
  <si>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</si>
  <si>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</si>
  <si>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</si>
  <si>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</si>
  <si>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</si>
  <si>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</si>
  <si>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</si>
  <si>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</si>
  <si>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</si>
  <si>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</si>
  <si>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</si>
  <si>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</si>
  <si>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</si>
  <si>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</si>
  <si>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</si>
  <si>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</si>
  <si>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</si>
  <si>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</si>
  <si>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</si>
  <si>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</si>
  <si>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</si>
  <si>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</si>
  <si>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</si>
  <si>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</si>
  <si>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</si>
  <si>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</si>
  <si>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</si>
  <si>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</si>
  <si>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</si>
  <si>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</si>
  <si>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</si>
  <si>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</si>
  <si>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</si>
  <si>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</si>
  <si>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</si>
  <si>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</si>
  <si>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</si>
  <si>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</si>
  <si>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</si>
  <si>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</si>
  <si>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</si>
  <si>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</si>
  <si>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</si>
  <si>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</si>
  <si>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</si>
  <si>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</si>
  <si>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</si>
  <si>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</si>
  <si>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</si>
  <si>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</si>
  <si>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</si>
  <si>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</si>
  <si>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</si>
  <si>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</si>
  <si>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</si>
  <si>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</si>
  <si>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</si>
  <si>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</si>
  <si>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</si>
  <si>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</si>
  <si>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</si>
  <si>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</si>
  <si>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</si>
  <si>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</si>
  <si>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</si>
  <si>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</si>
  <si>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</si>
  <si>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</si>
  <si>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</si>
  <si>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</si>
  <si>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</si>
  <si>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</si>
  <si>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</si>
  <si>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</si>
  <si>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</si>
  <si>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</si>
  <si>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</si>
  <si>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</si>
  <si>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</si>
  <si>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</si>
  <si>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</si>
  <si>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</si>
  <si>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</si>
  <si>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</si>
  <si>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</si>
  <si>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</si>
  <si>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</si>
  <si>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</si>
  <si>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</si>
  <si>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</si>
  <si>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</si>
  <si>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</si>
  <si>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</si>
  <si>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</si>
  <si>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</si>
  <si>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</si>
  <si>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</si>
  <si>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</si>
  <si>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</si>
  <si>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</si>
  <si>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</si>
  <si>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</si>
  <si>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</si>
  <si>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</si>
  <si>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</si>
  <si>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</si>
  <si>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</si>
  <si>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</si>
  <si>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</si>
  <si>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</si>
  <si>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</si>
  <si>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</si>
  <si>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</si>
  <si>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</si>
  <si>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</si>
  <si>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</si>
  <si>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</si>
  <si>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</si>
  <si>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</si>
  <si>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</si>
  <si>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</si>
  <si>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</si>
  <si>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</si>
  <si>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</si>
  <si>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</si>
  <si>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</si>
  <si>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</si>
  <si>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</si>
  <si>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</si>
  <si>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</si>
  <si>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</si>
  <si>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</si>
  <si>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</si>
  <si>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</si>
  <si>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</si>
  <si>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</si>
  <si>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</si>
  <si>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</si>
  <si>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</si>
  <si>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</si>
  <si>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</si>
  <si>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</si>
  <si>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</si>
  <si>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</si>
  <si>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</si>
  <si>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</si>
  <si>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</si>
  <si>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</si>
  <si>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</si>
  <si>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</si>
  <si>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</si>
  <si>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</si>
  <si>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</si>
  <si>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</si>
  <si>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</si>
  <si>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</si>
  <si>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</si>
  <si>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</si>
  <si>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</si>
  <si>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</si>
  <si>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</si>
  <si>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</si>
  <si>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</si>
  <si>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</si>
  <si>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</si>
  <si>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</si>
  <si>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</si>
  <si>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</si>
  <si>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</si>
  <si>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</si>
  <si>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</si>
  <si>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</si>
  <si>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</si>
  <si>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</si>
  <si>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</si>
  <si>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</si>
  <si>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</si>
  <si>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</si>
  <si>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</si>
  <si>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</si>
  <si>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</si>
  <si>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</si>
  <si>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</si>
  <si>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</si>
  <si>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</si>
  <si>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</si>
  <si>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</si>
  <si>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</si>
  <si>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</si>
  <si>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</si>
  <si>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</si>
  <si>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</si>
  <si>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</si>
  <si>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</si>
  <si>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</si>
  <si>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</si>
  <si>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</si>
  <si>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</si>
  <si>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</si>
  <si>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</si>
  <si>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</si>
  <si>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</si>
  <si>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</si>
  <si>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</si>
  <si>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</si>
  <si>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</si>
  <si>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</si>
  <si>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</si>
  <si>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</si>
  <si>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</si>
  <si>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</si>
  <si>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</si>
  <si>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</si>
  <si>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</si>
  <si>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</si>
  <si>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</si>
  <si>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</si>
  <si>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</si>
  <si>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</si>
  <si>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</si>
  <si>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</si>
  <si>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</si>
  <si>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</si>
  <si>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</si>
  <si>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</si>
  <si>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</si>
  <si>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</si>
  <si>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</si>
  <si>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</si>
  <si>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</si>
  <si>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</si>
  <si>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</si>
  <si>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</si>
  <si>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</si>
  <si>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</si>
  <si>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</si>
  <si>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</si>
  <si>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</si>
  <si>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</si>
  <si>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</si>
  <si>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</si>
  <si>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</si>
  <si>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</si>
  <si>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</si>
  <si>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</si>
  <si>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</si>
  <si>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</si>
  <si>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</si>
  <si>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</si>
  <si>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</si>
  <si>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</si>
  <si>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</si>
  <si>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</si>
  <si>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</si>
  <si>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</si>
  <si>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</si>
  <si>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</si>
  <si>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</si>
  <si>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</si>
  <si>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</si>
  <si>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</si>
  <si>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</si>
  <si>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</si>
  <si>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</si>
  <si>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</si>
  <si>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</si>
  <si>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</si>
  <si>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</si>
  <si>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</si>
  <si>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</si>
  <si>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</si>
  <si>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</si>
  <si>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</si>
  <si>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</si>
  <si>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</si>
  <si>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</si>
  <si>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</si>
  <si>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</si>
  <si>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</si>
  <si>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</si>
  <si>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</si>
  <si>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</si>
  <si>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</si>
  <si>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</si>
  <si>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</si>
  <si>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</si>
  <si>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</si>
  <si>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</si>
  <si>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</si>
  <si>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</si>
  <si>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</si>
  <si>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</si>
  <si>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</si>
  <si>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</si>
  <si>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</si>
  <si>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</si>
  <si>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</si>
  <si>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</si>
  <si>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</si>
  <si>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</si>
  <si>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</si>
  <si>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</si>
  <si>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</si>
  <si>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</si>
  <si>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</si>
  <si>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</si>
  <si>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</si>
  <si>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</si>
  <si>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</si>
  <si>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</si>
  <si>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</si>
  <si>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</si>
  <si>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</si>
  <si>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</si>
  <si>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</si>
  <si>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</si>
  <si>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</si>
  <si>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</si>
  <si>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</si>
  <si>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</si>
  <si>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</si>
  <si>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</si>
  <si>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</si>
  <si>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</si>
  <si>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</si>
  <si>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</si>
  <si>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</si>
  <si>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</si>
  <si>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</si>
  <si>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</si>
  <si>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</si>
  <si>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</si>
  <si>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</si>
  <si>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</si>
  <si>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</si>
  <si>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</si>
  <si>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</si>
  <si>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</si>
  <si>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</si>
  <si>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</si>
  <si>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</si>
  <si>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</si>
  <si>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</si>
  <si>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</si>
  <si>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</si>
  <si>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</si>
  <si>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</si>
  <si>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</si>
  <si>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</si>
  <si>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</si>
  <si>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</si>
  <si>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</si>
  <si>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</si>
  <si>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</si>
  <si>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</si>
  <si>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</si>
  <si>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</si>
  <si>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</si>
  <si>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</si>
  <si>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</si>
  <si>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</si>
  <si>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</si>
  <si>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</si>
  <si>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</si>
  <si>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</si>
  <si>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</si>
  <si>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</si>
  <si>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</si>
  <si>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</si>
  <si>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</si>
  <si>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</si>
  <si>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</si>
  <si>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</si>
  <si>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</si>
  <si>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</si>
  <si>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</si>
  <si>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</si>
  <si>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</si>
  <si>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</si>
  <si>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</si>
  <si>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</si>
  <si>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</si>
  <si>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</si>
  <si>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</si>
  <si>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</si>
  <si>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</si>
  <si>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</si>
  <si>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</si>
  <si>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</si>
  <si>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</si>
  <si>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</si>
  <si>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</si>
  <si>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</si>
  <si>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</si>
  <si>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</si>
  <si>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</si>
  <si>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</si>
  <si>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</si>
  <si>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</si>
  <si>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</si>
  <si>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</si>
  <si>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</si>
  <si>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</si>
  <si>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</si>
  <si>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</si>
  <si>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</si>
  <si>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</si>
  <si>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</si>
  <si>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</si>
  <si>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</si>
  <si>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</si>
  <si>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</si>
  <si>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</si>
  <si>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</si>
  <si>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</si>
  <si>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</si>
  <si>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</si>
  <si>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</si>
  <si>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</si>
  <si>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</si>
  <si>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</si>
  <si>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</si>
  <si>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</si>
  <si>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</si>
  <si>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</si>
  <si>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</si>
  <si>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</si>
  <si>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</si>
  <si>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</si>
  <si>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</si>
  <si>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</si>
  <si>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</si>
  <si>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</si>
  <si>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</si>
  <si>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</si>
  <si>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</si>
  <si>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</si>
  <si>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</si>
  <si>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</si>
  <si>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</si>
  <si>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</si>
  <si>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</si>
  <si>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</si>
  <si>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</si>
  <si>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</si>
  <si>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</si>
  <si>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</si>
  <si>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</si>
  <si>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</si>
  <si>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</si>
  <si>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</si>
  <si>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</si>
  <si>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</si>
  <si>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</si>
  <si>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</si>
  <si>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</si>
  <si>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</si>
  <si>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</si>
  <si>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</si>
  <si>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</si>
  <si>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</si>
  <si>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</si>
  <si>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</si>
  <si>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</si>
  <si>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</si>
  <si>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</si>
  <si>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</si>
  <si>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</si>
  <si>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</si>
  <si>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</si>
  <si>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</si>
  <si>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</si>
  <si>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</si>
  <si>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</si>
  <si>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</si>
  <si>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</si>
  <si>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</si>
  <si>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</si>
  <si>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</si>
  <si>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</si>
  <si>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</si>
  <si>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</si>
  <si>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</si>
  <si>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</si>
  <si>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</si>
  <si>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</si>
  <si>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</si>
  <si>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</si>
  <si>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</si>
  <si>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</si>
  <si>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</si>
  <si>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</si>
  <si>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</si>
  <si>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</si>
  <si>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</si>
  <si>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</si>
  <si>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</si>
  <si>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</si>
  <si>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</si>
  <si>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</si>
  <si>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</si>
  <si>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</si>
  <si>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</si>
  <si>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</si>
  <si>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</si>
  <si>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</si>
  <si>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</si>
  <si>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</si>
  <si>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</si>
  <si>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</si>
  <si>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</si>
  <si>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</si>
  <si>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Half to 25K</t>
  </si>
  <si>
    <t>Distance from Half to 30K</t>
  </si>
  <si>
    <t>Distance from 5K to 5 Mi</t>
  </si>
  <si>
    <t>Distance from 5K to 8K</t>
  </si>
  <si>
    <t>Distance from 5K to 4 Mile</t>
  </si>
  <si>
    <t>2020 Standards</t>
  </si>
  <si>
    <t>31:06</t>
  </si>
  <si>
    <t>26:10</t>
  </si>
  <si>
    <t>25:00</t>
  </si>
  <si>
    <t>25:07</t>
  </si>
  <si>
    <t>25:23</t>
  </si>
  <si>
    <t>25:43</t>
  </si>
  <si>
    <t>26:04</t>
  </si>
  <si>
    <t>28:24</t>
  </si>
  <si>
    <t>Brea Classic 8K</t>
  </si>
  <si>
    <t>Brea CA USA</t>
  </si>
  <si>
    <t>Bishop GA USA</t>
  </si>
  <si>
    <t>Columbus OH USA</t>
  </si>
  <si>
    <t>Toronto ON CAN</t>
  </si>
  <si>
    <t>Kingsport TN USA</t>
  </si>
  <si>
    <t>Balmoral SCO</t>
  </si>
  <si>
    <t>Richmond VA USA</t>
  </si>
  <si>
    <t>MAR</t>
  </si>
  <si>
    <t>Shamrock Shuffle 8K</t>
  </si>
  <si>
    <t>Attleboro MA USA</t>
  </si>
  <si>
    <t>Newport Beach CA USA</t>
  </si>
  <si>
    <t>Shamrock 8K</t>
  </si>
  <si>
    <t>Virginia Beach VA USA</t>
  </si>
  <si>
    <t>Saanichton BC CAN</t>
  </si>
  <si>
    <t>USATF Masters 8 km Championships</t>
  </si>
  <si>
    <t>Wellingborough ENG</t>
  </si>
  <si>
    <t>Leeds ENG</t>
  </si>
  <si>
    <t>Moorestown, NJ</t>
  </si>
  <si>
    <t>Virginia Beach, VA</t>
  </si>
  <si>
    <t>2025 Proposed factor</t>
  </si>
  <si>
    <t>2025 Proposed Standard</t>
  </si>
  <si>
    <t>Male Road Mile</t>
  </si>
  <si>
    <t>Aaron</t>
  </si>
  <si>
    <t>Duncan SC USA</t>
  </si>
  <si>
    <t>Marietta GA USA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</si>
  <si>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</si>
  <si>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</si>
  <si>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</si>
  <si>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</si>
  <si>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</si>
  <si>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</si>
  <si>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</si>
  <si>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</si>
  <si>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</si>
  <si>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</si>
  <si>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</si>
  <si>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</si>
  <si>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</si>
  <si>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</si>
  <si>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</si>
  <si>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</si>
  <si>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</si>
  <si>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</si>
  <si>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</si>
  <si>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Yohei</t>
  </si>
  <si>
    <t>Kondo</t>
  </si>
  <si>
    <t>Eiji</t>
  </si>
  <si>
    <t>Nakao</t>
  </si>
  <si>
    <t>Abraham</t>
  </si>
  <si>
    <t>Cherkos Feleke</t>
  </si>
  <si>
    <t>Hagos</t>
  </si>
  <si>
    <t>Gebrehiwit</t>
  </si>
  <si>
    <t>Sammy</t>
  </si>
  <si>
    <t>Kipketer</t>
  </si>
  <si>
    <t xml:space="preserve">Berihu </t>
  </si>
  <si>
    <t>Aregawi</t>
  </si>
  <si>
    <t>Dejene</t>
  </si>
  <si>
    <t>Gebremeskel</t>
  </si>
  <si>
    <t xml:space="preserve">Joshua </t>
  </si>
  <si>
    <t>Cheptegei</t>
  </si>
  <si>
    <t>UGA</t>
  </si>
  <si>
    <t>Monaco Run 5km</t>
  </si>
  <si>
    <t>Birhanu</t>
  </si>
  <si>
    <t>Eliud</t>
  </si>
  <si>
    <t>Kipchoge</t>
  </si>
  <si>
    <t>Paul</t>
  </si>
  <si>
    <t>Koech</t>
  </si>
  <si>
    <t>Benjamin</t>
  </si>
  <si>
    <t>True</t>
  </si>
  <si>
    <t>Khalid</t>
  </si>
  <si>
    <t>Kairouani</t>
  </si>
  <si>
    <t>Koskei Kimutai</t>
  </si>
  <si>
    <t>Gardena CA USA</t>
  </si>
  <si>
    <t>Doug</t>
  </si>
  <si>
    <t>Padilla</t>
  </si>
  <si>
    <t>John</t>
  </si>
  <si>
    <t>Kibowen</t>
  </si>
  <si>
    <t>Michael</t>
  </si>
  <si>
    <t>McLeod</t>
  </si>
  <si>
    <t>Newcastle ENG</t>
  </si>
  <si>
    <t>Keith</t>
  </si>
  <si>
    <t>Anderson</t>
  </si>
  <si>
    <t>Wilson</t>
  </si>
  <si>
    <t>Waigwa</t>
  </si>
  <si>
    <t>Bernard</t>
  </si>
  <si>
    <t>Lagat</t>
  </si>
  <si>
    <t>Campbell</t>
  </si>
  <si>
    <t>Ft Myers FL USA</t>
  </si>
  <si>
    <t>Jackson</t>
  </si>
  <si>
    <t>Kipngok Yegon</t>
  </si>
  <si>
    <t>Bell</t>
  </si>
  <si>
    <t>Kevin</t>
  </si>
  <si>
    <t>Castille</t>
  </si>
  <si>
    <t>USATF Master's 5 km Championships</t>
  </si>
  <si>
    <t>Peter</t>
  </si>
  <si>
    <t>Magill</t>
  </si>
  <si>
    <t>Dennis</t>
  </si>
  <si>
    <t>Simonaitis</t>
  </si>
  <si>
    <t>Rees</t>
  </si>
  <si>
    <t>Gloucester ENG</t>
  </si>
  <si>
    <t>Magic Shoe 5K</t>
  </si>
  <si>
    <t>Corona Del Mar, CA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</si>
  <si>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</si>
  <si>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</si>
  <si>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</si>
  <si>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</si>
  <si>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</si>
  <si>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</si>
  <si>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</si>
  <si>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</si>
  <si>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</si>
  <si>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</si>
  <si>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</si>
  <si>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Jack</t>
  </si>
  <si>
    <t>Run By The River 5K</t>
  </si>
  <si>
    <t>Clarksville, TN</t>
  </si>
  <si>
    <t>Sandhurst ENG</t>
  </si>
  <si>
    <t>Tom</t>
  </si>
  <si>
    <t>Bernhard</t>
  </si>
  <si>
    <t>Freedom Fest 5K</t>
  </si>
  <si>
    <t>Morgan Hill CA USA</t>
  </si>
  <si>
    <t>Ed</t>
  </si>
  <si>
    <t>Whitlock</t>
  </si>
  <si>
    <t>Jacob</t>
  </si>
  <si>
    <t>Nur</t>
  </si>
  <si>
    <t>Warren</t>
  </si>
  <si>
    <t>Utes</t>
  </si>
  <si>
    <t>Alden/Norsom 5K</t>
  </si>
  <si>
    <t>Naperville, IL</t>
  </si>
  <si>
    <t>Joseph</t>
  </si>
  <si>
    <t>Gigante</t>
  </si>
  <si>
    <t>MA</t>
  </si>
  <si>
    <t>Charles</t>
  </si>
  <si>
    <t>CPCC Skyline 5K</t>
  </si>
  <si>
    <t>Band On The Run 5K</t>
  </si>
  <si>
    <t>Orland Park, IL</t>
  </si>
  <si>
    <t>Flossmoor Fest</t>
  </si>
  <si>
    <t>Flossmoor, IL</t>
  </si>
  <si>
    <t>Stephen</t>
  </si>
  <si>
    <t>Charlton</t>
  </si>
  <si>
    <t>Battersea ENG</t>
  </si>
  <si>
    <t>Geoffrey</t>
  </si>
  <si>
    <t>Etherington</t>
  </si>
  <si>
    <t>Standown House 5K</t>
  </si>
  <si>
    <t>West Palm Beach, FL</t>
  </si>
  <si>
    <t>Jerry</t>
  </si>
  <si>
    <t>Johncock</t>
  </si>
  <si>
    <t>Brian Diemer 5K</t>
  </si>
  <si>
    <t>Cutlerville, MI</t>
  </si>
  <si>
    <t>Henry</t>
  </si>
  <si>
    <t>Sypniewski</t>
  </si>
  <si>
    <t>Nickel City 5K</t>
  </si>
  <si>
    <t>Buffalo, NY</t>
  </si>
  <si>
    <t>Hugh</t>
  </si>
  <si>
    <t>Haddonfield NJ USA</t>
  </si>
  <si>
    <t>Robert</t>
  </si>
  <si>
    <t>McKeague</t>
  </si>
  <si>
    <t>Park Ridge Charity Classic 5K</t>
  </si>
  <si>
    <t>Bob Ivory 5k</t>
  </si>
  <si>
    <t>Roy</t>
  </si>
  <si>
    <t>Englert</t>
  </si>
  <si>
    <t>Birmingham AL USA</t>
  </si>
  <si>
    <t>Male 10 km</t>
  </si>
  <si>
    <t xml:space="preserve">      </t>
  </si>
  <si>
    <t>Performance 2024 data vs 2025 standards</t>
  </si>
  <si>
    <t>2020 Bernhard Single-Age Bests</t>
  </si>
  <si>
    <t>Smyna GA USA</t>
  </si>
  <si>
    <t>Gavin</t>
  </si>
  <si>
    <t xml:space="preserve">Clewley </t>
  </si>
  <si>
    <t>Charlottesville VA USA</t>
  </si>
  <si>
    <t>Grattan</t>
  </si>
  <si>
    <t xml:space="preserve">O'Neill </t>
  </si>
  <si>
    <t>Florence AL USA</t>
  </si>
  <si>
    <t>Hunt</t>
  </si>
  <si>
    <t xml:space="preserve">Dickson 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</si>
  <si>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</si>
  <si>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</si>
  <si>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</si>
  <si>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</si>
  <si>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</si>
  <si>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</si>
  <si>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</si>
  <si>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</si>
  <si>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</si>
  <si>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</si>
  <si>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</si>
  <si>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</si>
  <si>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</si>
  <si>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</si>
  <si>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</si>
  <si>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Eric</t>
  </si>
  <si>
    <t xml:space="preserve">Ndiema </t>
  </si>
  <si>
    <t>Appingedam NED</t>
  </si>
  <si>
    <t>Stanley</t>
  </si>
  <si>
    <t>Kipkosgei Salil</t>
  </si>
  <si>
    <t xml:space="preserve">Tadese </t>
  </si>
  <si>
    <t>Worku</t>
  </si>
  <si>
    <t>Rhonex</t>
  </si>
  <si>
    <t>Kipruto</t>
  </si>
  <si>
    <t>Valencia Ibercaja</t>
  </si>
  <si>
    <t>Leonard</t>
  </si>
  <si>
    <t>Patrick Komon</t>
  </si>
  <si>
    <t>Micah</t>
  </si>
  <si>
    <t>Kogo Kemboi</t>
  </si>
  <si>
    <t>Brunssum NED</t>
  </si>
  <si>
    <t>Kibiwott</t>
  </si>
  <si>
    <t>Kandie</t>
  </si>
  <si>
    <t>Zane</t>
  </si>
  <si>
    <t xml:space="preserve">Robertson </t>
  </si>
  <si>
    <t>Mutai Kiprono</t>
  </si>
  <si>
    <t>Voorthuizen NED</t>
  </si>
  <si>
    <t>Deribe</t>
  </si>
  <si>
    <t>Merga Ejigu</t>
  </si>
  <si>
    <t>Josphat</t>
  </si>
  <si>
    <t>Kiprono Menjo</t>
  </si>
  <si>
    <t xml:space="preserve">Ronoh </t>
  </si>
  <si>
    <t>Kamais Lotagor</t>
  </si>
  <si>
    <t xml:space="preserve">Kibowen </t>
  </si>
  <si>
    <t>Gilbert</t>
  </si>
  <si>
    <t>Haile</t>
  </si>
  <si>
    <t xml:space="preserve">Gebreselasie </t>
  </si>
  <si>
    <t xml:space="preserve">Lagat </t>
  </si>
  <si>
    <t>Andrea</t>
  </si>
  <si>
    <t>Sipe Sambu</t>
  </si>
  <si>
    <t>Dar es Salaam TAN</t>
  </si>
  <si>
    <t xml:space="preserve">Chirchir </t>
  </si>
  <si>
    <t xml:space="preserve">Castille </t>
  </si>
  <si>
    <t>Rodeo Run 10K</t>
  </si>
  <si>
    <t xml:space="preserve">Moneghetti </t>
  </si>
  <si>
    <t>Launceston AUS</t>
  </si>
  <si>
    <t>Cooper River Bridge Run 10K</t>
  </si>
  <si>
    <t>Charleston, SC</t>
  </si>
  <si>
    <t>Antonio</t>
  </si>
  <si>
    <t xml:space="preserve">Villanueva </t>
  </si>
  <si>
    <t xml:space="preserve">Rees </t>
  </si>
  <si>
    <t>Tecwyn</t>
  </si>
  <si>
    <t>Reading ENG</t>
  </si>
  <si>
    <t>Vladimir</t>
  </si>
  <si>
    <t xml:space="preserve">Kotov </t>
  </si>
  <si>
    <t>BLR</t>
  </si>
  <si>
    <t>Bourton on the Water ENG</t>
  </si>
  <si>
    <t>Llanelli WAL</t>
  </si>
  <si>
    <t>Jim</t>
  </si>
  <si>
    <t>Blade Run 10K</t>
  </si>
  <si>
    <t>Toledo, OH</t>
  </si>
  <si>
    <t>Aart</t>
  </si>
  <si>
    <t xml:space="preserve">Stigter </t>
  </si>
  <si>
    <t>Nunspeet NED</t>
  </si>
  <si>
    <t xml:space="preserve">Hager </t>
  </si>
  <si>
    <t>Swansea WAL</t>
  </si>
  <si>
    <t xml:space="preserve">Whitlock </t>
  </si>
  <si>
    <t>Alan</t>
  </si>
  <si>
    <t xml:space="preserve">Lessing </t>
  </si>
  <si>
    <t>Rheinzabern GER</t>
  </si>
  <si>
    <t>Albert</t>
  </si>
  <si>
    <t xml:space="preserve">Anderegg </t>
  </si>
  <si>
    <t>Lyss SUI</t>
  </si>
  <si>
    <t>Patrick</t>
  </si>
  <si>
    <t xml:space="preserve">Roussel </t>
  </si>
  <si>
    <t>Ales FRA</t>
  </si>
  <si>
    <t>Grimsby ON CAN</t>
  </si>
  <si>
    <t xml:space="preserve">Utes </t>
  </si>
  <si>
    <t>Condell Distance Classic</t>
  </si>
  <si>
    <t>Libertyville, IL</t>
  </si>
  <si>
    <t>Joop</t>
  </si>
  <si>
    <t xml:space="preserve">Ruter </t>
  </si>
  <si>
    <t>Rotterdam NED</t>
  </si>
  <si>
    <t xml:space="preserve">Charlton </t>
  </si>
  <si>
    <t>Pac Sun 10K</t>
  </si>
  <si>
    <t>Kentfield CA USA</t>
  </si>
  <si>
    <t>Benham</t>
  </si>
  <si>
    <t>NJ</t>
  </si>
  <si>
    <t>Prestwold Hall ENG</t>
  </si>
  <si>
    <t>Luciano</t>
  </si>
  <si>
    <t xml:space="preserve">Acquarone 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</si>
  <si>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</si>
  <si>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</si>
  <si>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</si>
  <si>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</si>
  <si>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</si>
  <si>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</si>
  <si>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</si>
  <si>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Ernest</t>
  </si>
  <si>
    <t>Van Leeuwen</t>
  </si>
  <si>
    <t>Paramount 10K</t>
  </si>
  <si>
    <t>Paramount, CA</t>
  </si>
  <si>
    <t>Julian</t>
  </si>
  <si>
    <t>Bernal Medina</t>
  </si>
  <si>
    <t>ESP</t>
  </si>
  <si>
    <t>Ribadavia ESP</t>
  </si>
  <si>
    <t>Spangler</t>
  </si>
  <si>
    <t>3/18/1899</t>
  </si>
  <si>
    <t>George</t>
  </si>
  <si>
    <t>Etzweiler</t>
  </si>
  <si>
    <t xml:space="preserve">Arts Festival 10k </t>
  </si>
  <si>
    <t>State College, PA</t>
  </si>
  <si>
    <t>expired</t>
  </si>
  <si>
    <t>Male Half Marathon</t>
  </si>
  <si>
    <t>Matthew</t>
  </si>
  <si>
    <t>Feibush</t>
  </si>
  <si>
    <t>Irvine CA USA</t>
  </si>
  <si>
    <t>Charlie</t>
  </si>
  <si>
    <t>Jaden</t>
  </si>
  <si>
    <t xml:space="preserve">Merrick </t>
  </si>
  <si>
    <t>Waterloo IA USA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</si>
  <si>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</si>
  <si>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</si>
  <si>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</si>
  <si>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</si>
  <si>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</si>
  <si>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</si>
  <si>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</si>
  <si>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</si>
  <si>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</si>
  <si>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</si>
  <si>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</si>
  <si>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</si>
  <si>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 xml:space="preserve">Bragg </t>
  </si>
  <si>
    <t>Brisbane AUS</t>
  </si>
  <si>
    <t>Jeff</t>
  </si>
  <si>
    <t xml:space="preserve">Taylor </t>
  </si>
  <si>
    <t>Alene</t>
  </si>
  <si>
    <t>Emere Reta</t>
  </si>
  <si>
    <t>Faustin</t>
  </si>
  <si>
    <t>Baha Sulle</t>
  </si>
  <si>
    <t>Vitry-sur-Seine FRA</t>
  </si>
  <si>
    <t>Samuel</t>
  </si>
  <si>
    <t>Wanjiru Kamau</t>
  </si>
  <si>
    <t>Jorum</t>
  </si>
  <si>
    <t>Lumbasi Okombo</t>
  </si>
  <si>
    <t>Abadi</t>
  </si>
  <si>
    <t>Hadis</t>
  </si>
  <si>
    <t>Jemal</t>
  </si>
  <si>
    <t>Yimer</t>
  </si>
  <si>
    <t>Makau Musyoki</t>
  </si>
  <si>
    <t>Cheroben Naibei</t>
  </si>
  <si>
    <t>Steven</t>
  </si>
  <si>
    <t>Kibet Kosgei</t>
  </si>
  <si>
    <t>Alexander</t>
  </si>
  <si>
    <t>Korio Oloitiptip</t>
  </si>
  <si>
    <t>Kosgei Malakwen</t>
  </si>
  <si>
    <t>Zersenay</t>
  </si>
  <si>
    <t>ERI</t>
  </si>
  <si>
    <t>Lisbon POR</t>
  </si>
  <si>
    <t>Kiptum</t>
  </si>
  <si>
    <t>Kenneth</t>
  </si>
  <si>
    <t>Kiprop Kipkemoi</t>
  </si>
  <si>
    <t>New Delhi IND</t>
  </si>
  <si>
    <t>Jaouad</t>
  </si>
  <si>
    <t xml:space="preserve">Gharib </t>
  </si>
  <si>
    <t xml:space="preserve">Campbell </t>
  </si>
  <si>
    <t>Great North Run Half Marathon</t>
  </si>
  <si>
    <t>Newcastle GB</t>
  </si>
  <si>
    <t>Houston Half Marathon</t>
  </si>
  <si>
    <t xml:space="preserve">Foster </t>
  </si>
  <si>
    <t>Coamo PUR</t>
  </si>
  <si>
    <t>Guadalajara MEX</t>
  </si>
  <si>
    <t>Bristol ENG</t>
  </si>
  <si>
    <t>Las Vegas NV USA</t>
  </si>
  <si>
    <t>Cheddar ENG</t>
  </si>
  <si>
    <t>Titus</t>
  </si>
  <si>
    <t xml:space="preserve">Mamabolo </t>
  </si>
  <si>
    <t>East London RSA</t>
  </si>
  <si>
    <t>Norman</t>
  </si>
  <si>
    <t xml:space="preserve">Green </t>
  </si>
  <si>
    <t>Dayton, OH</t>
  </si>
  <si>
    <t>Sergio</t>
  </si>
  <si>
    <t>Fernandez Infestus</t>
  </si>
  <si>
    <t>Granollers ESP</t>
  </si>
  <si>
    <t>Aubiere FRA</t>
  </si>
  <si>
    <t>Nancy FRA</t>
  </si>
  <si>
    <t>Bologna ITA</t>
  </si>
  <si>
    <t>Wil</t>
  </si>
  <si>
    <t xml:space="preserve">vanderLee </t>
  </si>
  <si>
    <t>Rosmalen NED</t>
  </si>
  <si>
    <t>Grand Island NY USA</t>
  </si>
  <si>
    <t xml:space="preserve">Newell </t>
  </si>
  <si>
    <t>Maassluis NED</t>
  </si>
  <si>
    <t>Aurora ON CAN</t>
  </si>
  <si>
    <t>Schaumburg IL USA</t>
  </si>
  <si>
    <t>Karl-Walter</t>
  </si>
  <si>
    <t xml:space="preserve">Trumper 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</si>
  <si>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</si>
  <si>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</si>
  <si>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</si>
  <si>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</si>
  <si>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</si>
  <si>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</si>
  <si>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</si>
  <si>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</si>
  <si>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</si>
  <si>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</si>
  <si>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</si>
  <si>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</si>
  <si>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</si>
  <si>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</si>
  <si>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</si>
  <si>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</si>
  <si>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</si>
  <si>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</si>
  <si>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Stockholm SWE</t>
  </si>
  <si>
    <t>Mike</t>
  </si>
  <si>
    <t xml:space="preserve">Fremont </t>
  </si>
  <si>
    <t>Morrow OH USA</t>
  </si>
  <si>
    <t>Knoxville TN USA</t>
  </si>
  <si>
    <t>3:02:58</t>
  </si>
  <si>
    <t>2:06:51</t>
  </si>
  <si>
    <t>1:43:36</t>
  </si>
  <si>
    <t>1:38:22</t>
  </si>
  <si>
    <t>1:28:42</t>
  </si>
  <si>
    <t>1:25:41</t>
  </si>
  <si>
    <t>1:23:58</t>
  </si>
  <si>
    <t>1:19:26</t>
  </si>
  <si>
    <t>1:18:53</t>
  </si>
  <si>
    <t>1:13:18</t>
  </si>
  <si>
    <t>1:02:44</t>
  </si>
  <si>
    <t>1:00:45</t>
  </si>
  <si>
    <t>1:00:18</t>
  </si>
  <si>
    <t>1:00:52</t>
  </si>
  <si>
    <t>1:01:14</t>
  </si>
  <si>
    <t>1:02:28</t>
  </si>
  <si>
    <t>1:03:02</t>
  </si>
  <si>
    <t>1:02:00</t>
  </si>
  <si>
    <t>1:06:33</t>
  </si>
  <si>
    <t>1:05:44</t>
  </si>
  <si>
    <t>1:06:29</t>
  </si>
  <si>
    <t>1:06:44</t>
  </si>
  <si>
    <t>1:06:23</t>
  </si>
  <si>
    <t>1:08:49</t>
  </si>
  <si>
    <t>1:09:30</t>
  </si>
  <si>
    <t>1:09:57</t>
  </si>
  <si>
    <t>1:10:11</t>
  </si>
  <si>
    <t>1:09:17</t>
  </si>
  <si>
    <t>1:11:45</t>
  </si>
  <si>
    <t>1:12:39</t>
  </si>
  <si>
    <t>1:14:18</t>
  </si>
  <si>
    <t>1:12:15</t>
  </si>
  <si>
    <t>1:11:09</t>
  </si>
  <si>
    <t>1:12:27</t>
  </si>
  <si>
    <t>1:13:22</t>
  </si>
  <si>
    <t>1:13:49</t>
  </si>
  <si>
    <t>1:17:33</t>
  </si>
  <si>
    <t>1:17:05</t>
  </si>
  <si>
    <t>1:19:19</t>
  </si>
  <si>
    <t>1:16:25</t>
  </si>
  <si>
    <t>1:20:14</t>
  </si>
  <si>
    <t>1:22:23</t>
  </si>
  <si>
    <t>1:25:31</t>
  </si>
  <si>
    <t>1:26:39</t>
  </si>
  <si>
    <t>1:28:02</t>
  </si>
  <si>
    <t>1:30:14</t>
  </si>
  <si>
    <t>1:29:26</t>
  </si>
  <si>
    <t>1:36:40</t>
  </si>
  <si>
    <t>1:34:27</t>
  </si>
  <si>
    <t>1:39:28</t>
  </si>
  <si>
    <t>1:38:59</t>
  </si>
  <si>
    <t>1:59:21</t>
  </si>
  <si>
    <t>1:46:12</t>
  </si>
  <si>
    <t>1:47:33</t>
  </si>
  <si>
    <t>1:50:47</t>
  </si>
  <si>
    <t>2:09:16</t>
  </si>
  <si>
    <t>2:30:36</t>
  </si>
  <si>
    <t>2:36:28</t>
  </si>
  <si>
    <t>2:46:38</t>
  </si>
  <si>
    <t>2:55:56</t>
  </si>
  <si>
    <t>3:03:56</t>
  </si>
  <si>
    <t>Male Marathon</t>
  </si>
  <si>
    <t>First Name</t>
  </si>
  <si>
    <t>Last Name</t>
  </si>
  <si>
    <t>Event</t>
  </si>
  <si>
    <t>Location</t>
  </si>
  <si>
    <t>Race date</t>
  </si>
  <si>
    <t xml:space="preserve">Nakano  </t>
  </si>
  <si>
    <t>Juneau AK USA</t>
  </si>
  <si>
    <t xml:space="preserve">McHugh  </t>
  </si>
  <si>
    <t>Gulf Shores AL USA</t>
  </si>
  <si>
    <t>Columbia MO USA</t>
  </si>
  <si>
    <t>Sedalia MO USA</t>
  </si>
  <si>
    <t xml:space="preserve">Ansberry 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</si>
  <si>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</si>
  <si>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</si>
  <si>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</si>
  <si>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</si>
  <si>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</si>
  <si>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</si>
  <si>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</si>
  <si>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Tsegay</t>
  </si>
  <si>
    <t>Mekonen Assefa</t>
  </si>
  <si>
    <t>Berhanu</t>
  </si>
  <si>
    <t>Shiferaw Tolcha</t>
  </si>
  <si>
    <t>Ayele</t>
  </si>
  <si>
    <t>Abshiro Biza</t>
  </si>
  <si>
    <t>Feyisa</t>
  </si>
  <si>
    <t>Lelisa Gemechu</t>
  </si>
  <si>
    <t>Kelvin</t>
  </si>
  <si>
    <t>Leul</t>
  </si>
  <si>
    <t xml:space="preserve">Gebrselasie </t>
  </si>
  <si>
    <t>Legese Gurmese</t>
  </si>
  <si>
    <t>Mosinet</t>
  </si>
  <si>
    <t>Geremew Bayih</t>
  </si>
  <si>
    <t>Sisay</t>
  </si>
  <si>
    <t>Lemma Kasaye</t>
  </si>
  <si>
    <t>Emanuel</t>
  </si>
  <si>
    <t>Mutai Kipchirchir</t>
  </si>
  <si>
    <t>Kipruto Kimetto</t>
  </si>
  <si>
    <t xml:space="preserve">Kipchoge </t>
  </si>
  <si>
    <t>Kenenisa</t>
  </si>
  <si>
    <t>Bekele Beyeche</t>
  </si>
  <si>
    <t>Mark</t>
  </si>
  <si>
    <t>Kiptoo Kosgei</t>
  </si>
  <si>
    <t>Eindhoven NED</t>
  </si>
  <si>
    <t>02:05:53</t>
  </si>
  <si>
    <t>Mburu Mungara</t>
  </si>
  <si>
    <t>Gold Coast Marathon</t>
  </si>
  <si>
    <t>Gold Coast AUS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</si>
  <si>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</si>
  <si>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</si>
  <si>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</si>
  <si>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</si>
  <si>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</si>
  <si>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</si>
  <si>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</si>
  <si>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</si>
  <si>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</si>
  <si>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</si>
  <si>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</si>
  <si>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</si>
  <si>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</si>
  <si>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</si>
  <si>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</si>
  <si>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</si>
  <si>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</si>
  <si>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</si>
  <si>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Alex</t>
  </si>
  <si>
    <t xml:space="preserve">Ratelle </t>
  </si>
  <si>
    <t>Thomas</t>
  </si>
  <si>
    <t xml:space="preserve">Hughes </t>
  </si>
  <si>
    <t>Yoshihisa</t>
  </si>
  <si>
    <t xml:space="preserve">Hosaka </t>
  </si>
  <si>
    <t>Oita JPN</t>
  </si>
  <si>
    <t xml:space="preserve">Gilmour </t>
  </si>
  <si>
    <t>Albany AUS</t>
  </si>
  <si>
    <t xml:space="preserve">Shaw </t>
  </si>
  <si>
    <t>Clive</t>
  </si>
  <si>
    <t>Derek</t>
  </si>
  <si>
    <t xml:space="preserve">Turnbull </t>
  </si>
  <si>
    <t>Luigi</t>
  </si>
  <si>
    <t xml:space="preserve">Passerini </t>
  </si>
  <si>
    <t>Mirandola ITA</t>
  </si>
  <si>
    <t>Gene</t>
  </si>
  <si>
    <t xml:space="preserve">Dykes </t>
  </si>
  <si>
    <t>Jacksonville Marathon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</si>
  <si>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</si>
  <si>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</si>
  <si>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</si>
  <si>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</si>
  <si>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</si>
  <si>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</si>
  <si>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</si>
  <si>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</si>
  <si>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</si>
  <si>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</si>
  <si>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</si>
  <si>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Huntington WV USA</t>
  </si>
  <si>
    <t>Gadless</t>
  </si>
  <si>
    <t>NYC Marathon</t>
  </si>
  <si>
    <t>Fauja</t>
  </si>
  <si>
    <t>Singh</t>
  </si>
  <si>
    <t>India</t>
  </si>
  <si>
    <t>2025 Barnhard Single-Age Bests</t>
  </si>
  <si>
    <t>Male 25 km</t>
  </si>
  <si>
    <t>Male 30 km</t>
  </si>
  <si>
    <t>Male 50 km Road</t>
  </si>
  <si>
    <t>Male 100 km Road</t>
  </si>
  <si>
    <t>Male 200 km Road</t>
  </si>
  <si>
    <t>Male 5 km Road</t>
  </si>
  <si>
    <t>3:55</t>
  </si>
  <si>
    <t>Emmanuel</t>
  </si>
  <si>
    <t>Wanyony</t>
  </si>
  <si>
    <t>adizero Road to Record</t>
  </si>
  <si>
    <t>3:52</t>
  </si>
  <si>
    <t>Elliot</t>
  </si>
  <si>
    <t>Giles</t>
  </si>
  <si>
    <t>GB</t>
  </si>
  <si>
    <t>New Balance KÖ MEILE</t>
  </si>
  <si>
    <t>Düsseldorf, Ger</t>
  </si>
  <si>
    <t>4:31</t>
  </si>
  <si>
    <t>Philippe</t>
  </si>
  <si>
    <t>Rolly</t>
  </si>
  <si>
    <t>USATF Masters 1 Mile Championships</t>
  </si>
  <si>
    <t>Pittsburgh, PA</t>
  </si>
  <si>
    <t>4:28</t>
  </si>
  <si>
    <t>Joey</t>
  </si>
  <si>
    <t>Keilor</t>
  </si>
  <si>
    <t>Medtronic TC Mile</t>
  </si>
  <si>
    <t>Minneapolis, MN</t>
  </si>
  <si>
    <t>Bryan</t>
  </si>
  <si>
    <t>Lindsay</t>
  </si>
  <si>
    <t>Indianapolis, IN</t>
  </si>
  <si>
    <t>4:22</t>
  </si>
  <si>
    <t>Neville</t>
  </si>
  <si>
    <t>Davey</t>
  </si>
  <si>
    <t>Mile of Truth</t>
  </si>
  <si>
    <t>Danville, CA</t>
  </si>
  <si>
    <t>Nicholas</t>
  </si>
  <si>
    <t>Berra</t>
  </si>
  <si>
    <t>4:24</t>
  </si>
  <si>
    <t>USATF Master's 1 Mile Championships</t>
  </si>
  <si>
    <t>Flint, MI</t>
  </si>
  <si>
    <t>Madson</t>
  </si>
  <si>
    <t>4:42</t>
  </si>
  <si>
    <t>Novak</t>
  </si>
  <si>
    <t>4:30</t>
  </si>
  <si>
    <t>Jerome</t>
  </si>
  <si>
    <t>Vermeulen</t>
  </si>
  <si>
    <t>4:38</t>
  </si>
  <si>
    <t>Mbarak</t>
  </si>
  <si>
    <t>Hussein</t>
  </si>
  <si>
    <t>4:50</t>
  </si>
  <si>
    <t>4:56</t>
  </si>
  <si>
    <t>5:01</t>
  </si>
  <si>
    <t>5:05</t>
  </si>
  <si>
    <t>5:13</t>
  </si>
  <si>
    <t>5:18</t>
  </si>
  <si>
    <t>5:28</t>
  </si>
  <si>
    <t>6:01</t>
  </si>
  <si>
    <t>5:33</t>
  </si>
  <si>
    <t>6:05</t>
  </si>
  <si>
    <t>5:55</t>
  </si>
  <si>
    <t>5:56</t>
  </si>
  <si>
    <t>6:24</t>
  </si>
  <si>
    <t>6:20</t>
  </si>
  <si>
    <t>7:44</t>
  </si>
  <si>
    <t>8:43</t>
  </si>
  <si>
    <t>10:13</t>
  </si>
  <si>
    <t>10:11</t>
  </si>
  <si>
    <t>12:50</t>
  </si>
  <si>
    <t>13:30</t>
  </si>
  <si>
    <t>Madsen</t>
  </si>
  <si>
    <t>USATF Masters Mile Championships</t>
  </si>
  <si>
    <t>Glenn</t>
  </si>
  <si>
    <t>Edwards</t>
  </si>
  <si>
    <t>Liberty Mile</t>
  </si>
  <si>
    <t>Jaime</t>
  </si>
  <si>
    <t>Heilpern</t>
  </si>
  <si>
    <t>Fleet Feet Liberty Mile</t>
  </si>
  <si>
    <t>Christian</t>
  </si>
  <si>
    <t xml:space="preserve">Cushing-Murray </t>
  </si>
  <si>
    <t>Dever</t>
  </si>
  <si>
    <t>USATF Masters 1 Mile Road Championships</t>
  </si>
  <si>
    <t>Nat</t>
  </si>
  <si>
    <t>Larson</t>
  </si>
  <si>
    <t>David</t>
  </si>
  <si>
    <t>Noyes</t>
  </si>
  <si>
    <t>Big Bang Mile</t>
  </si>
  <si>
    <t>Holmdel, NJ</t>
  </si>
  <si>
    <t>Westenberg</t>
  </si>
  <si>
    <t>King</t>
  </si>
  <si>
    <t>Lincoln Running Company Mile</t>
  </si>
  <si>
    <t>Lincoln, NE</t>
  </si>
  <si>
    <t xml:space="preserve">Doug </t>
  </si>
  <si>
    <t>Steedman</t>
  </si>
  <si>
    <t>Giambalvo</t>
  </si>
  <si>
    <t>Qualls</t>
  </si>
  <si>
    <t>Goodhue</t>
  </si>
  <si>
    <t>Gary</t>
  </si>
  <si>
    <t>Patton</t>
  </si>
  <si>
    <t>Sherwood</t>
  </si>
  <si>
    <t>Sagedahl</t>
  </si>
  <si>
    <t>Askew</t>
  </si>
  <si>
    <t>Christopher</t>
  </si>
  <si>
    <t>Rush</t>
  </si>
  <si>
    <t>Joe</t>
  </si>
  <si>
    <t>Desenberg</t>
  </si>
  <si>
    <t>Donald</t>
  </si>
  <si>
    <t>Hildebrandt</t>
  </si>
  <si>
    <t>Lou</t>
  </si>
  <si>
    <t>Lodovico</t>
  </si>
  <si>
    <t>Finestone</t>
  </si>
  <si>
    <t>Richard</t>
  </si>
  <si>
    <t>Soller</t>
  </si>
  <si>
    <t>Fremont</t>
  </si>
  <si>
    <t>Grand Blue Mile</t>
  </si>
  <si>
    <t>Des Moine, IA</t>
  </si>
  <si>
    <t xml:space="preserve">   </t>
  </si>
  <si>
    <t xml:space="preserve">       </t>
  </si>
  <si>
    <t>0:03:52</t>
  </si>
  <si>
    <t>Performance</t>
  </si>
  <si>
    <t>Male 8 km</t>
  </si>
  <si>
    <t>48:35</t>
  </si>
  <si>
    <t>41:04</t>
  </si>
  <si>
    <t>34:09</t>
  </si>
  <si>
    <t>33:38</t>
  </si>
  <si>
    <t>31:29</t>
  </si>
  <si>
    <t>30:30</t>
  </si>
  <si>
    <t>30:15</t>
  </si>
  <si>
    <t>28:58</t>
  </si>
  <si>
    <t>22:59</t>
  </si>
  <si>
    <t>22:06</t>
  </si>
  <si>
    <t>22:25</t>
  </si>
  <si>
    <t>22:08</t>
  </si>
  <si>
    <t>22:04</t>
  </si>
  <si>
    <t>22:16</t>
  </si>
  <si>
    <t>22:12</t>
  </si>
  <si>
    <t>22:02</t>
  </si>
  <si>
    <t>22:18</t>
  </si>
  <si>
    <t>22:03</t>
  </si>
  <si>
    <t>22:15</t>
  </si>
  <si>
    <t>22:14</t>
  </si>
  <si>
    <t>22:22</t>
  </si>
  <si>
    <t>22:32</t>
  </si>
  <si>
    <t>22:24</t>
  </si>
  <si>
    <t>22:37</t>
  </si>
  <si>
    <t>22:23</t>
  </si>
  <si>
    <t>23:06</t>
  </si>
  <si>
    <t>22:56</t>
  </si>
  <si>
    <t>22:49</t>
  </si>
  <si>
    <t>23:13</t>
  </si>
  <si>
    <t>22:39</t>
  </si>
  <si>
    <t>23:42</t>
  </si>
  <si>
    <t>23:46</t>
  </si>
  <si>
    <t>23:43</t>
  </si>
  <si>
    <t>24:15</t>
  </si>
  <si>
    <t>24:41</t>
  </si>
  <si>
    <t>24:14</t>
  </si>
  <si>
    <t>23:59</t>
  </si>
  <si>
    <t>24:44</t>
  </si>
  <si>
    <t>25:18</t>
  </si>
  <si>
    <t>26:11</t>
  </si>
  <si>
    <t>26:40</t>
  </si>
  <si>
    <t>26:42</t>
  </si>
  <si>
    <t>27:24</t>
  </si>
  <si>
    <t>26:31</t>
  </si>
  <si>
    <t>27:00</t>
  </si>
  <si>
    <t>27:05</t>
  </si>
  <si>
    <t>27:59</t>
  </si>
  <si>
    <t>28:36</t>
  </si>
  <si>
    <t>28:57</t>
  </si>
  <si>
    <t>29:45</t>
  </si>
  <si>
    <t>29:49</t>
  </si>
  <si>
    <t>30:34</t>
  </si>
  <si>
    <t>30:25</t>
  </si>
  <si>
    <t>31:58</t>
  </si>
  <si>
    <t>32:56</t>
  </si>
  <si>
    <t>32:00</t>
  </si>
  <si>
    <t>31:52</t>
  </si>
  <si>
    <t>33:08</t>
  </si>
  <si>
    <t>33:27</t>
  </si>
  <si>
    <t>34:21</t>
  </si>
  <si>
    <t>37:40</t>
  </si>
  <si>
    <t>35:41</t>
  </si>
  <si>
    <t>36:25</t>
  </si>
  <si>
    <t>36:43</t>
  </si>
  <si>
    <t>42:08</t>
  </si>
  <si>
    <t>37:56</t>
  </si>
  <si>
    <t>41:14</t>
  </si>
  <si>
    <t>47:40</t>
  </si>
  <si>
    <t>1:03:36</t>
  </si>
  <si>
    <t>59:36</t>
  </si>
  <si>
    <t>56:10</t>
  </si>
  <si>
    <t>1:20:56</t>
  </si>
  <si>
    <t>1:20:44</t>
  </si>
  <si>
    <t>1:24:49</t>
  </si>
  <si>
    <t>2:00:42</t>
  </si>
  <si>
    <t>Judah</t>
  </si>
  <si>
    <t xml:space="preserve">Hall </t>
  </si>
  <si>
    <t>Carrboro NC USA</t>
  </si>
  <si>
    <t>Montgomery AL USA</t>
  </si>
  <si>
    <t>Zachary</t>
  </si>
  <si>
    <t xml:space="preserve">Blum </t>
  </si>
  <si>
    <t>Reese</t>
  </si>
  <si>
    <t xml:space="preserve">Vannerson </t>
  </si>
  <si>
    <t>Fairfax VA USA</t>
  </si>
  <si>
    <t>Dan</t>
  </si>
  <si>
    <t xml:space="preserve">Hennigar </t>
  </si>
  <si>
    <t>Newburyport MA USA</t>
  </si>
  <si>
    <t>Korschenbroich GER</t>
  </si>
  <si>
    <t>Shadrack</t>
  </si>
  <si>
    <t xml:space="preserve">Kosgei </t>
  </si>
  <si>
    <t>Chamer Mnangat</t>
  </si>
  <si>
    <t>Ismael</t>
  </si>
  <si>
    <t xml:space="preserve">Kirui </t>
  </si>
  <si>
    <t>Enock</t>
  </si>
  <si>
    <t>Mitei Kipchirchir</t>
  </si>
  <si>
    <t>Simon</t>
  </si>
  <si>
    <t>Ndirangu Githuka</t>
  </si>
  <si>
    <t>Alberto</t>
  </si>
  <si>
    <t xml:space="preserve">Salazar </t>
  </si>
  <si>
    <t>Los Altos CA USA</t>
  </si>
  <si>
    <t>Salel Lemashon</t>
  </si>
  <si>
    <t xml:space="preserve">Kipketer </t>
  </si>
  <si>
    <t>Dallas TX USA</t>
  </si>
  <si>
    <t xml:space="preserve">Sambu </t>
  </si>
  <si>
    <t>WB</t>
  </si>
  <si>
    <t>Chebii Kosgei</t>
  </si>
  <si>
    <t>Githuka Mwangi</t>
  </si>
  <si>
    <t xml:space="preserve">Sawe </t>
  </si>
  <si>
    <t>Nick</t>
  </si>
  <si>
    <t xml:space="preserve">Rose </t>
  </si>
  <si>
    <t xml:space="preserve">Whitehead </t>
  </si>
  <si>
    <t xml:space="preserve">Doherty </t>
  </si>
  <si>
    <t>Dathan</t>
  </si>
  <si>
    <t xml:space="preserve">Ritzenhein </t>
  </si>
  <si>
    <t>Fernando</t>
  </si>
  <si>
    <t xml:space="preserve">Mamede </t>
  </si>
  <si>
    <t>POR</t>
  </si>
  <si>
    <t>York ENG</t>
  </si>
  <si>
    <t>Gianni</t>
  </si>
  <si>
    <t xml:space="preserve">Truschi </t>
  </si>
  <si>
    <t>Cento ITA</t>
  </si>
  <si>
    <t>Trier GER</t>
  </si>
  <si>
    <t>Mondragon Avila</t>
  </si>
  <si>
    <t>San Juan PUR</t>
  </si>
  <si>
    <t xml:space="preserve">Nzau </t>
  </si>
  <si>
    <t>Abdihakim</t>
  </si>
  <si>
    <t xml:space="preserve">Abdirahman </t>
  </si>
  <si>
    <t>Giuseppe</t>
  </si>
  <si>
    <t xml:space="preserve">Pambianchi </t>
  </si>
  <si>
    <t>Andrey</t>
  </si>
  <si>
    <t xml:space="preserve">Kuznetzov </t>
  </si>
  <si>
    <t xml:space="preserve">Waigwa </t>
  </si>
  <si>
    <t>Maggie Valley NC USA</t>
  </si>
  <si>
    <t xml:space="preserve">Hussein </t>
  </si>
  <si>
    <t>Williamsburg VA USA</t>
  </si>
  <si>
    <t xml:space="preserve">Simonaitis </t>
  </si>
  <si>
    <t>Rod</t>
  </si>
  <si>
    <t xml:space="preserve">Dixon </t>
  </si>
  <si>
    <t>Wimbledon Village ENG</t>
  </si>
  <si>
    <t>Glynneath WAL</t>
  </si>
  <si>
    <t>Ruislip ENG</t>
  </si>
  <si>
    <t>Allen Park MI USA</t>
  </si>
  <si>
    <t xml:space="preserve">Pilcher </t>
  </si>
  <si>
    <t>Marin Memorial Day 10K (8K split)</t>
  </si>
  <si>
    <t>Kentfield, CA</t>
  </si>
  <si>
    <t>Andy Carr</t>
  </si>
  <si>
    <t>Jiri</t>
  </si>
  <si>
    <t xml:space="preserve">Civrny </t>
  </si>
  <si>
    <t>CZE</t>
  </si>
  <si>
    <t>Seebach FRA</t>
  </si>
  <si>
    <t>Burlington ON CAN</t>
  </si>
  <si>
    <t>Davies</t>
  </si>
  <si>
    <t>Viking Classic 8K</t>
  </si>
  <si>
    <t>RRIC &amp; Andy Carr</t>
  </si>
  <si>
    <t>M70-74 AR</t>
  </si>
  <si>
    <t xml:space="preserve">Oram </t>
  </si>
  <si>
    <t>Fifty Plus 8K</t>
  </si>
  <si>
    <t>Stanford, CA</t>
  </si>
  <si>
    <t>Cedar Rapids IA USA</t>
  </si>
  <si>
    <t>Shamrock Shuffle</t>
  </si>
  <si>
    <t>Pacificare Bastille Day</t>
  </si>
  <si>
    <t>National TAC Masters</t>
  </si>
  <si>
    <t>Liverpool, NY</t>
  </si>
  <si>
    <t>Maurice</t>
  </si>
  <si>
    <t xml:space="preserve">Tarrant </t>
  </si>
  <si>
    <t>ICI/USATF TAC National</t>
  </si>
  <si>
    <t>Naples, FL</t>
  </si>
  <si>
    <t>Overton</t>
  </si>
  <si>
    <t>Learn Not To Burn</t>
  </si>
  <si>
    <t>Phoenix, AZ</t>
  </si>
  <si>
    <t>Shamrock Sportsfest</t>
  </si>
  <si>
    <t>Lodovoco</t>
  </si>
  <si>
    <t>Butler Road Race</t>
  </si>
  <si>
    <t>Butler, PA</t>
  </si>
  <si>
    <t>Moorestown Rotary 8K</t>
  </si>
  <si>
    <t>changed to net time</t>
  </si>
  <si>
    <t>Williamsburg, VA</t>
  </si>
  <si>
    <t>Fifty Plus</t>
  </si>
  <si>
    <t>Palo Alto, CA</t>
  </si>
  <si>
    <t>M90-94 AR</t>
  </si>
  <si>
    <t>VA09048RT</t>
  </si>
  <si>
    <t xml:space="preserve">Weintraub </t>
  </si>
  <si>
    <t>5 miles</t>
  </si>
  <si>
    <t>Rono</t>
  </si>
  <si>
    <t>Kipkurgat</t>
  </si>
  <si>
    <t>Barnhard Single-Age Bests</t>
  </si>
  <si>
    <t>Approved 2025-01-10 by Masters Long Distance Running (MLDR) of USA Track&amp;Field (USATF)</t>
  </si>
  <si>
    <t>Male pace min/km</t>
  </si>
  <si>
    <t>Male Road Age Standards in H:MM:SS 2025</t>
  </si>
  <si>
    <t>Male Road Running Age Standard factors 2025</t>
  </si>
  <si>
    <t>Male Road Age Standards in Seconds 2025</t>
  </si>
  <si>
    <t>Performance Factors</t>
  </si>
  <si>
    <t>Interpolation</t>
  </si>
  <si>
    <t>u</t>
  </si>
  <si>
    <t>5MI</t>
  </si>
  <si>
    <t>7M</t>
  </si>
  <si>
    <t>Distance from 10k TO 20k</t>
  </si>
  <si>
    <t>Distance from 10K to 10 Mile</t>
  </si>
  <si>
    <t>Distance from 10K to 12K</t>
  </si>
  <si>
    <t>7 Miles</t>
  </si>
  <si>
    <t>Distance from 10K to 7 MI</t>
  </si>
  <si>
    <t>Male 7 Mile</t>
  </si>
  <si>
    <t>2024 Age Factor</t>
  </si>
  <si>
    <t>2024 Standard</t>
  </si>
  <si>
    <t>7 Mile</t>
  </si>
  <si>
    <t>Distance from 10K to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</si>
</sst>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mm/dd/yyyy"/>
    <numFmt numFmtId="174" formatCode="[hh]:mm:ss"/>
  </numFmts>
  <fonts count="40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/>
  </cellStyleXfs>
  <cellXfs count="51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166" fontId="6" fillId="0" borderId="0" xfId="0" applyNumberFormat="1" applyFont="1"/>
    <xf numFmtId="165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/>
    <xf numFmtId="2" fontId="6" fillId="0" borderId="0" xfId="0" applyNumberFormat="1" applyFont="1" applyAlignment="1">
      <alignment horizontal="center"/>
    </xf>
    <xf numFmtId="168" fontId="4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8" fillId="0" borderId="0" xfId="0" applyNumberFormat="1" applyFont="1" applyAlignment="1">
      <alignment horizontal="right"/>
    </xf>
    <xf numFmtId="169" fontId="4" fillId="0" borderId="0" xfId="0" applyNumberFormat="1" applyFont="1"/>
    <xf numFmtId="168" fontId="8" fillId="0" borderId="0" xfId="0" applyNumberFormat="1" applyFont="1" applyAlignment="1">
      <alignment horizontal="center" vertical="top" wrapText="1"/>
    </xf>
    <xf numFmtId="168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top" wrapText="1"/>
    </xf>
    <xf numFmtId="166" fontId="10" fillId="0" borderId="0" xfId="0" applyNumberFormat="1" applyFont="1"/>
    <xf numFmtId="167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21" fontId="4" fillId="0" borderId="0" xfId="0" applyNumberFormat="1" applyFont="1"/>
    <xf numFmtId="0" fontId="6" fillId="3" borderId="0" xfId="0" applyFont="1" applyFill="1"/>
    <xf numFmtId="167" fontId="7" fillId="3" borderId="0" xfId="0" applyNumberFormat="1" applyFont="1" applyFill="1"/>
    <xf numFmtId="167" fontId="7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/>
    <xf numFmtId="164" fontId="7" fillId="3" borderId="3" xfId="0" applyNumberFormat="1" applyFont="1" applyFill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21" fontId="7" fillId="0" borderId="6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4" fillId="0" borderId="5" xfId="0" applyFont="1" applyBorder="1"/>
    <xf numFmtId="1" fontId="6" fillId="0" borderId="6" xfId="0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7" fillId="0" borderId="6" xfId="0" applyFont="1" applyBorder="1"/>
    <xf numFmtId="0" fontId="4" fillId="0" borderId="7" xfId="0" applyFont="1" applyBorder="1"/>
    <xf numFmtId="168" fontId="7" fillId="2" borderId="3" xfId="0" applyNumberFormat="1" applyFont="1" applyFill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68" fontId="7" fillId="2" borderId="5" xfId="0" applyNumberFormat="1" applyFont="1" applyFill="1" applyBorder="1" applyAlignment="1">
      <alignment horizontal="center"/>
    </xf>
    <xf numFmtId="168" fontId="7" fillId="2" borderId="6" xfId="0" applyNumberFormat="1" applyFont="1" applyFill="1" applyBorder="1" applyAlignment="1">
      <alignment horizontal="center"/>
    </xf>
    <xf numFmtId="164" fontId="4" fillId="0" borderId="8" xfId="0" applyNumberFormat="1" applyFont="1" applyBorder="1"/>
    <xf numFmtId="167" fontId="4" fillId="0" borderId="8" xfId="0" applyNumberFormat="1" applyFont="1" applyBorder="1"/>
    <xf numFmtId="2" fontId="4" fillId="0" borderId="8" xfId="0" applyNumberFormat="1" applyFont="1" applyBorder="1"/>
    <xf numFmtId="1" fontId="4" fillId="0" borderId="8" xfId="0" applyNumberFormat="1" applyFont="1" applyBorder="1"/>
    <xf numFmtId="167" fontId="10" fillId="0" borderId="0" xfId="0" applyNumberFormat="1" applyFont="1"/>
    <xf numFmtId="166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top" wrapText="1"/>
    </xf>
    <xf numFmtId="0" fontId="13" fillId="0" borderId="0" xfId="0" applyFont="1"/>
    <xf numFmtId="170" fontId="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0" borderId="0" xfId="0" applyFont="1"/>
    <xf numFmtId="0" fontId="16" fillId="2" borderId="2" xfId="0" applyFont="1" applyFill="1" applyBorder="1" applyAlignment="1">
      <alignment horizontal="center"/>
    </xf>
    <xf numFmtId="168" fontId="16" fillId="2" borderId="3" xfId="0" applyNumberFormat="1" applyFont="1" applyFill="1" applyBorder="1" applyAlignment="1">
      <alignment horizontal="center"/>
    </xf>
    <xf numFmtId="168" fontId="16" fillId="2" borderId="11" xfId="0" applyNumberFormat="1" applyFont="1" applyFill="1" applyBorder="1" applyAlignment="1">
      <alignment horizontal="center"/>
    </xf>
    <xf numFmtId="0" fontId="16" fillId="0" borderId="5" xfId="0" applyFont="1" applyBorder="1"/>
    <xf numFmtId="168" fontId="16" fillId="0" borderId="5" xfId="0" applyNumberFormat="1" applyFont="1" applyBorder="1" applyAlignment="1">
      <alignment horizontal="center"/>
    </xf>
    <xf numFmtId="168" fontId="16" fillId="0" borderId="6" xfId="0" applyNumberFormat="1" applyFont="1" applyBorder="1" applyAlignment="1">
      <alignment horizontal="center"/>
    </xf>
    <xf numFmtId="168" fontId="16" fillId="0" borderId="12" xfId="0" applyNumberFormat="1" applyFont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8" fontId="16" fillId="2" borderId="5" xfId="0" applyNumberFormat="1" applyFont="1" applyFill="1" applyBorder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12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8" fontId="16" fillId="2" borderId="9" xfId="0" applyNumberFormat="1" applyFont="1" applyFill="1" applyBorder="1" applyAlignment="1">
      <alignment horizontal="center"/>
    </xf>
    <xf numFmtId="168" fontId="16" fillId="2" borderId="10" xfId="0" applyNumberFormat="1" applyFont="1" applyFill="1" applyBorder="1" applyAlignment="1">
      <alignment horizontal="center"/>
    </xf>
    <xf numFmtId="168" fontId="16" fillId="2" borderId="13" xfId="0" applyNumberFormat="1" applyFont="1" applyFill="1" applyBorder="1" applyAlignment="1">
      <alignment horizontal="center"/>
    </xf>
    <xf numFmtId="0" fontId="14" fillId="0" borderId="0" xfId="0" applyFont="1"/>
    <xf numFmtId="0" fontId="7" fillId="3" borderId="11" xfId="0" applyFont="1" applyFill="1" applyBorder="1" applyAlignment="1">
      <alignment horizontal="center"/>
    </xf>
    <xf numFmtId="168" fontId="7" fillId="2" borderId="11" xfId="0" applyNumberFormat="1" applyFont="1" applyFill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2" borderId="12" xfId="0" applyNumberFormat="1" applyFont="1" applyFill="1" applyBorder="1" applyAlignment="1">
      <alignment horizontal="center"/>
    </xf>
    <xf numFmtId="0" fontId="7" fillId="0" borderId="9" xfId="0" applyFont="1" applyBorder="1"/>
    <xf numFmtId="168" fontId="7" fillId="0" borderId="9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7" fillId="2" borderId="9" xfId="0" applyNumberFormat="1" applyFont="1" applyFill="1" applyBorder="1" applyAlignment="1">
      <alignment horizontal="center"/>
    </xf>
    <xf numFmtId="168" fontId="7" fillId="2" borderId="10" xfId="0" applyNumberFormat="1" applyFont="1" applyFill="1" applyBorder="1" applyAlignment="1">
      <alignment horizontal="center"/>
    </xf>
    <xf numFmtId="168" fontId="7" fillId="2" borderId="13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68" fontId="13" fillId="0" borderId="0" xfId="0" applyNumberFormat="1" applyFont="1"/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/>
    <xf numFmtId="166" fontId="18" fillId="0" borderId="0" xfId="0" applyNumberFormat="1" applyFont="1"/>
    <xf numFmtId="167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18" fillId="0" borderId="0" xfId="0" applyFont="1" applyAlignment="1">
      <alignment vertical="top" wrapText="1"/>
    </xf>
    <xf numFmtId="0" fontId="19" fillId="3" borderId="0" xfId="0" applyFont="1" applyFill="1"/>
    <xf numFmtId="169" fontId="19" fillId="0" borderId="0" xfId="0" applyNumberFormat="1" applyFont="1"/>
    <xf numFmtId="164" fontId="19" fillId="0" borderId="0" xfId="0" applyNumberFormat="1" applyFont="1"/>
    <xf numFmtId="167" fontId="20" fillId="3" borderId="0" xfId="0" applyNumberFormat="1" applyFont="1" applyFill="1"/>
    <xf numFmtId="168" fontId="19" fillId="0" borderId="0" xfId="0" applyNumberFormat="1" applyFont="1"/>
    <xf numFmtId="0" fontId="20" fillId="0" borderId="0" xfId="0" applyFont="1"/>
    <xf numFmtId="46" fontId="7" fillId="2" borderId="2" xfId="0" applyNumberFormat="1" applyFont="1" applyFill="1" applyBorder="1" applyAlignment="1">
      <alignment horizontal="center"/>
    </xf>
    <xf numFmtId="46" fontId="7" fillId="2" borderId="3" xfId="0" applyNumberFormat="1" applyFont="1" applyFill="1" applyBorder="1" applyAlignment="1">
      <alignment horizontal="center"/>
    </xf>
    <xf numFmtId="46" fontId="7" fillId="0" borderId="6" xfId="0" applyNumberFormat="1" applyFont="1" applyBorder="1" applyAlignment="1">
      <alignment horizontal="center"/>
    </xf>
    <xf numFmtId="46" fontId="7" fillId="2" borderId="6" xfId="0" applyNumberFormat="1" applyFont="1" applyFill="1" applyBorder="1" applyAlignment="1">
      <alignment horizontal="center"/>
    </xf>
    <xf numFmtId="168" fontId="6" fillId="0" borderId="0" xfId="0" applyNumberFormat="1" applyFont="1"/>
    <xf numFmtId="0" fontId="4" fillId="0" borderId="0" xfId="0" applyFont="1" applyAlignment="1">
      <alignment horizontal="center"/>
    </xf>
    <xf numFmtId="168" fontId="4" fillId="5" borderId="15" xfId="0" applyNumberFormat="1" applyFont="1" applyFill="1" applyBorder="1"/>
    <xf numFmtId="0" fontId="10" fillId="6" borderId="14" xfId="0" applyFont="1" applyFill="1" applyBorder="1" applyAlignment="1">
      <alignment horizontal="center" wrapText="1"/>
    </xf>
    <xf numFmtId="0" fontId="4" fillId="6" borderId="14" xfId="0" applyFont="1" applyFill="1" applyBorder="1"/>
    <xf numFmtId="168" fontId="4" fillId="6" borderId="14" xfId="0" applyNumberFormat="1" applyFont="1" applyFill="1" applyBorder="1"/>
    <xf numFmtId="49" fontId="25" fillId="0" borderId="0" xfId="0" applyNumberFormat="1" applyFont="1"/>
    <xf numFmtId="0" fontId="25" fillId="0" borderId="0" xfId="0" applyFont="1"/>
    <xf numFmtId="14" fontId="25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8" fontId="4" fillId="8" borderId="14" xfId="0" applyNumberFormat="1" applyFont="1" applyFill="1" applyBorder="1"/>
    <xf numFmtId="0" fontId="23" fillId="0" borderId="0" xfId="0" applyFont="1"/>
    <xf numFmtId="0" fontId="21" fillId="0" borderId="0" xfId="0" applyFont="1" applyAlignment="1">
      <alignment wrapText="1"/>
    </xf>
    <xf numFmtId="172" fontId="21" fillId="0" borderId="0" xfId="0" applyNumberFormat="1" applyFont="1" applyAlignment="1">
      <alignment horizontal="left"/>
    </xf>
    <xf numFmtId="172" fontId="4" fillId="0" borderId="0" xfId="0" applyNumberFormat="1" applyFont="1"/>
    <xf numFmtId="0" fontId="24" fillId="0" borderId="0" xfId="0" applyFont="1"/>
    <xf numFmtId="0" fontId="7" fillId="3" borderId="2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10" fontId="4" fillId="0" borderId="0" xfId="0" applyNumberFormat="1" applyFont="1"/>
    <xf numFmtId="46" fontId="7" fillId="2" borderId="1" xfId="0" applyNumberFormat="1" applyFont="1" applyFill="1" applyBorder="1" applyAlignment="1">
      <alignment horizontal="center"/>
    </xf>
    <xf numFmtId="46" fontId="7" fillId="0" borderId="17" xfId="0" applyNumberFormat="1" applyFont="1" applyBorder="1" applyAlignment="1">
      <alignment horizontal="center"/>
    </xf>
    <xf numFmtId="46" fontId="7" fillId="2" borderId="17" xfId="0" applyNumberFormat="1" applyFont="1" applyFill="1" applyBorder="1" applyAlignment="1">
      <alignment horizontal="center"/>
    </xf>
    <xf numFmtId="46" fontId="7" fillId="2" borderId="22" xfId="0" applyNumberFormat="1" applyFont="1" applyFill="1" applyBorder="1" applyAlignment="1">
      <alignment horizontal="center"/>
    </xf>
    <xf numFmtId="46" fontId="7" fillId="0" borderId="23" xfId="0" applyNumberFormat="1" applyFont="1" applyBorder="1" applyAlignment="1">
      <alignment horizontal="center"/>
    </xf>
    <xf numFmtId="46" fontId="7" fillId="2" borderId="23" xfId="0" applyNumberFormat="1" applyFont="1" applyFill="1" applyBorder="1" applyAlignment="1">
      <alignment horizontal="center"/>
    </xf>
    <xf numFmtId="46" fontId="7" fillId="2" borderId="24" xfId="0" applyNumberFormat="1" applyFont="1" applyFill="1" applyBorder="1" applyAlignment="1">
      <alignment horizontal="center"/>
    </xf>
    <xf numFmtId="0" fontId="10" fillId="0" borderId="1" xfId="0" applyFont="1" applyBorder="1"/>
    <xf numFmtId="0" fontId="22" fillId="0" borderId="0" xfId="1" applyNumberFormat="1" applyAlignment="1"/>
    <xf numFmtId="0" fontId="10" fillId="0" borderId="0" xfId="0" quotePrefix="1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7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25" fillId="7" borderId="0" xfId="0" applyNumberFormat="1" applyFont="1" applyFill="1"/>
    <xf numFmtId="0" fontId="25" fillId="7" borderId="0" xfId="0" applyFont="1" applyFill="1" applyAlignment="1">
      <alignment horizontal="left"/>
    </xf>
    <xf numFmtId="0" fontId="28" fillId="0" borderId="0" xfId="0" applyFont="1"/>
    <xf numFmtId="0" fontId="23" fillId="7" borderId="0" xfId="0" applyFont="1" applyFill="1"/>
    <xf numFmtId="49" fontId="2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25" fillId="7" borderId="0" xfId="0" applyNumberFormat="1" applyFont="1" applyFill="1" applyAlignment="1">
      <alignment horizontal="left"/>
    </xf>
    <xf numFmtId="0" fontId="28" fillId="7" borderId="0" xfId="0" applyFont="1" applyFill="1" applyAlignment="1">
      <alignment horizontal="left"/>
    </xf>
    <xf numFmtId="49" fontId="28" fillId="0" borderId="0" xfId="0" applyNumberFormat="1" applyFont="1"/>
    <xf numFmtId="171" fontId="2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49" fontId="25" fillId="7" borderId="0" xfId="0" applyNumberFormat="1" applyFont="1" applyFill="1" applyAlignment="1">
      <alignment horizontal="right"/>
    </xf>
    <xf numFmtId="0" fontId="21" fillId="0" borderId="0" xfId="0" applyFont="1"/>
    <xf numFmtId="49" fontId="24" fillId="0" borderId="0" xfId="0" applyNumberFormat="1" applyFont="1" applyAlignment="1">
      <alignment wrapText="1"/>
    </xf>
    <xf numFmtId="14" fontId="25" fillId="7" borderId="0" xfId="0" applyNumberFormat="1" applyFont="1" applyFill="1" applyAlignment="1">
      <alignment horizontal="left"/>
    </xf>
    <xf numFmtId="0" fontId="28" fillId="7" borderId="0" xfId="0" applyFont="1" applyFill="1"/>
    <xf numFmtId="49" fontId="4" fillId="0" borderId="0" xfId="0" applyNumberFormat="1" applyFont="1"/>
    <xf numFmtId="49" fontId="24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wrapText="1"/>
    </xf>
    <xf numFmtId="14" fontId="24" fillId="0" borderId="0" xfId="0" applyNumberFormat="1" applyFont="1" applyAlignment="1">
      <alignment wrapText="1"/>
    </xf>
    <xf numFmtId="14" fontId="24" fillId="0" borderId="0" xfId="0" applyNumberFormat="1" applyFont="1" applyAlignment="1">
      <alignment horizontal="left" wrapText="1"/>
    </xf>
    <xf numFmtId="49" fontId="28" fillId="7" borderId="0" xfId="0" applyNumberFormat="1" applyFont="1" applyFill="1"/>
    <xf numFmtId="171" fontId="28" fillId="7" borderId="0" xfId="0" applyNumberFormat="1" applyFont="1" applyFill="1" applyAlignment="1">
      <alignment horizontal="left"/>
    </xf>
    <xf numFmtId="21" fontId="4" fillId="0" borderId="0" xfId="0" applyNumberFormat="1" applyFont="1" applyAlignment="1">
      <alignment horizontal="right"/>
    </xf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0" fontId="4" fillId="0" borderId="26" xfId="0" applyFont="1" applyBorder="1"/>
    <xf numFmtId="0" fontId="24" fillId="0" borderId="0" xfId="0" applyFont="1" applyAlignment="1">
      <alignment wrapText="1"/>
    </xf>
    <xf numFmtId="0" fontId="4" fillId="0" borderId="26" xfId="0" applyFont="1" applyBorder="1" applyAlignment="1">
      <alignment horizontal="right"/>
    </xf>
    <xf numFmtId="166" fontId="13" fillId="0" borderId="0" xfId="0" applyNumberFormat="1" applyFont="1" applyProtection="1">
      <protection locked="0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Protection="1">
      <protection locked="0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Protection="1">
      <protection locked="0"/>
    </xf>
    <xf numFmtId="168" fontId="13" fillId="0" borderId="0" xfId="0" applyNumberFormat="1" applyFont="1" applyProtection="1">
      <protection locked="0"/>
    </xf>
    <xf numFmtId="167" fontId="10" fillId="0" borderId="0" xfId="0" applyNumberFormat="1" applyFont="1" applyAlignment="1" applyProtection="1">
      <alignment horizontal="right"/>
      <protection locked="0"/>
    </xf>
    <xf numFmtId="164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169" fontId="4" fillId="0" borderId="0" xfId="0" applyNumberFormat="1" applyFont="1" applyProtection="1">
      <protection locked="0"/>
    </xf>
    <xf numFmtId="0" fontId="10" fillId="0" borderId="14" xfId="0" applyFont="1" applyBorder="1" applyAlignment="1" applyProtection="1">
      <alignment horizontal="center" wrapText="1"/>
      <protection locked="0"/>
    </xf>
    <xf numFmtId="14" fontId="24" fillId="0" borderId="14" xfId="0" applyNumberFormat="1" applyFont="1" applyBorder="1" applyAlignment="1" applyProtection="1">
      <alignment horizontal="left"/>
      <protection locked="0"/>
    </xf>
    <xf numFmtId="168" fontId="4" fillId="6" borderId="14" xfId="0" applyNumberFormat="1" applyFont="1" applyFill="1" applyBorder="1" applyProtection="1"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10" fontId="4" fillId="0" borderId="0" xfId="0" applyNumberFormat="1" applyFont="1" applyProtection="1">
      <protection locked="0"/>
    </xf>
    <xf numFmtId="167" fontId="4" fillId="0" borderId="0" xfId="0" applyNumberFormat="1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4" fontId="28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4" fillId="7" borderId="0" xfId="0" applyNumberFormat="1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5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71" fontId="25" fillId="0" borderId="0" xfId="0" applyNumberFormat="1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49" fontId="25" fillId="0" borderId="0" xfId="0" applyNumberFormat="1" applyFont="1" applyAlignment="1" applyProtection="1">
      <alignment horizontal="left"/>
      <protection locked="0"/>
    </xf>
    <xf numFmtId="14" fontId="25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righ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Protection="1">
      <protection locked="0"/>
    </xf>
    <xf numFmtId="49" fontId="25" fillId="7" borderId="0" xfId="0" applyNumberFormat="1" applyFont="1" applyFill="1" applyProtection="1">
      <protection locked="0"/>
    </xf>
    <xf numFmtId="0" fontId="25" fillId="7" borderId="0" xfId="0" applyFont="1" applyFill="1" applyProtection="1">
      <protection locked="0"/>
    </xf>
    <xf numFmtId="0" fontId="25" fillId="7" borderId="0" xfId="0" applyFont="1" applyFill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49" fontId="25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168" fontId="10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3" fillId="9" borderId="27" xfId="0" applyNumberFormat="1" applyFont="1" applyFill="1" applyBorder="1"/>
    <xf numFmtId="165" fontId="13" fillId="9" borderId="28" xfId="0" applyNumberFormat="1" applyFont="1" applyFill="1" applyBorder="1"/>
    <xf numFmtId="166" fontId="13" fillId="9" borderId="25" xfId="0" applyNumberFormat="1" applyFont="1" applyFill="1" applyBorder="1"/>
    <xf numFmtId="165" fontId="13" fillId="9" borderId="29" xfId="0" applyNumberFormat="1" applyFont="1" applyFill="1" applyBorder="1"/>
    <xf numFmtId="2" fontId="4" fillId="0" borderId="0" xfId="0" applyNumberFormat="1" applyFont="1" applyProtection="1">
      <protection locked="0"/>
    </xf>
    <xf numFmtId="166" fontId="13" fillId="9" borderId="14" xfId="0" applyNumberFormat="1" applyFont="1" applyFill="1" applyBorder="1"/>
    <xf numFmtId="165" fontId="13" fillId="9" borderId="14" xfId="0" applyNumberFormat="1" applyFont="1" applyFill="1" applyBorder="1"/>
    <xf numFmtId="166" fontId="13" fillId="9" borderId="14" xfId="0" applyNumberFormat="1" applyFont="1" applyFill="1" applyBorder="1" applyProtection="1">
      <protection locked="0"/>
    </xf>
    <xf numFmtId="165" fontId="13" fillId="9" borderId="14" xfId="0" applyNumberFormat="1" applyFont="1" applyFill="1" applyBorder="1" applyProtection="1">
      <protection locked="0"/>
    </xf>
    <xf numFmtId="0" fontId="6" fillId="0" borderId="0" xfId="0" applyFont="1" applyAlignment="1" applyProtection="1">
      <alignment wrapText="1"/>
      <protection locked="0"/>
    </xf>
    <xf numFmtId="21" fontId="4" fillId="0" borderId="0" xfId="0" applyNumberFormat="1" applyFont="1" applyProtection="1">
      <protection locked="0"/>
    </xf>
    <xf numFmtId="168" fontId="4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1" fontId="25" fillId="0" borderId="0" xfId="0" applyNumberFormat="1" applyFont="1" applyAlignment="1" applyProtection="1">
      <alignment horizontal="right"/>
      <protection locked="0"/>
    </xf>
    <xf numFmtId="168" fontId="4" fillId="0" borderId="0" xfId="0" applyNumberFormat="1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right"/>
      <protection locked="0"/>
    </xf>
    <xf numFmtId="21" fontId="25" fillId="7" borderId="0" xfId="0" applyNumberFormat="1" applyFont="1" applyFill="1" applyAlignment="1" applyProtection="1">
      <alignment horizontal="right"/>
      <protection locked="0"/>
    </xf>
    <xf numFmtId="0" fontId="25" fillId="7" borderId="0" xfId="0" applyFont="1" applyFill="1" applyAlignment="1" applyProtection="1">
      <alignment horizontal="right"/>
      <protection locked="0"/>
    </xf>
    <xf numFmtId="14" fontId="25" fillId="7" borderId="0" xfId="0" applyNumberFormat="1" applyFont="1" applyFill="1" applyAlignment="1" applyProtection="1">
      <alignment horizontal="left"/>
      <protection locked="0"/>
    </xf>
    <xf numFmtId="49" fontId="25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21" fillId="0" borderId="0" xfId="0" applyFont="1" applyAlignment="1">
      <alignment horizontal="left" wrapText="1"/>
    </xf>
    <xf numFmtId="172" fontId="28" fillId="0" borderId="0" xfId="0" applyNumberFormat="1" applyFont="1" applyAlignment="1">
      <alignment horizontal="left"/>
    </xf>
    <xf numFmtId="0" fontId="21" fillId="0" borderId="0" xfId="0" applyFont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0" fontId="21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167" fontId="7" fillId="3" borderId="0" xfId="0" applyNumberFormat="1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right"/>
      <protection locked="0"/>
    </xf>
    <xf numFmtId="0" fontId="28" fillId="7" borderId="0" xfId="0" applyFont="1" applyFill="1" applyProtection="1"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73" fontId="4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49" fontId="4" fillId="0" borderId="0" xfId="0" applyNumberFormat="1" applyFont="1" applyProtection="1">
      <protection locked="0"/>
    </xf>
    <xf numFmtId="0" fontId="4" fillId="3" borderId="0" xfId="0" applyFont="1" applyFill="1" applyProtection="1">
      <protection locked="0"/>
    </xf>
    <xf numFmtId="167" fontId="6" fillId="3" borderId="0" xfId="0" applyNumberFormat="1" applyFont="1" applyFill="1" applyProtection="1">
      <protection locked="0"/>
    </xf>
    <xf numFmtId="172" fontId="25" fillId="0" borderId="0" xfId="0" applyNumberFormat="1" applyFont="1" applyAlignment="1" applyProtection="1">
      <alignment horizontal="left"/>
      <protection locked="0"/>
    </xf>
    <xf numFmtId="172" fontId="4" fillId="0" borderId="0" xfId="0" applyNumberFormat="1" applyFont="1" applyProtection="1">
      <protection locked="0"/>
    </xf>
    <xf numFmtId="172" fontId="25" fillId="7" borderId="0" xfId="0" applyNumberFormat="1" applyFont="1" applyFill="1" applyAlignment="1" applyProtection="1">
      <alignment horizontal="left"/>
      <protection locked="0"/>
    </xf>
    <xf numFmtId="172" fontId="4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21" fontId="4" fillId="0" borderId="0" xfId="0" applyNumberFormat="1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left"/>
      <protection locked="0"/>
    </xf>
    <xf numFmtId="166" fontId="10" fillId="9" borderId="14" xfId="0" applyNumberFormat="1" applyFont="1" applyFill="1" applyBorder="1"/>
    <xf numFmtId="165" fontId="10" fillId="9" borderId="14" xfId="0" applyNumberFormat="1" applyFont="1" applyFill="1" applyBorder="1"/>
    <xf numFmtId="171" fontId="25" fillId="7" borderId="0" xfId="0" applyNumberFormat="1" applyFont="1" applyFill="1" applyAlignment="1" applyProtection="1">
      <alignment horizontal="left"/>
      <protection locked="0"/>
    </xf>
    <xf numFmtId="172" fontId="28" fillId="0" borderId="0" xfId="0" applyNumberFormat="1" applyFont="1" applyAlignment="1" applyProtection="1">
      <alignment horizontal="left"/>
      <protection locked="0"/>
    </xf>
    <xf numFmtId="166" fontId="13" fillId="10" borderId="14" xfId="0" applyNumberFormat="1" applyFont="1" applyFill="1" applyBorder="1" applyProtection="1">
      <protection locked="0"/>
    </xf>
    <xf numFmtId="165" fontId="13" fillId="10" borderId="14" xfId="0" applyNumberFormat="1" applyFont="1" applyFill="1" applyBorder="1" applyProtection="1">
      <protection locked="0"/>
    </xf>
    <xf numFmtId="172" fontId="28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174" fontId="4" fillId="0" borderId="0" xfId="0" applyNumberFormat="1" applyFont="1"/>
    <xf numFmtId="165" fontId="10" fillId="0" borderId="0" xfId="0" applyNumberFormat="1" applyFont="1"/>
    <xf numFmtId="0" fontId="10" fillId="0" borderId="14" xfId="0" applyFont="1" applyBorder="1" applyAlignment="1">
      <alignment horizontal="center" wrapText="1"/>
    </xf>
    <xf numFmtId="9" fontId="10" fillId="5" borderId="14" xfId="0" applyNumberFormat="1" applyFont="1" applyFill="1" applyBorder="1" applyAlignment="1">
      <alignment horizontal="center" wrapText="1"/>
    </xf>
    <xf numFmtId="49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49" fontId="24" fillId="0" borderId="14" xfId="0" applyNumberFormat="1" applyFont="1" applyBorder="1" applyAlignment="1">
      <alignment horizontal="left" wrapText="1"/>
    </xf>
    <xf numFmtId="0" fontId="24" fillId="0" borderId="14" xfId="0" applyFont="1" applyBorder="1" applyAlignment="1">
      <alignment horizontal="left" wrapText="1"/>
    </xf>
    <xf numFmtId="0" fontId="4" fillId="0" borderId="14" xfId="0" applyFont="1" applyBorder="1"/>
    <xf numFmtId="0" fontId="4" fillId="5" borderId="14" xfId="0" applyFont="1" applyFill="1" applyBorder="1"/>
    <xf numFmtId="168" fontId="4" fillId="5" borderId="14" xfId="0" applyNumberFormat="1" applyFont="1" applyFill="1" applyBorder="1"/>
    <xf numFmtId="170" fontId="25" fillId="0" borderId="14" xfId="2" applyNumberFormat="1" applyFont="1" applyBorder="1" applyAlignment="1">
      <alignment horizontal="right"/>
    </xf>
    <xf numFmtId="49" fontId="21" fillId="0" borderId="14" xfId="0" applyNumberFormat="1" applyFont="1" applyBorder="1" applyAlignment="1">
      <alignment horizontal="left"/>
    </xf>
    <xf numFmtId="14" fontId="21" fillId="0" borderId="14" xfId="0" applyNumberFormat="1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170" fontId="4" fillId="0" borderId="14" xfId="0" applyNumberFormat="1" applyFont="1" applyBorder="1" applyAlignment="1">
      <alignment horizontal="right"/>
    </xf>
    <xf numFmtId="21" fontId="7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22" fillId="0" borderId="14" xfId="1" applyFill="1" applyBorder="1" applyAlignment="1">
      <alignment horizontal="left"/>
    </xf>
    <xf numFmtId="0" fontId="34" fillId="0" borderId="14" xfId="1" applyFont="1" applyFill="1" applyBorder="1" applyAlignment="1">
      <alignment horizontal="left"/>
    </xf>
    <xf numFmtId="0" fontId="35" fillId="0" borderId="14" xfId="1" applyFont="1" applyFill="1" applyBorder="1" applyAlignment="1">
      <alignment horizontal="left"/>
    </xf>
    <xf numFmtId="0" fontId="7" fillId="0" borderId="14" xfId="0" applyFont="1" applyBorder="1"/>
    <xf numFmtId="0" fontId="34" fillId="0" borderId="14" xfId="1" applyFont="1" applyFill="1" applyBorder="1"/>
    <xf numFmtId="174" fontId="4" fillId="0" borderId="0" xfId="0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49" fontId="26" fillId="0" borderId="14" xfId="0" applyNumberFormat="1" applyFont="1" applyBorder="1" applyAlignment="1" applyProtection="1">
      <alignment horizontal="left"/>
      <protection locked="0"/>
    </xf>
    <xf numFmtId="14" fontId="26" fillId="0" borderId="14" xfId="0" applyNumberFormat="1" applyFont="1" applyBorder="1" applyAlignment="1" applyProtection="1">
      <alignment horizontal="left"/>
      <protection locked="0"/>
    </xf>
    <xf numFmtId="49" fontId="26" fillId="0" borderId="14" xfId="0" applyNumberFormat="1" applyFont="1" applyBorder="1" applyAlignment="1">
      <alignment horizontal="left"/>
    </xf>
    <xf numFmtId="14" fontId="26" fillId="0" borderId="14" xfId="0" applyNumberFormat="1" applyFont="1" applyBorder="1" applyAlignment="1">
      <alignment horizontal="left"/>
    </xf>
    <xf numFmtId="49" fontId="26" fillId="0" borderId="14" xfId="0" applyNumberFormat="1" applyFont="1" applyBorder="1" applyAlignment="1">
      <alignment horizontal="left" wrapText="1"/>
    </xf>
    <xf numFmtId="0" fontId="26" fillId="0" borderId="14" xfId="0" applyFont="1" applyBorder="1" applyAlignment="1">
      <alignment horizontal="left" wrapText="1"/>
    </xf>
    <xf numFmtId="174" fontId="4" fillId="5" borderId="14" xfId="0" applyNumberFormat="1" applyFont="1" applyFill="1" applyBorder="1"/>
    <xf numFmtId="174" fontId="4" fillId="0" borderId="14" xfId="0" applyNumberFormat="1" applyFont="1" applyBorder="1"/>
    <xf numFmtId="174" fontId="4" fillId="0" borderId="14" xfId="0" applyNumberFormat="1" applyFont="1" applyBorder="1" applyAlignment="1">
      <alignment horizontal="right"/>
    </xf>
    <xf numFmtId="170" fontId="4" fillId="0" borderId="14" xfId="0" applyNumberFormat="1" applyFont="1" applyBorder="1"/>
    <xf numFmtId="49" fontId="23" fillId="0" borderId="14" xfId="0" applyNumberFormat="1" applyFont="1" applyBorder="1"/>
    <xf numFmtId="0" fontId="23" fillId="0" borderId="14" xfId="0" applyFont="1" applyBorder="1"/>
    <xf numFmtId="14" fontId="23" fillId="0" borderId="14" xfId="0" applyNumberFormat="1" applyFont="1" applyBorder="1" applyAlignment="1">
      <alignment horizontal="left"/>
    </xf>
    <xf numFmtId="170" fontId="4" fillId="0" borderId="15" xfId="0" applyNumberFormat="1" applyFont="1" applyBorder="1"/>
    <xf numFmtId="49" fontId="28" fillId="0" borderId="14" xfId="4" applyNumberFormat="1" applyFont="1" applyBorder="1"/>
    <xf numFmtId="0" fontId="28" fillId="0" borderId="14" xfId="4" applyFont="1" applyBorder="1"/>
    <xf numFmtId="14" fontId="28" fillId="0" borderId="14" xfId="4" applyNumberFormat="1" applyFont="1" applyBorder="1" applyAlignment="1">
      <alignment horizontal="left"/>
    </xf>
    <xf numFmtId="49" fontId="25" fillId="0" borderId="14" xfId="4" applyNumberFormat="1" applyFont="1" applyBorder="1"/>
    <xf numFmtId="0" fontId="25" fillId="0" borderId="14" xfId="4" applyFont="1" applyBorder="1"/>
    <xf numFmtId="14" fontId="25" fillId="0" borderId="14" xfId="4" applyNumberFormat="1" applyFont="1" applyBorder="1" applyAlignment="1">
      <alignment horizontal="left"/>
    </xf>
    <xf numFmtId="0" fontId="32" fillId="7" borderId="14" xfId="4" applyFont="1" applyFill="1" applyBorder="1" applyAlignment="1">
      <alignment vertical="center" wrapText="1"/>
    </xf>
    <xf numFmtId="49" fontId="28" fillId="7" borderId="14" xfId="4" applyNumberFormat="1" applyFont="1" applyFill="1" applyBorder="1"/>
    <xf numFmtId="14" fontId="28" fillId="7" borderId="14" xfId="4" applyNumberFormat="1" applyFont="1" applyFill="1" applyBorder="1" applyAlignment="1">
      <alignment horizontal="left"/>
    </xf>
    <xf numFmtId="0" fontId="28" fillId="7" borderId="14" xfId="4" applyFont="1" applyFill="1" applyBorder="1"/>
    <xf numFmtId="0" fontId="25" fillId="7" borderId="14" xfId="4" applyFont="1" applyFill="1" applyBorder="1" applyAlignment="1">
      <alignment horizontal="left"/>
    </xf>
    <xf numFmtId="0" fontId="32" fillId="0" borderId="14" xfId="4" applyFont="1" applyBorder="1" applyAlignment="1">
      <alignment vertical="center" wrapText="1"/>
    </xf>
    <xf numFmtId="0" fontId="28" fillId="0" borderId="14" xfId="0" applyFont="1" applyBorder="1"/>
    <xf numFmtId="0" fontId="4" fillId="0" borderId="14" xfId="4" applyFont="1" applyBorder="1"/>
    <xf numFmtId="14" fontId="4" fillId="0" borderId="14" xfId="4" applyNumberFormat="1" applyFont="1" applyBorder="1" applyAlignment="1">
      <alignment horizontal="left"/>
    </xf>
    <xf numFmtId="0" fontId="4" fillId="7" borderId="14" xfId="0" applyFont="1" applyFill="1" applyBorder="1"/>
    <xf numFmtId="0" fontId="36" fillId="7" borderId="14" xfId="1" applyFont="1" applyFill="1" applyBorder="1"/>
    <xf numFmtId="0" fontId="28" fillId="7" borderId="14" xfId="0" applyFont="1" applyFill="1" applyBorder="1"/>
    <xf numFmtId="0" fontId="32" fillId="0" borderId="14" xfId="4" applyFont="1" applyBorder="1" applyAlignment="1">
      <alignment wrapText="1"/>
    </xf>
    <xf numFmtId="167" fontId="4" fillId="0" borderId="0" xfId="0" applyNumberFormat="1" applyFont="1" applyAlignment="1">
      <alignment horizontal="right"/>
    </xf>
    <xf numFmtId="0" fontId="10" fillId="5" borderId="14" xfId="0" applyFont="1" applyFill="1" applyBorder="1" applyAlignment="1">
      <alignment horizontal="center" wrapText="1"/>
    </xf>
    <xf numFmtId="49" fontId="26" fillId="0" borderId="14" xfId="0" applyNumberFormat="1" applyFont="1" applyBorder="1"/>
    <xf numFmtId="49" fontId="26" fillId="0" borderId="14" xfId="0" applyNumberFormat="1" applyFont="1" applyBorder="1" applyAlignment="1">
      <alignment wrapText="1"/>
    </xf>
    <xf numFmtId="0" fontId="26" fillId="0" borderId="14" xfId="0" applyFont="1" applyBorder="1"/>
    <xf numFmtId="0" fontId="10" fillId="0" borderId="14" xfId="0" applyFont="1" applyBorder="1"/>
    <xf numFmtId="167" fontId="4" fillId="0" borderId="14" xfId="0" applyNumberFormat="1" applyFont="1" applyBorder="1" applyAlignment="1">
      <alignment horizontal="right"/>
    </xf>
    <xf numFmtId="21" fontId="4" fillId="0" borderId="14" xfId="0" applyNumberFormat="1" applyFont="1" applyBorder="1"/>
    <xf numFmtId="167" fontId="4" fillId="0" borderId="14" xfId="0" applyNumberFormat="1" applyFont="1" applyBorder="1"/>
    <xf numFmtId="49" fontId="21" fillId="0" borderId="14" xfId="0" applyNumberFormat="1" applyFont="1" applyBorder="1"/>
    <xf numFmtId="49" fontId="21" fillId="0" borderId="14" xfId="0" applyNumberFormat="1" applyFont="1" applyBorder="1" applyAlignment="1">
      <alignment wrapText="1"/>
    </xf>
    <xf numFmtId="0" fontId="21" fillId="0" borderId="14" xfId="0" applyFont="1" applyBorder="1"/>
    <xf numFmtId="172" fontId="21" fillId="0" borderId="14" xfId="0" applyNumberFormat="1" applyFont="1" applyBorder="1" applyAlignment="1">
      <alignment horizontal="left"/>
    </xf>
    <xf numFmtId="170" fontId="4" fillId="3" borderId="14" xfId="0" applyNumberFormat="1" applyFont="1" applyFill="1" applyBorder="1"/>
    <xf numFmtId="49" fontId="21" fillId="7" borderId="14" xfId="0" applyNumberFormat="1" applyFont="1" applyFill="1" applyBorder="1" applyAlignment="1">
      <alignment horizontal="left"/>
    </xf>
    <xf numFmtId="172" fontId="21" fillId="7" borderId="14" xfId="0" applyNumberFormat="1" applyFont="1" applyFill="1" applyBorder="1" applyAlignment="1">
      <alignment horizontal="left"/>
    </xf>
    <xf numFmtId="0" fontId="21" fillId="7" borderId="14" xfId="0" applyFont="1" applyFill="1" applyBorder="1" applyAlignment="1">
      <alignment horizontal="left"/>
    </xf>
    <xf numFmtId="0" fontId="7" fillId="7" borderId="14" xfId="0" applyFont="1" applyFill="1" applyBorder="1" applyAlignment="1">
      <alignment horizontal="left"/>
    </xf>
    <xf numFmtId="172" fontId="7" fillId="7" borderId="14" xfId="0" applyNumberFormat="1" applyFont="1" applyFill="1" applyBorder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3" borderId="0" xfId="0" applyNumberFormat="1" applyFont="1" applyFill="1" applyAlignment="1">
      <alignment horizontal="right"/>
    </xf>
    <xf numFmtId="0" fontId="10" fillId="5" borderId="30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wrapText="1"/>
    </xf>
    <xf numFmtId="167" fontId="4" fillId="3" borderId="14" xfId="0" applyNumberFormat="1" applyFont="1" applyFill="1" applyBorder="1"/>
    <xf numFmtId="167" fontId="4" fillId="0" borderId="14" xfId="0" applyNumberFormat="1" applyFont="1" applyBorder="1" applyAlignment="1">
      <alignment vertical="center"/>
    </xf>
    <xf numFmtId="167" fontId="4" fillId="3" borderId="14" xfId="0" applyNumberFormat="1" applyFont="1" applyFill="1" applyBorder="1" applyAlignment="1">
      <alignment horizontal="right"/>
    </xf>
    <xf numFmtId="49" fontId="21" fillId="7" borderId="31" xfId="0" applyNumberFormat="1" applyFont="1" applyFill="1" applyBorder="1" applyAlignment="1">
      <alignment horizontal="left"/>
    </xf>
    <xf numFmtId="49" fontId="21" fillId="7" borderId="15" xfId="0" applyNumberFormat="1" applyFont="1" applyFill="1" applyBorder="1" applyAlignment="1">
      <alignment horizontal="left"/>
    </xf>
    <xf numFmtId="171" fontId="21" fillId="7" borderId="14" xfId="0" applyNumberFormat="1" applyFont="1" applyFill="1" applyBorder="1" applyAlignment="1">
      <alignment horizontal="left"/>
    </xf>
    <xf numFmtId="171" fontId="21" fillId="7" borderId="14" xfId="0" applyNumberFormat="1" applyFont="1" applyFill="1" applyBorder="1"/>
    <xf numFmtId="172" fontId="21" fillId="0" borderId="15" xfId="0" applyNumberFormat="1" applyFont="1" applyBorder="1" applyAlignment="1">
      <alignment horizontal="left"/>
    </xf>
    <xf numFmtId="49" fontId="21" fillId="0" borderId="30" xfId="0" applyNumberFormat="1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172" fontId="21" fillId="0" borderId="0" xfId="0" applyNumberFormat="1" applyFont="1"/>
    <xf numFmtId="0" fontId="30" fillId="0" borderId="14" xfId="0" applyFont="1" applyBorder="1" applyAlignment="1">
      <alignment horizontal="left"/>
    </xf>
    <xf numFmtId="172" fontId="7" fillId="0" borderId="14" xfId="0" applyNumberFormat="1" applyFont="1" applyBorder="1" applyAlignment="1">
      <alignment horizontal="left"/>
    </xf>
    <xf numFmtId="167" fontId="4" fillId="3" borderId="26" xfId="0" applyNumberFormat="1" applyFont="1" applyFill="1" applyBorder="1"/>
    <xf numFmtId="167" fontId="4" fillId="0" borderId="26" xfId="0" applyNumberFormat="1" applyFont="1" applyBorder="1" applyAlignment="1">
      <alignment vertical="center"/>
    </xf>
    <xf numFmtId="0" fontId="6" fillId="0" borderId="32" xfId="0" applyFont="1" applyBorder="1"/>
    <xf numFmtId="167" fontId="4" fillId="3" borderId="26" xfId="0" applyNumberFormat="1" applyFont="1" applyFill="1" applyBorder="1" applyAlignment="1">
      <alignment horizontal="right"/>
    </xf>
    <xf numFmtId="49" fontId="25" fillId="0" borderId="26" xfId="0" applyNumberFormat="1" applyFont="1" applyBorder="1" applyAlignment="1">
      <alignment horizontal="right"/>
    </xf>
    <xf numFmtId="167" fontId="4" fillId="0" borderId="26" xfId="0" applyNumberFormat="1" applyFont="1" applyBorder="1" applyAlignment="1">
      <alignment horizontal="right"/>
    </xf>
    <xf numFmtId="0" fontId="6" fillId="0" borderId="26" xfId="0" applyFont="1" applyBorder="1"/>
    <xf numFmtId="167" fontId="4" fillId="3" borderId="32" xfId="0" applyNumberFormat="1" applyFont="1" applyFill="1" applyBorder="1"/>
    <xf numFmtId="167" fontId="4" fillId="0" borderId="26" xfId="0" applyNumberFormat="1" applyFont="1" applyBorder="1"/>
    <xf numFmtId="0" fontId="10" fillId="0" borderId="14" xfId="0" applyFont="1" applyBorder="1" applyAlignment="1" applyProtection="1">
      <alignment wrapText="1"/>
      <protection locked="0"/>
    </xf>
    <xf numFmtId="14" fontId="26" fillId="0" borderId="14" xfId="0" applyNumberFormat="1" applyFont="1" applyBorder="1" applyAlignment="1">
      <alignment horizontal="left" wrapText="1"/>
    </xf>
    <xf numFmtId="49" fontId="24" fillId="0" borderId="14" xfId="0" applyNumberFormat="1" applyFont="1" applyBorder="1" applyProtection="1">
      <protection locked="0"/>
    </xf>
    <xf numFmtId="14" fontId="24" fillId="0" borderId="14" xfId="0" applyNumberFormat="1" applyFont="1" applyBorder="1" applyProtection="1">
      <protection locked="0"/>
    </xf>
    <xf numFmtId="49" fontId="24" fillId="0" borderId="14" xfId="0" applyNumberFormat="1" applyFont="1" applyBorder="1" applyAlignment="1" applyProtection="1">
      <alignment wrapText="1"/>
      <protection locked="0"/>
    </xf>
    <xf numFmtId="0" fontId="24" fillId="0" borderId="14" xfId="0" applyFont="1" applyBorder="1" applyProtection="1">
      <protection locked="0"/>
    </xf>
    <xf numFmtId="49" fontId="25" fillId="0" borderId="14" xfId="0" applyNumberFormat="1" applyFont="1" applyBorder="1" applyAlignment="1" applyProtection="1">
      <alignment horizontal="left" wrapText="1"/>
      <protection locked="0"/>
    </xf>
    <xf numFmtId="14" fontId="25" fillId="0" borderId="14" xfId="0" applyNumberFormat="1" applyFont="1" applyBorder="1" applyAlignment="1" applyProtection="1">
      <alignment horizontal="left" wrapText="1"/>
      <protection locked="0"/>
    </xf>
    <xf numFmtId="0" fontId="25" fillId="0" borderId="14" xfId="0" applyFont="1" applyBorder="1" applyAlignment="1" applyProtection="1">
      <alignment horizontal="left" wrapText="1"/>
      <protection locked="0"/>
    </xf>
    <xf numFmtId="0" fontId="26" fillId="0" borderId="14" xfId="0" applyFont="1" applyBorder="1" applyAlignment="1" applyProtection="1">
      <alignment horizontal="left"/>
      <protection locked="0"/>
    </xf>
    <xf numFmtId="49" fontId="26" fillId="0" borderId="14" xfId="0" applyNumberFormat="1" applyFont="1" applyBorder="1" applyProtection="1">
      <protection locked="0"/>
    </xf>
    <xf numFmtId="14" fontId="26" fillId="0" borderId="14" xfId="0" applyNumberFormat="1" applyFont="1" applyBorder="1" applyProtection="1">
      <protection locked="0"/>
    </xf>
    <xf numFmtId="49" fontId="26" fillId="0" borderId="14" xfId="0" applyNumberFormat="1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10" fillId="0" borderId="14" xfId="0" applyFont="1" applyBorder="1" applyAlignment="1">
      <alignment wrapText="1"/>
    </xf>
    <xf numFmtId="49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center" wrapText="1"/>
    </xf>
    <xf numFmtId="167" fontId="4" fillId="7" borderId="14" xfId="0" applyNumberFormat="1" applyFont="1" applyFill="1" applyBorder="1" applyAlignment="1">
      <alignment horizontal="right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164" fontId="7" fillId="3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21" fontId="7" fillId="0" borderId="6" xfId="0" applyNumberFormat="1" applyFont="1" applyBorder="1" applyAlignment="1" applyProtection="1">
      <alignment horizontal="center"/>
      <protection locked="0"/>
    </xf>
    <xf numFmtId="167" fontId="7" fillId="0" borderId="6" xfId="0" applyNumberFormat="1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2" borderId="3" xfId="0" applyNumberFormat="1" applyFont="1" applyFill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/>
      <protection locked="0"/>
    </xf>
    <xf numFmtId="164" fontId="7" fillId="4" borderId="6" xfId="0" applyNumberFormat="1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16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2" fillId="0" borderId="0" xfId="1" applyNumberFormat="1" applyAlignment="1" applyProtection="1">
      <protection locked="0"/>
    </xf>
    <xf numFmtId="0" fontId="22" fillId="0" borderId="0" xfId="1" applyNumberFormat="1" applyBorder="1" applyAlignment="1" applyProtection="1">
      <protection locked="0"/>
    </xf>
    <xf numFmtId="0" fontId="10" fillId="0" borderId="0" xfId="0" quotePrefix="1" applyFont="1" applyProtection="1">
      <protection locked="0"/>
    </xf>
    <xf numFmtId="15" fontId="10" fillId="0" borderId="0" xfId="0" applyNumberFormat="1" applyFont="1" applyProtection="1">
      <protection locked="0"/>
    </xf>
    <xf numFmtId="17" fontId="24" fillId="0" borderId="0" xfId="0" quotePrefix="1" applyNumberFormat="1" applyFont="1" applyProtection="1">
      <protection locked="0"/>
    </xf>
    <xf numFmtId="0" fontId="10" fillId="0" borderId="14" xfId="0" applyFont="1" applyBorder="1" applyAlignment="1">
      <alignment horizontal="right" wrapText="1"/>
    </xf>
    <xf numFmtId="168" fontId="4" fillId="5" borderId="14" xfId="0" applyNumberFormat="1" applyFont="1" applyFill="1" applyBorder="1" applyProtection="1">
      <protection locked="0"/>
    </xf>
    <xf numFmtId="170" fontId="25" fillId="7" borderId="0" xfId="2" applyNumberFormat="1" applyFont="1" applyFill="1" applyAlignment="1">
      <alignment horizontal="right"/>
    </xf>
    <xf numFmtId="0" fontId="10" fillId="0" borderId="14" xfId="0" applyFont="1" applyBorder="1" applyAlignment="1" applyProtection="1">
      <alignment horizontal="right" wrapText="1"/>
      <protection locked="0"/>
    </xf>
    <xf numFmtId="1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4" fontId="25" fillId="0" borderId="0" xfId="5" applyNumberFormat="1" applyFont="1" applyAlignment="1">
      <alignment horizontal="left"/>
    </xf>
    <xf numFmtId="0" fontId="39" fillId="0" borderId="0" xfId="7" applyFont="1" applyAlignment="1">
      <alignment horizontal="left" wrapText="1"/>
    </xf>
    <xf numFmtId="0" fontId="39" fillId="0" borderId="0" xfId="7" applyFont="1" applyAlignment="1">
      <alignment horizontal="left"/>
    </xf>
    <xf numFmtId="0" fontId="1" fillId="0" borderId="0" xfId="5"/>
    <xf numFmtId="0" fontId="21" fillId="0" borderId="0" xfId="5" applyFont="1" applyAlignment="1">
      <alignment horizontal="left"/>
    </xf>
    <xf numFmtId="14" fontId="21" fillId="0" borderId="0" xfId="5" applyNumberFormat="1" applyFont="1" applyAlignment="1">
      <alignment horizontal="left"/>
    </xf>
    <xf numFmtId="0" fontId="38" fillId="0" borderId="0" xfId="7" applyAlignment="1">
      <alignment horizontal="left"/>
    </xf>
    <xf numFmtId="14" fontId="39" fillId="0" borderId="0" xfId="7" applyNumberFormat="1" applyFont="1" applyAlignment="1">
      <alignment horizontal="left"/>
    </xf>
    <xf numFmtId="49" fontId="38" fillId="7" borderId="0" xfId="7" applyNumberFormat="1" applyFill="1" applyAlignment="1">
      <alignment horizontal="right"/>
    </xf>
    <xf numFmtId="49" fontId="39" fillId="0" borderId="0" xfId="7" applyNumberFormat="1" applyFont="1" applyAlignment="1">
      <alignment horizontal="right"/>
    </xf>
    <xf numFmtId="0" fontId="21" fillId="7" borderId="0" xfId="5" applyFont="1" applyFill="1" applyAlignment="1">
      <alignment horizontal="left"/>
    </xf>
    <xf numFmtId="0" fontId="38" fillId="7" borderId="0" xfId="7" applyFill="1" applyAlignment="1">
      <alignment horizontal="left"/>
    </xf>
    <xf numFmtId="14" fontId="21" fillId="7" borderId="0" xfId="5" applyNumberFormat="1" applyFont="1" applyFill="1" applyAlignment="1">
      <alignment horizontal="left"/>
    </xf>
    <xf numFmtId="0" fontId="38" fillId="7" borderId="0" xfId="7" applyFill="1" applyAlignment="1">
      <alignment horizontal="left" wrapText="1"/>
    </xf>
    <xf numFmtId="14" fontId="38" fillId="7" borderId="0" xfId="7" applyNumberFormat="1" applyFill="1" applyAlignment="1">
      <alignment horizontal="left"/>
    </xf>
    <xf numFmtId="0" fontId="39" fillId="0" borderId="0" xfId="7" applyFont="1" applyAlignment="1">
      <alignment horizontal="right" wrapText="1"/>
    </xf>
    <xf numFmtId="20" fontId="39" fillId="0" borderId="0" xfId="7" applyNumberFormat="1" applyFont="1" applyAlignment="1">
      <alignment horizontal="right" wrapText="1"/>
    </xf>
    <xf numFmtId="0" fontId="25" fillId="0" borderId="0" xfId="0" applyFont="1" applyAlignment="1">
      <alignment vertical="center"/>
    </xf>
    <xf numFmtId="0" fontId="4" fillId="0" borderId="0" xfId="3" applyFont="1" applyAlignment="1">
      <alignment horizontal="left" wrapText="1"/>
    </xf>
    <xf numFmtId="0" fontId="31" fillId="0" borderId="0" xfId="0" applyFont="1"/>
    <xf numFmtId="49" fontId="39" fillId="0" borderId="0" xfId="7" applyNumberFormat="1" applyFont="1" applyAlignment="1">
      <alignment horizontal="right" wrapText="1"/>
    </xf>
    <xf numFmtId="20" fontId="25" fillId="0" borderId="0" xfId="0" applyNumberFormat="1" applyFont="1" applyAlignment="1">
      <alignment horizontal="right"/>
    </xf>
    <xf numFmtId="49" fontId="39" fillId="7" borderId="0" xfId="7" applyNumberFormat="1" applyFont="1" applyFill="1" applyAlignment="1">
      <alignment horizontal="right"/>
    </xf>
    <xf numFmtId="172" fontId="39" fillId="0" borderId="0" xfId="7" applyNumberFormat="1" applyFont="1" applyAlignment="1">
      <alignment horizontal="left" wrapText="1"/>
    </xf>
    <xf numFmtId="172" fontId="25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 vertical="center"/>
    </xf>
    <xf numFmtId="164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5" fontId="13" fillId="9" borderId="0" xfId="0" applyNumberFormat="1" applyFont="1" applyFill="1"/>
    <xf numFmtId="172" fontId="25" fillId="7" borderId="0" xfId="0" applyNumberFormat="1" applyFont="1" applyFill="1" applyAlignment="1">
      <alignment horizontal="left"/>
    </xf>
    <xf numFmtId="49" fontId="28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/>
    </xf>
    <xf numFmtId="1" fontId="28" fillId="0" borderId="0" xfId="0" applyNumberFormat="1" applyFont="1"/>
    <xf numFmtId="21" fontId="28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2" borderId="33" xfId="0" applyNumberFormat="1" applyFont="1" applyFill="1" applyBorder="1" applyAlignment="1">
      <alignment horizontal="center"/>
    </xf>
    <xf numFmtId="165" fontId="10" fillId="0" borderId="0" xfId="0" quotePrefix="1" applyNumberFormat="1" applyFont="1"/>
    <xf numFmtId="164" fontId="4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center" wrapText="1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164" fontId="7" fillId="2" borderId="24" xfId="0" applyNumberFormat="1" applyFont="1" applyFill="1" applyBorder="1" applyAlignment="1" applyProtection="1">
      <alignment horizontal="center"/>
      <protection locked="0"/>
    </xf>
    <xf numFmtId="1" fontId="7" fillId="2" borderId="17" xfId="0" applyNumberFormat="1" applyFont="1" applyFill="1" applyBorder="1" applyAlignment="1">
      <alignment horizontal="center"/>
    </xf>
    <xf numFmtId="1" fontId="7" fillId="2" borderId="34" xfId="0" applyNumberFormat="1" applyFont="1" applyFill="1" applyBorder="1" applyAlignment="1">
      <alignment horizontal="center"/>
    </xf>
    <xf numFmtId="1" fontId="7" fillId="2" borderId="24" xfId="0" applyNumberFormat="1" applyFont="1" applyFill="1" applyBorder="1" applyAlignment="1">
      <alignment horizontal="center"/>
    </xf>
    <xf numFmtId="21" fontId="7" fillId="0" borderId="0" xfId="0" applyNumberFormat="1" applyFont="1" applyAlignment="1">
      <alignment horizontal="center"/>
    </xf>
    <xf numFmtId="164" fontId="7" fillId="3" borderId="19" xfId="0" applyNumberFormat="1" applyFont="1" applyFill="1" applyBorder="1" applyAlignment="1">
      <alignment horizontal="center"/>
    </xf>
  </cellXfs>
  <cellStyles count="8">
    <cellStyle name="Hyperlink" xfId="1" builtinId="8"/>
    <cellStyle name="Hyperlink 2" xfId="6" xr:uid="{A4B7CDC4-205A-4605-84E0-0F5F2C6F4EDC}"/>
    <cellStyle name="Normal" xfId="0" builtinId="0"/>
    <cellStyle name="Normal 2" xfId="3" xr:uid="{878F7F4E-492D-4F3B-A364-F9B1260E49E0}"/>
    <cellStyle name="Normal 3" xfId="2" xr:uid="{FE8D59B6-968F-40EA-A053-A7A8873CE42A}"/>
    <cellStyle name="Normal 4" xfId="4" xr:uid="{46887285-C837-4916-A2B4-B1313D48869E}"/>
    <cellStyle name="Normal 5" xfId="5" xr:uid="{22A6E0EA-7A80-44C9-A5ED-7CD4DE9D273C}"/>
    <cellStyle name="Normal_Mile" xfId="7" xr:uid="{C01EFB7F-C366-448C-9F5E-2EAAD36D9610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Parameters!$A$37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Parameters!$B$12:$B$30</c:f>
              <c:numCache>
                <c:formatCode>0.0000</c:formatCode>
                <c:ptCount val="19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</c:numCache>
            </c:numRef>
          </c:xVal>
          <c:yVal>
            <c:numRef>
              <c:f>Parameters!$C$12:$C$30</c:f>
              <c:numCache>
                <c:formatCode>0.0000</c:formatCode>
                <c:ptCount val="19"/>
                <c:pt idx="0">
                  <c:v>2.4026352766510244</c:v>
                </c:pt>
                <c:pt idx="1">
                  <c:v>2.5633333333333335</c:v>
                </c:pt>
                <c:pt idx="4">
                  <c:v>2.7541666666666669</c:v>
                </c:pt>
                <c:pt idx="6">
                  <c:v>2.6399999999999997</c:v>
                </c:pt>
                <c:pt idx="8">
                  <c:v>2.8138888888888887</c:v>
                </c:pt>
                <c:pt idx="9">
                  <c:v>2.7388888888888889</c:v>
                </c:pt>
                <c:pt idx="10">
                  <c:v>2.7878854158381716</c:v>
                </c:pt>
                <c:pt idx="11">
                  <c:v>2.8008333333333333</c:v>
                </c:pt>
                <c:pt idx="12">
                  <c:v>2.7262313860252005</c:v>
                </c:pt>
                <c:pt idx="13">
                  <c:v>2.8486666666666669</c:v>
                </c:pt>
                <c:pt idx="14">
                  <c:v>2.8838888888888889</c:v>
                </c:pt>
                <c:pt idx="15">
                  <c:v>2.857763558083501</c:v>
                </c:pt>
                <c:pt idx="16">
                  <c:v>3.2726666666666664</c:v>
                </c:pt>
                <c:pt idx="17">
                  <c:v>3.6145162252445711</c:v>
                </c:pt>
                <c:pt idx="18">
                  <c:v>3.7033333333333331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Parameters!$J$12:$J$33</c:f>
              <c:numCache>
                <c:formatCode>0.0000</c:formatCode>
                <c:ptCount val="22"/>
                <c:pt idx="0">
                  <c:v>2.4026352766510244</c:v>
                </c:pt>
                <c:pt idx="1">
                  <c:v>2.563333333333333</c:v>
                </c:pt>
                <c:pt idx="2">
                  <c:v>2.5833333333333335</c:v>
                </c:pt>
                <c:pt idx="3">
                  <c:v>2.5890466343222243</c:v>
                </c:pt>
                <c:pt idx="4">
                  <c:v>2.614583333333333</c:v>
                </c:pt>
                <c:pt idx="5">
                  <c:v>2.6180439566266336</c:v>
                </c:pt>
                <c:pt idx="6">
                  <c:v>2.64</c:v>
                </c:pt>
                <c:pt idx="7">
                  <c:v>2.6482248431067328</c:v>
                </c:pt>
                <c:pt idx="8">
                  <c:v>2.6597222222222223</c:v>
                </c:pt>
                <c:pt idx="9">
                  <c:v>2.6833333333333331</c:v>
                </c:pt>
                <c:pt idx="10">
                  <c:v>2.6874304064264694</c:v>
                </c:pt>
                <c:pt idx="11">
                  <c:v>2.7166666666666668</c:v>
                </c:pt>
                <c:pt idx="12">
                  <c:v>2.726231386025201</c:v>
                </c:pt>
                <c:pt idx="13">
                  <c:v>2.7399999999999998</c:v>
                </c:pt>
                <c:pt idx="14">
                  <c:v>2.7666666666666666</c:v>
                </c:pt>
                <c:pt idx="15">
                  <c:v>2.8577635580835015</c:v>
                </c:pt>
                <c:pt idx="16">
                  <c:v>2.9399999999999995</c:v>
                </c:pt>
                <c:pt idx="17">
                  <c:v>3.3305495903921103</c:v>
                </c:pt>
                <c:pt idx="18">
                  <c:v>3.5600000000000005</c:v>
                </c:pt>
                <c:pt idx="19">
                  <c:v>4.0333333333333332</c:v>
                </c:pt>
                <c:pt idx="20">
                  <c:v>4.1207266231872532</c:v>
                </c:pt>
                <c:pt idx="2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Half-Marathon</a:t>
            </a:r>
            <a:endParaRPr lang="en-US"/>
          </a:p>
        </c:rich>
      </c:tx>
      <c:layout>
        <c:manualLayout>
          <c:xMode val="edge"/>
          <c:yMode val="edge"/>
          <c:x val="0.30358796769945234"/>
          <c:y val="9.2923317771188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6.6885422482363094E-2"/>
          <c:w val="0.87617458395028214"/>
          <c:h val="0.8025505310113118"/>
        </c:manualLayout>
      </c:layout>
      <c:scatterChart>
        <c:scatterStyle val="lineMarker"/>
        <c:varyColors val="0"/>
        <c:ser>
          <c:idx val="2"/>
          <c:order val="0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182.96666666666667</c:v>
                </c:pt>
                <c:pt idx="5">
                  <c:v>126.85000000000001</c:v>
                </c:pt>
                <c:pt idx="6">
                  <c:v>103.6</c:v>
                </c:pt>
                <c:pt idx="7">
                  <c:v>98.36666666666666</c:v>
                </c:pt>
                <c:pt idx="8">
                  <c:v>88.7</c:v>
                </c:pt>
                <c:pt idx="9">
                  <c:v>85.683333333333337</c:v>
                </c:pt>
                <c:pt idx="10">
                  <c:v>83.966666666666669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73.3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59.266666666666666</c:v>
                </c:pt>
                <c:pt idx="18">
                  <c:v>58.8</c:v>
                </c:pt>
                <c:pt idx="19">
                  <c:v>58.55</c:v>
                </c:pt>
                <c:pt idx="20">
                  <c:v>58.733333333333334</c:v>
                </c:pt>
                <c:pt idx="21">
                  <c:v>58.55</c:v>
                </c:pt>
                <c:pt idx="22">
                  <c:v>58.866666666666674</c:v>
                </c:pt>
                <c:pt idx="23">
                  <c:v>58.666666666666664</c:v>
                </c:pt>
                <c:pt idx="24">
                  <c:v>58.900000000000006</c:v>
                </c:pt>
                <c:pt idx="25">
                  <c:v>58.016666666666659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58.29999999999999</c:v>
                </c:pt>
                <c:pt idx="29">
                  <c:v>59.016666666666666</c:v>
                </c:pt>
                <c:pt idx="30">
                  <c:v>58.966666666666669</c:v>
                </c:pt>
                <c:pt idx="31">
                  <c:v>59.466666666666669</c:v>
                </c:pt>
                <c:pt idx="32">
                  <c:v>59.400000000000006</c:v>
                </c:pt>
                <c:pt idx="33">
                  <c:v>59.25</c:v>
                </c:pt>
                <c:pt idx="34">
                  <c:v>59.516666666666666</c:v>
                </c:pt>
                <c:pt idx="35">
                  <c:v>59.983333333333341</c:v>
                </c:pt>
                <c:pt idx="36">
                  <c:v>60.3</c:v>
                </c:pt>
                <c:pt idx="37">
                  <c:v>60.866666666666667</c:v>
                </c:pt>
                <c:pt idx="38">
                  <c:v>61.233333333333334</c:v>
                </c:pt>
                <c:pt idx="39">
                  <c:v>61.15</c:v>
                </c:pt>
                <c:pt idx="40">
                  <c:v>62.466666666666669</c:v>
                </c:pt>
                <c:pt idx="41">
                  <c:v>63.033333333333331</c:v>
                </c:pt>
                <c:pt idx="42">
                  <c:v>62.000000000000007</c:v>
                </c:pt>
                <c:pt idx="43">
                  <c:v>64.849999999999994</c:v>
                </c:pt>
                <c:pt idx="44">
                  <c:v>65.016666666666666</c:v>
                </c:pt>
                <c:pt idx="45">
                  <c:v>66.55</c:v>
                </c:pt>
                <c:pt idx="46">
                  <c:v>65.733333333333334</c:v>
                </c:pt>
                <c:pt idx="47">
                  <c:v>66.483333333333334</c:v>
                </c:pt>
                <c:pt idx="48">
                  <c:v>66.733333333333334</c:v>
                </c:pt>
                <c:pt idx="49">
                  <c:v>66.383333333333326</c:v>
                </c:pt>
                <c:pt idx="50">
                  <c:v>68.816666666666663</c:v>
                </c:pt>
                <c:pt idx="51">
                  <c:v>69.5</c:v>
                </c:pt>
                <c:pt idx="52">
                  <c:v>69.949999999999989</c:v>
                </c:pt>
                <c:pt idx="53">
                  <c:v>70.183333333333323</c:v>
                </c:pt>
                <c:pt idx="54">
                  <c:v>69.283333333333331</c:v>
                </c:pt>
                <c:pt idx="55">
                  <c:v>71.75</c:v>
                </c:pt>
                <c:pt idx="56">
                  <c:v>72.650000000000006</c:v>
                </c:pt>
                <c:pt idx="57">
                  <c:v>74.3</c:v>
                </c:pt>
                <c:pt idx="58">
                  <c:v>72.25</c:v>
                </c:pt>
                <c:pt idx="59">
                  <c:v>71.516666666666666</c:v>
                </c:pt>
                <c:pt idx="60">
                  <c:v>72.45</c:v>
                </c:pt>
                <c:pt idx="61">
                  <c:v>73.36666666666666</c:v>
                </c:pt>
                <c:pt idx="62">
                  <c:v>73.816666666666677</c:v>
                </c:pt>
                <c:pt idx="63">
                  <c:v>77.55</c:v>
                </c:pt>
                <c:pt idx="64">
                  <c:v>77.083333333333343</c:v>
                </c:pt>
                <c:pt idx="65">
                  <c:v>79.316666666666663</c:v>
                </c:pt>
                <c:pt idx="66">
                  <c:v>76.416666666666671</c:v>
                </c:pt>
                <c:pt idx="67">
                  <c:v>80.55</c:v>
                </c:pt>
                <c:pt idx="68">
                  <c:v>80.233333333333334</c:v>
                </c:pt>
                <c:pt idx="69">
                  <c:v>82.383333333333326</c:v>
                </c:pt>
                <c:pt idx="70">
                  <c:v>85.516666666666666</c:v>
                </c:pt>
                <c:pt idx="71">
                  <c:v>86.649999999999991</c:v>
                </c:pt>
                <c:pt idx="72">
                  <c:v>88.033333333333331</c:v>
                </c:pt>
                <c:pt idx="73">
                  <c:v>91.1</c:v>
                </c:pt>
                <c:pt idx="74">
                  <c:v>90.233333333333348</c:v>
                </c:pt>
                <c:pt idx="75">
                  <c:v>89.433333333333337</c:v>
                </c:pt>
                <c:pt idx="76">
                  <c:v>96.666666666666671</c:v>
                </c:pt>
                <c:pt idx="77">
                  <c:v>97.633333333333326</c:v>
                </c:pt>
                <c:pt idx="78">
                  <c:v>94.45</c:v>
                </c:pt>
                <c:pt idx="79">
                  <c:v>99.466666666666669</c:v>
                </c:pt>
                <c:pt idx="80">
                  <c:v>98.983333333333334</c:v>
                </c:pt>
                <c:pt idx="81">
                  <c:v>119.35000000000001</c:v>
                </c:pt>
                <c:pt idx="82">
                  <c:v>106.19999999999999</c:v>
                </c:pt>
                <c:pt idx="83">
                  <c:v>107.55000000000001</c:v>
                </c:pt>
                <c:pt idx="84">
                  <c:v>110.78333333333333</c:v>
                </c:pt>
                <c:pt idx="87">
                  <c:v>156.46666666666667</c:v>
                </c:pt>
                <c:pt idx="88">
                  <c:v>166.63333333333333</c:v>
                </c:pt>
                <c:pt idx="89">
                  <c:v>175.93333333333334</c:v>
                </c:pt>
                <c:pt idx="9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1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103.60000000000001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78.88333333333334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60.750000000000007</c:v>
                </c:pt>
                <c:pt idx="16" formatCode="0.000">
                  <c:v>59.949999999999996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57.616666666666667</c:v>
                </c:pt>
                <c:pt idx="20" formatCode="0.000">
                  <c:v>57.516666666666673</c:v>
                </c:pt>
                <c:pt idx="21" formatCode="0.000">
                  <c:v>58.15</c:v>
                </c:pt>
                <c:pt idx="22" formatCode="0.000">
                  <c:v>58.433333333333337</c:v>
                </c:pt>
                <c:pt idx="23" formatCode="0.000">
                  <c:v>57.533333333333339</c:v>
                </c:pt>
                <c:pt idx="24" formatCode="0.000">
                  <c:v>58.900000000000006</c:v>
                </c:pt>
                <c:pt idx="25" formatCode="0.000">
                  <c:v>58.016666666666673</c:v>
                </c:pt>
                <c:pt idx="26" formatCode="0.000">
                  <c:v>59.11666666666666</c:v>
                </c:pt>
                <c:pt idx="27" formatCode="0.000">
                  <c:v>58.383333333333333</c:v>
                </c:pt>
                <c:pt idx="28" formatCode="0.000">
                  <c:v>58.3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59.983333333333334</c:v>
                </c:pt>
                <c:pt idx="36" formatCode="0.000">
                  <c:v>60.300000000000004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60.949999999999996</c:v>
                </c:pt>
                <c:pt idx="40" formatCode="0.000">
                  <c:v>62.466666666666669</c:v>
                </c:pt>
                <c:pt idx="41" formatCode="0.000">
                  <c:v>63.033333333333339</c:v>
                </c:pt>
                <c:pt idx="42" formatCode="0.000">
                  <c:v>62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69.95</c:v>
                </c:pt>
                <c:pt idx="53" formatCode="0.000">
                  <c:v>70.183333333333337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72.649999999999991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71.150000000000006</c:v>
                </c:pt>
                <c:pt idx="60" formatCode="0.000">
                  <c:v>72.45</c:v>
                </c:pt>
                <c:pt idx="61" formatCode="0.000">
                  <c:v>73.366666666666674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82.38333333333334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97.63333333333334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6" formatCode="0.000">
                  <c:v>150.6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1"/>
          <c:order val="2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  <c:pt idx="99">
                  <c:v>303.86304216956302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E22-9724-1A5BCE341E37}"/>
            </c:ext>
          </c:extLst>
        </c:ser>
        <c:ser>
          <c:idx val="3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124.46800836759721</c:v>
                </c:pt>
                <c:pt idx="5" formatCode="0.000">
                  <c:v>107.22719363658962</c:v>
                </c:pt>
                <c:pt idx="6" formatCode="0.000">
                  <c:v>95.068870523415995</c:v>
                </c:pt>
                <c:pt idx="7" formatCode="0.000">
                  <c:v>86.128581411600294</c:v>
                </c:pt>
                <c:pt idx="8" formatCode="0.000">
                  <c:v>79.355224429727755</c:v>
                </c:pt>
                <c:pt idx="9" formatCode="0.000">
                  <c:v>74.100317787511813</c:v>
                </c:pt>
                <c:pt idx="10" formatCode="0.000">
                  <c:v>69.988642816581503</c:v>
                </c:pt>
                <c:pt idx="11" formatCode="0.000">
                  <c:v>66.755648406066243</c:v>
                </c:pt>
                <c:pt idx="12" formatCode="0.000">
                  <c:v>64.214208626400207</c:v>
                </c:pt>
                <c:pt idx="13" formatCode="0.000">
                  <c:v>62.240738736788956</c:v>
                </c:pt>
                <c:pt idx="14" formatCode="0.000">
                  <c:v>60.754902996373374</c:v>
                </c:pt>
                <c:pt idx="15" formatCode="0.000">
                  <c:v>59.689359346893596</c:v>
                </c:pt>
                <c:pt idx="16" formatCode="0.000">
                  <c:v>58.991452991453002</c:v>
                </c:pt>
                <c:pt idx="17" formatCode="0.000">
                  <c:v>58.392554991539768</c:v>
                </c:pt>
                <c:pt idx="18" formatCode="0.000">
                  <c:v>57.805695142378568</c:v>
                </c:pt>
                <c:pt idx="19" formatCode="0.000">
                  <c:v>57.516666666666673</c:v>
                </c:pt>
                <c:pt idx="20" formatCode="0.000">
                  <c:v>57.516666666666673</c:v>
                </c:pt>
                <c:pt idx="21" formatCode="0.000">
                  <c:v>57.516666666666673</c:v>
                </c:pt>
                <c:pt idx="22" formatCode="0.000">
                  <c:v>57.516666666666673</c:v>
                </c:pt>
                <c:pt idx="23" formatCode="0.000">
                  <c:v>57.516666666666673</c:v>
                </c:pt>
                <c:pt idx="24" formatCode="0.000">
                  <c:v>57.516666666666673</c:v>
                </c:pt>
                <c:pt idx="25" formatCode="0.000">
                  <c:v>57.516666666666673</c:v>
                </c:pt>
                <c:pt idx="26" formatCode="0.000">
                  <c:v>57.516666666666673</c:v>
                </c:pt>
                <c:pt idx="27" formatCode="0.000">
                  <c:v>57.516666666666673</c:v>
                </c:pt>
                <c:pt idx="28" formatCode="0.000">
                  <c:v>57.516666666666673</c:v>
                </c:pt>
                <c:pt idx="29" formatCode="0.000">
                  <c:v>57.516666666666673</c:v>
                </c:pt>
                <c:pt idx="30" formatCode="0.000">
                  <c:v>57.516666666666673</c:v>
                </c:pt>
                <c:pt idx="31" formatCode="0.000">
                  <c:v>57.539682539682545</c:v>
                </c:pt>
                <c:pt idx="32" formatCode="0.000">
                  <c:v>57.62038335670875</c:v>
                </c:pt>
                <c:pt idx="33" formatCode="0.000">
                  <c:v>57.747657295850075</c:v>
                </c:pt>
                <c:pt idx="34" formatCode="0.000">
                  <c:v>57.933789954337904</c:v>
                </c:pt>
                <c:pt idx="35" formatCode="0.000">
                  <c:v>58.16814994606257</c:v>
                </c:pt>
                <c:pt idx="36" formatCode="0.000">
                  <c:v>58.457837856150697</c:v>
                </c:pt>
                <c:pt idx="37" formatCode="0.000">
                  <c:v>58.804484885662688</c:v>
                </c:pt>
                <c:pt idx="38" formatCode="0.000">
                  <c:v>59.210074806121753</c:v>
                </c:pt>
                <c:pt idx="39" formatCode="0.000">
                  <c:v>59.676973092619498</c:v>
                </c:pt>
                <c:pt idx="40" formatCode="0.000">
                  <c:v>60.163877266387736</c:v>
                </c:pt>
                <c:pt idx="41" formatCode="0.000">
                  <c:v>60.652395514780842</c:v>
                </c:pt>
                <c:pt idx="42" formatCode="0.000">
                  <c:v>61.155413786992739</c:v>
                </c:pt>
                <c:pt idx="43" formatCode="0.000">
                  <c:v>61.666845359350994</c:v>
                </c:pt>
                <c:pt idx="44" formatCode="0.000">
                  <c:v>62.186903088622195</c:v>
                </c:pt>
                <c:pt idx="45" formatCode="0.000">
                  <c:v>62.715807073020031</c:v>
                </c:pt>
                <c:pt idx="46" formatCode="0.000">
                  <c:v>63.246829411333486</c:v>
                </c:pt>
                <c:pt idx="47" formatCode="0.000">
                  <c:v>63.793995859213261</c:v>
                </c:pt>
                <c:pt idx="48" formatCode="0.000">
                  <c:v>64.350712314462598</c:v>
                </c:pt>
                <c:pt idx="49" formatCode="0.000">
                  <c:v>64.917231000752452</c:v>
                </c:pt>
                <c:pt idx="50" formatCode="0.000">
                  <c:v>65.493813102558278</c:v>
                </c:pt>
                <c:pt idx="51" formatCode="0.000">
                  <c:v>66.073138043270149</c:v>
                </c:pt>
                <c:pt idx="52" formatCode="0.000">
                  <c:v>66.670530505003683</c:v>
                </c:pt>
                <c:pt idx="53" formatCode="0.000">
                  <c:v>67.278824034000081</c:v>
                </c:pt>
                <c:pt idx="54" formatCode="0.000">
                  <c:v>67.898319757604384</c:v>
                </c:pt>
                <c:pt idx="55" formatCode="0.000">
                  <c:v>68.529329997219904</c:v>
                </c:pt>
                <c:pt idx="56" formatCode="0.000">
                  <c:v>69.163860830527497</c:v>
                </c:pt>
                <c:pt idx="57" formatCode="0.000">
                  <c:v>69.818726228048888</c:v>
                </c:pt>
                <c:pt idx="58" formatCode="0.000">
                  <c:v>70.486111111111128</c:v>
                </c:pt>
                <c:pt idx="59" formatCode="0.000">
                  <c:v>71.166377959251022</c:v>
                </c:pt>
                <c:pt idx="60" formatCode="0.000">
                  <c:v>71.859903381642525</c:v>
                </c:pt>
                <c:pt idx="61" formatCode="0.000">
                  <c:v>72.557924393423335</c:v>
                </c:pt>
                <c:pt idx="62" formatCode="0.000">
                  <c:v>73.278973966959697</c:v>
                </c:pt>
                <c:pt idx="63" formatCode="0.000">
                  <c:v>74.014498348560892</c:v>
                </c:pt>
                <c:pt idx="64" formatCode="0.000">
                  <c:v>74.764937822262667</c:v>
                </c:pt>
                <c:pt idx="65" formatCode="0.000">
                  <c:v>75.530750711315406</c:v>
                </c:pt>
                <c:pt idx="66" formatCode="0.000">
                  <c:v>76.302290616432302</c:v>
                </c:pt>
                <c:pt idx="67" formatCode="0.000">
                  <c:v>77.100089365504928</c:v>
                </c:pt>
                <c:pt idx="68" formatCode="0.000">
                  <c:v>77.91474758421387</c:v>
                </c:pt>
                <c:pt idx="69" formatCode="0.000">
                  <c:v>78.746805403431907</c:v>
                </c:pt>
                <c:pt idx="70" formatCode="0.000">
                  <c:v>79.629886012275605</c:v>
                </c:pt>
                <c:pt idx="71" formatCode="0.000">
                  <c:v>80.612006540527915</c:v>
                </c:pt>
                <c:pt idx="72" formatCode="0.000">
                  <c:v>81.699810606060623</c:v>
                </c:pt>
                <c:pt idx="73" formatCode="0.000">
                  <c:v>82.900932064956294</c:v>
                </c:pt>
                <c:pt idx="74" formatCode="0.000">
                  <c:v>84.211810639336264</c:v>
                </c:pt>
                <c:pt idx="75" formatCode="0.000">
                  <c:v>85.654008438818579</c:v>
                </c:pt>
                <c:pt idx="76" formatCode="0.000">
                  <c:v>87.238990848880135</c:v>
                </c:pt>
                <c:pt idx="77" formatCode="0.000">
                  <c:v>88.979991749174928</c:v>
                </c:pt>
                <c:pt idx="78" formatCode="0.000">
                  <c:v>90.892330383480825</c:v>
                </c:pt>
                <c:pt idx="79" formatCode="0.000">
                  <c:v>92.993802209647001</c:v>
                </c:pt>
                <c:pt idx="80" formatCode="0.000">
                  <c:v>95.289374861939478</c:v>
                </c:pt>
                <c:pt idx="81" formatCode="0.000">
                  <c:v>97.817460317460331</c:v>
                </c:pt>
                <c:pt idx="82" formatCode="0.000">
                  <c:v>100.6063786368142</c:v>
                </c:pt>
                <c:pt idx="83" formatCode="0.000">
                  <c:v>103.68968211045011</c:v>
                </c:pt>
                <c:pt idx="84" formatCode="0.000">
                  <c:v>107.10738671632527</c:v>
                </c:pt>
                <c:pt idx="85" formatCode="0.000">
                  <c:v>110.90757166730944</c:v>
                </c:pt>
                <c:pt idx="86" formatCode="0.000">
                  <c:v>115.12543368027757</c:v>
                </c:pt>
                <c:pt idx="87" formatCode="0.000">
                  <c:v>119.85135792178927</c:v>
                </c:pt>
                <c:pt idx="88" formatCode="0.000">
                  <c:v>125.17228871962278</c:v>
                </c:pt>
                <c:pt idx="89" formatCode="0.000">
                  <c:v>131.19677615571777</c:v>
                </c:pt>
                <c:pt idx="90" formatCode="0.000">
                  <c:v>138.02895768338533</c:v>
                </c:pt>
                <c:pt idx="91" formatCode="0.000">
                  <c:v>145.90732284796212</c:v>
                </c:pt>
                <c:pt idx="92" formatCode="0.000">
                  <c:v>154.98967034941168</c:v>
                </c:pt>
                <c:pt idx="93" formatCode="0.000">
                  <c:v>165.61090315769269</c:v>
                </c:pt>
                <c:pt idx="94" formatCode="0.000">
                  <c:v>178.18050392399837</c:v>
                </c:pt>
                <c:pt idx="95" formatCode="0.000">
                  <c:v>193.26836917562727</c:v>
                </c:pt>
                <c:pt idx="96" formatCode="0.000">
                  <c:v>211.61393181260735</c:v>
                </c:pt>
                <c:pt idx="97" formatCode="0.000">
                  <c:v>234.57041870581841</c:v>
                </c:pt>
                <c:pt idx="98" formatCode="0.000">
                  <c:v>263.83792048929666</c:v>
                </c:pt>
                <c:pt idx="99" formatCode="0.000">
                  <c:v>302.56005611081889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E22-9724-1A5BCE34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150"/>
          <c:min val="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62560600241366"/>
          <c:y val="0.22380657719454133"/>
          <c:w val="0.31949974718466895"/>
          <c:h val="0.3017793173480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29418685430278657"/>
          <c:y val="8.534296533426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149.88026619106364</c:v>
                </c:pt>
                <c:pt idx="5" formatCode="0.000">
                  <c:v>129.38050038626633</c:v>
                </c:pt>
                <c:pt idx="6" formatCode="0.000">
                  <c:v>114.84058736985781</c:v>
                </c:pt>
                <c:pt idx="7" formatCode="0.000">
                  <c:v>104.09855847513644</c:v>
                </c:pt>
                <c:pt idx="8" formatCode="0.000">
                  <c:v>95.921679281755672</c:v>
                </c:pt>
                <c:pt idx="9" formatCode="0.000">
                  <c:v>89.552768953679347</c:v>
                </c:pt>
                <c:pt idx="10" formatCode="0.000">
                  <c:v>84.545114635271403</c:v>
                </c:pt>
                <c:pt idx="11" formatCode="0.000">
                  <c:v>80.581856775623152</c:v>
                </c:pt>
                <c:pt idx="12" formatCode="0.000">
                  <c:v>77.444001472594636</c:v>
                </c:pt>
                <c:pt idx="13" formatCode="0.000">
                  <c:v>74.980472895647083</c:v>
                </c:pt>
                <c:pt idx="14" formatCode="0.000">
                  <c:v>73.091997304508837</c:v>
                </c:pt>
                <c:pt idx="15" formatCode="0.000">
                  <c:v>71.699756625611855</c:v>
                </c:pt>
                <c:pt idx="16" formatCode="0.000">
                  <c:v>70.70029206961533</c:v>
                </c:pt>
                <c:pt idx="17" formatCode="0.000">
                  <c:v>69.838279665684212</c:v>
                </c:pt>
                <c:pt idx="18" formatCode="0.000">
                  <c:v>69.06516911924443</c:v>
                </c:pt>
                <c:pt idx="19" formatCode="0.000">
                  <c:v>68.634444444230695</c:v>
                </c:pt>
                <c:pt idx="20" formatCode="0.000">
                  <c:v>68.533561707570939</c:v>
                </c:pt>
                <c:pt idx="21" formatCode="0.000">
                  <c:v>68.5</c:v>
                </c:pt>
                <c:pt idx="22" formatCode="0.000">
                  <c:v>68.5</c:v>
                </c:pt>
                <c:pt idx="23" formatCode="0.000">
                  <c:v>68.5</c:v>
                </c:pt>
                <c:pt idx="24" formatCode="0.000">
                  <c:v>68.5</c:v>
                </c:pt>
                <c:pt idx="25" formatCode="0.000">
                  <c:v>68.5</c:v>
                </c:pt>
                <c:pt idx="26" formatCode="0.000">
                  <c:v>68.5</c:v>
                </c:pt>
                <c:pt idx="27" formatCode="0.000">
                  <c:v>68.5</c:v>
                </c:pt>
                <c:pt idx="28" formatCode="0.000">
                  <c:v>68.5</c:v>
                </c:pt>
                <c:pt idx="29" formatCode="0.000">
                  <c:v>68.5</c:v>
                </c:pt>
                <c:pt idx="30" formatCode="0.000">
                  <c:v>68.5</c:v>
                </c:pt>
                <c:pt idx="31" formatCode="0.000">
                  <c:v>68.520697197345754</c:v>
                </c:pt>
                <c:pt idx="32" formatCode="0.000">
                  <c:v>68.5932359870732</c:v>
                </c:pt>
                <c:pt idx="33" formatCode="0.000">
                  <c:v>68.70753633527346</c:v>
                </c:pt>
                <c:pt idx="34" formatCode="0.000">
                  <c:v>68.874473044523683</c:v>
                </c:pt>
                <c:pt idx="35" formatCode="0.000">
                  <c:v>69.085994200873643</c:v>
                </c:pt>
                <c:pt idx="36" formatCode="0.000">
                  <c:v>69.379174003033214</c:v>
                </c:pt>
                <c:pt idx="37" formatCode="0.000">
                  <c:v>69.76652071027091</c:v>
                </c:pt>
                <c:pt idx="38" formatCode="0.000">
                  <c:v>70.249397882257909</c:v>
                </c:pt>
                <c:pt idx="39" formatCode="0.000">
                  <c:v>70.811982039037986</c:v>
                </c:pt>
                <c:pt idx="40" formatCode="0.000">
                  <c:v>71.394886323611175</c:v>
                </c:pt>
                <c:pt idx="41" formatCode="0.000">
                  <c:v>71.981754469235952</c:v>
                </c:pt>
                <c:pt idx="42" formatCode="0.000">
                  <c:v>72.58415821403905</c:v>
                </c:pt>
                <c:pt idx="43" formatCode="0.000">
                  <c:v>73.196729893071591</c:v>
                </c:pt>
                <c:pt idx="44" formatCode="0.000">
                  <c:v>73.819729133313146</c:v>
                </c:pt>
                <c:pt idx="45" formatCode="0.000">
                  <c:v>74.453424476672211</c:v>
                </c:pt>
                <c:pt idx="46" formatCode="0.000">
                  <c:v>75.091877049221694</c:v>
                </c:pt>
                <c:pt idx="47" formatCode="0.000">
                  <c:v>75.747698766997402</c:v>
                </c:pt>
                <c:pt idx="48" formatCode="0.000">
                  <c:v>76.415076769522244</c:v>
                </c:pt>
                <c:pt idx="49" formatCode="0.000">
                  <c:v>77.094319223176726</c:v>
                </c:pt>
                <c:pt idx="50" formatCode="0.000">
                  <c:v>77.78574534959364</c:v>
                </c:pt>
                <c:pt idx="51" formatCode="0.000">
                  <c:v>78.482895034099002</c:v>
                </c:pt>
                <c:pt idx="52" formatCode="0.000">
                  <c:v>79.199568325585517</c:v>
                </c:pt>
                <c:pt idx="53" formatCode="0.000">
                  <c:v>79.929450966715635</c:v>
                </c:pt>
                <c:pt idx="54" formatCode="0.000">
                  <c:v>80.672911556200631</c:v>
                </c:pt>
                <c:pt idx="55" formatCode="0.000">
                  <c:v>81.43033253553449</c:v>
                </c:pt>
                <c:pt idx="56" formatCode="0.000">
                  <c:v>82.194662396984256</c:v>
                </c:pt>
                <c:pt idx="57" formatCode="0.000">
                  <c:v>82.981066953512041</c:v>
                </c:pt>
                <c:pt idx="58" formatCode="0.000">
                  <c:v>83.782664861253394</c:v>
                </c:pt>
                <c:pt idx="59" formatCode="0.000">
                  <c:v>84.599900718793066</c:v>
                </c:pt>
                <c:pt idx="60" formatCode="0.000">
                  <c:v>85.433236642465559</c:v>
                </c:pt>
                <c:pt idx="61" formatCode="0.000">
                  <c:v>86.274946790046215</c:v>
                </c:pt>
                <c:pt idx="62" formatCode="0.000">
                  <c:v>87.141777935462855</c:v>
                </c:pt>
                <c:pt idx="63" formatCode="0.000">
                  <c:v>88.026204510283222</c:v>
                </c:pt>
                <c:pt idx="64" formatCode="0.000">
                  <c:v>88.928767750649413</c:v>
                </c:pt>
                <c:pt idx="65" formatCode="0.000">
                  <c:v>89.850031320592876</c:v>
                </c:pt>
                <c:pt idx="66" formatCode="0.000">
                  <c:v>90.781496389429847</c:v>
                </c:pt>
                <c:pt idx="67" formatCode="0.000">
                  <c:v>91.741754019986246</c:v>
                </c:pt>
                <c:pt idx="68" formatCode="0.000">
                  <c:v>92.722543425204933</c:v>
                </c:pt>
                <c:pt idx="69" formatCode="0.000">
                  <c:v>93.724530222088006</c:v>
                </c:pt>
                <c:pt idx="70" formatCode="0.000">
                  <c:v>94.77810801723659</c:v>
                </c:pt>
                <c:pt idx="71" formatCode="0.000">
                  <c:v>95.939757742615754</c:v>
                </c:pt>
                <c:pt idx="72" formatCode="0.000">
                  <c:v>97.223361982812747</c:v>
                </c:pt>
                <c:pt idx="73" formatCode="0.000">
                  <c:v>98.64458878843908</c:v>
                </c:pt>
                <c:pt idx="74" formatCode="0.000">
                  <c:v>100.19584100632106</c:v>
                </c:pt>
                <c:pt idx="75" formatCode="0.000">
                  <c:v>101.90637872352576</c:v>
                </c:pt>
                <c:pt idx="76" formatCode="0.000">
                  <c:v>103.78244310379816</c:v>
                </c:pt>
                <c:pt idx="77" formatCode="0.000">
                  <c:v>105.84724051830834</c:v>
                </c:pt>
                <c:pt idx="78" formatCode="0.000">
                  <c:v>108.11100446782093</c:v>
                </c:pt>
                <c:pt idx="79" formatCode="0.000">
                  <c:v>110.6029456709108</c:v>
                </c:pt>
                <c:pt idx="80" formatCode="0.000">
                  <c:v>113.32485264179157</c:v>
                </c:pt>
                <c:pt idx="81" formatCode="0.000">
                  <c:v>116.32705472688312</c:v>
                </c:pt>
                <c:pt idx="82" formatCode="0.000">
                  <c:v>119.63362805340155</c:v>
                </c:pt>
                <c:pt idx="83" formatCode="0.000">
                  <c:v>123.29424624220593</c:v>
                </c:pt>
                <c:pt idx="84" formatCode="0.000">
                  <c:v>127.34567782649427</c:v>
                </c:pt>
                <c:pt idx="85" formatCode="0.000">
                  <c:v>131.85604078658983</c:v>
                </c:pt>
                <c:pt idx="86" formatCode="0.000">
                  <c:v>136.86150513491822</c:v>
                </c:pt>
                <c:pt idx="87" formatCode="0.000">
                  <c:v>142.4763694559071</c:v>
                </c:pt>
                <c:pt idx="88" formatCode="0.000">
                  <c:v>148.7896510561992</c:v>
                </c:pt>
                <c:pt idx="89" formatCode="0.000">
                  <c:v>155.94515425771385</c:v>
                </c:pt>
                <c:pt idx="90" formatCode="0.000">
                  <c:v>164.05908113448785</c:v>
                </c:pt>
                <c:pt idx="91" formatCode="0.000">
                  <c:v>173.41419844491219</c:v>
                </c:pt>
                <c:pt idx="92" formatCode="0.000">
                  <c:v>184.19745102823848</c:v>
                </c:pt>
                <c:pt idx="93" formatCode="0.000">
                  <c:v>196.81952971981795</c:v>
                </c:pt>
                <c:pt idx="94" formatCode="0.000">
                  <c:v>211.73992319443084</c:v>
                </c:pt>
                <c:pt idx="95" formatCode="0.000">
                  <c:v>229.66453697031625</c:v>
                </c:pt>
                <c:pt idx="96" formatCode="0.000">
                  <c:v>251.45722213407961</c:v>
                </c:pt>
                <c:pt idx="97" formatCode="0.000">
                  <c:v>278.72361971270283</c:v>
                </c:pt>
                <c:pt idx="98" formatCode="0.000">
                  <c:v>313.48077494439195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183.79638777518673</c:v>
                </c:pt>
                <c:pt idx="5" formatCode="0.000">
                  <c:v>159.011165426856</c:v>
                </c:pt>
                <c:pt idx="6" formatCode="0.000">
                  <c:v>141.3185876910475</c:v>
                </c:pt>
                <c:pt idx="7" formatCode="0.000">
                  <c:v>128.17836221098401</c:v>
                </c:pt>
                <c:pt idx="8" formatCode="0.000">
                  <c:v>118.12323593976703</c:v>
                </c:pt>
                <c:pt idx="9" formatCode="0.000">
                  <c:v>110.25705860674498</c:v>
                </c:pt>
                <c:pt idx="10" formatCode="0.000">
                  <c:v>104.03912433638409</c:v>
                </c:pt>
                <c:pt idx="11" formatCode="0.000">
                  <c:v>99.083373622364022</c:v>
                </c:pt>
                <c:pt idx="12" formatCode="0.000">
                  <c:v>95.130092619449016</c:v>
                </c:pt>
                <c:pt idx="13" formatCode="0.000">
                  <c:v>91.99114761428217</c:v>
                </c:pt>
                <c:pt idx="14" formatCode="0.000">
                  <c:v>89.541636245390208</c:v>
                </c:pt>
                <c:pt idx="15" formatCode="0.000">
                  <c:v>87.688262050087161</c:v>
                </c:pt>
                <c:pt idx="16" formatCode="0.000">
                  <c:v>86.251442178669876</c:v>
                </c:pt>
                <c:pt idx="17" formatCode="0.000">
                  <c:v>85.009116510801434</c:v>
                </c:pt>
                <c:pt idx="18" formatCode="0.000">
                  <c:v>83.974317901656221</c:v>
                </c:pt>
                <c:pt idx="19" formatCode="0.000">
                  <c:v>83.33861479253585</c:v>
                </c:pt>
                <c:pt idx="20" formatCode="0.000">
                  <c:v>83.084395467227708</c:v>
                </c:pt>
                <c:pt idx="21" formatCode="0.000">
                  <c:v>83</c:v>
                </c:pt>
                <c:pt idx="22" formatCode="0.000">
                  <c:v>83</c:v>
                </c:pt>
                <c:pt idx="23" formatCode="0.000">
                  <c:v>83</c:v>
                </c:pt>
                <c:pt idx="24" formatCode="0.000">
                  <c:v>83</c:v>
                </c:pt>
                <c:pt idx="25" formatCode="0.000">
                  <c:v>83</c:v>
                </c:pt>
                <c:pt idx="26" formatCode="0.000">
                  <c:v>83</c:v>
                </c:pt>
                <c:pt idx="27" formatCode="0.000">
                  <c:v>83</c:v>
                </c:pt>
                <c:pt idx="28" formatCode="0.000">
                  <c:v>83</c:v>
                </c:pt>
                <c:pt idx="29" formatCode="0.000">
                  <c:v>83</c:v>
                </c:pt>
                <c:pt idx="30" formatCode="0.000">
                  <c:v>83</c:v>
                </c:pt>
                <c:pt idx="31" formatCode="0.000">
                  <c:v>83.016341268680691</c:v>
                </c:pt>
                <c:pt idx="32" formatCode="0.000">
                  <c:v>83.073586416700735</c:v>
                </c:pt>
                <c:pt idx="33" formatCode="0.000">
                  <c:v>83.163702759059035</c:v>
                </c:pt>
                <c:pt idx="34" formatCode="0.000">
                  <c:v>83.295130640524462</c:v>
                </c:pt>
                <c:pt idx="35" formatCode="0.000">
                  <c:v>83.464263371326197</c:v>
                </c:pt>
                <c:pt idx="36" formatCode="0.000">
                  <c:v>83.752900045071172</c:v>
                </c:pt>
                <c:pt idx="37" formatCode="0.000">
                  <c:v>84.189537805290144</c:v>
                </c:pt>
                <c:pt idx="38" formatCode="0.000">
                  <c:v>84.774401208043784</c:v>
                </c:pt>
                <c:pt idx="39" formatCode="0.000">
                  <c:v>85.464417324891571</c:v>
                </c:pt>
                <c:pt idx="40" formatCode="0.000">
                  <c:v>86.174563279175288</c:v>
                </c:pt>
                <c:pt idx="41" formatCode="0.000">
                  <c:v>86.892132893489688</c:v>
                </c:pt>
                <c:pt idx="42" formatCode="0.000">
                  <c:v>87.626305454059306</c:v>
                </c:pt>
                <c:pt idx="43" formatCode="0.000">
                  <c:v>88.372990134150115</c:v>
                </c:pt>
                <c:pt idx="44" formatCode="0.000">
                  <c:v>89.132509539036334</c:v>
                </c:pt>
                <c:pt idx="45" formatCode="0.000">
                  <c:v>89.905197460626624</c:v>
                </c:pt>
                <c:pt idx="46" formatCode="0.000">
                  <c:v>90.686523038116306</c:v>
                </c:pt>
                <c:pt idx="47" formatCode="0.000">
                  <c:v>91.486510172436326</c:v>
                </c:pt>
                <c:pt idx="48" formatCode="0.000">
                  <c:v>92.300737023720458</c:v>
                </c:pt>
                <c:pt idx="49" formatCode="0.000">
                  <c:v>93.129587205113168</c:v>
                </c:pt>
                <c:pt idx="50" formatCode="0.000">
                  <c:v>93.973458233826534</c:v>
                </c:pt>
                <c:pt idx="51" formatCode="0.000">
                  <c:v>94.827430334554165</c:v>
                </c:pt>
                <c:pt idx="52" formatCode="0.000">
                  <c:v>95.702495578631172</c:v>
                </c:pt>
                <c:pt idx="53" formatCode="0.000">
                  <c:v>96.593861406108175</c:v>
                </c:pt>
                <c:pt idx="54" formatCode="0.000">
                  <c:v>97.501987566269321</c:v>
                </c:pt>
                <c:pt idx="55" formatCode="0.000">
                  <c:v>98.427351261798677</c:v>
                </c:pt>
                <c:pt idx="56" formatCode="0.000">
                  <c:v>99.364593711458852</c:v>
                </c:pt>
                <c:pt idx="57" formatCode="0.000">
                  <c:v>100.3258243116333</c:v>
                </c:pt>
                <c:pt idx="58" formatCode="0.000">
                  <c:v>101.3058340314943</c:v>
                </c:pt>
                <c:pt idx="59" formatCode="0.000">
                  <c:v>102.30517861825365</c:v>
                </c:pt>
                <c:pt idx="60" formatCode="0.000">
                  <c:v>103.32443596656243</c:v>
                </c:pt>
                <c:pt idx="61" formatCode="0.000">
                  <c:v>104.35774979283478</c:v>
                </c:pt>
                <c:pt idx="62" formatCode="0.000">
                  <c:v>105.41852862883749</c:v>
                </c:pt>
                <c:pt idx="63" formatCode="0.000">
                  <c:v>106.50109419737437</c:v>
                </c:pt>
                <c:pt idx="64" formatCode="0.000">
                  <c:v>107.60612466058046</c:v>
                </c:pt>
                <c:pt idx="65" formatCode="0.000">
                  <c:v>108.73432662149438</c:v>
                </c:pt>
                <c:pt idx="66" formatCode="0.000">
                  <c:v>109.87927776890852</c:v>
                </c:pt>
                <c:pt idx="67" formatCode="0.000">
                  <c:v>111.05590978250339</c:v>
                </c:pt>
                <c:pt idx="68" formatCode="0.000">
                  <c:v>112.25801427445049</c:v>
                </c:pt>
                <c:pt idx="69" formatCode="0.000">
                  <c:v>113.48642746286444</c:v>
                </c:pt>
                <c:pt idx="70" formatCode="0.000">
                  <c:v>114.76544538321994</c:v>
                </c:pt>
                <c:pt idx="71" formatCode="0.000">
                  <c:v>116.16258496068485</c:v>
                </c:pt>
                <c:pt idx="72" formatCode="0.000">
                  <c:v>117.70242367456227</c:v>
                </c:pt>
                <c:pt idx="73" formatCode="0.000">
                  <c:v>119.41248052488548</c:v>
                </c:pt>
                <c:pt idx="74" formatCode="0.000">
                  <c:v>121.27919396409875</c:v>
                </c:pt>
                <c:pt idx="75" formatCode="0.000">
                  <c:v>123.34265881108864</c:v>
                </c:pt>
                <c:pt idx="76" formatCode="0.000">
                  <c:v>125.60082782748989</c:v>
                </c:pt>
                <c:pt idx="77" formatCode="0.000">
                  <c:v>128.09146849413088</c:v>
                </c:pt>
                <c:pt idx="78" formatCode="0.000">
                  <c:v>130.81660324391416</c:v>
                </c:pt>
                <c:pt idx="79" formatCode="0.000">
                  <c:v>133.8220091757205</c:v>
                </c:pt>
                <c:pt idx="80" formatCode="0.000">
                  <c:v>137.10450790288968</c:v>
                </c:pt>
                <c:pt idx="81" formatCode="0.000">
                  <c:v>140.7310109591053</c:v>
                </c:pt>
                <c:pt idx="82" formatCode="0.000">
                  <c:v>144.71820300638504</c:v>
                </c:pt>
                <c:pt idx="83" formatCode="0.000">
                  <c:v>149.13883892258625</c:v>
                </c:pt>
                <c:pt idx="84" formatCode="0.000">
                  <c:v>154.02338980269369</c:v>
                </c:pt>
                <c:pt idx="85" formatCode="0.000">
                  <c:v>159.46843046999575</c:v>
                </c:pt>
                <c:pt idx="86" formatCode="0.000">
                  <c:v>165.51035647853888</c:v>
                </c:pt>
                <c:pt idx="87" formatCode="0.000">
                  <c:v>172.29625513217613</c:v>
                </c:pt>
                <c:pt idx="88" formatCode="0.000">
                  <c:v>179.91521718658362</c:v>
                </c:pt>
                <c:pt idx="89" formatCode="0.000">
                  <c:v>188.56024743557211</c:v>
                </c:pt>
                <c:pt idx="90" formatCode="0.000">
                  <c:v>198.36204287724132</c:v>
                </c:pt>
                <c:pt idx="91" formatCode="0.000">
                  <c:v>209.66159161586231</c:v>
                </c:pt>
                <c:pt idx="92" formatCode="0.000">
                  <c:v>222.68413649294828</c:v>
                </c:pt>
                <c:pt idx="93" formatCode="0.000">
                  <c:v>237.94256851893104</c:v>
                </c:pt>
                <c:pt idx="94" formatCode="0.000">
                  <c:v>255.95726581896935</c:v>
                </c:pt>
                <c:pt idx="95" formatCode="0.000">
                  <c:v>277.61861813205536</c:v>
                </c:pt>
                <c:pt idx="96" formatCode="0.000">
                  <c:v>303.95167388109394</c:v>
                </c:pt>
                <c:pt idx="97" formatCode="0.000">
                  <c:v>336.89420085624954</c:v>
                </c:pt>
                <c:pt idx="98" formatCode="0.000">
                  <c:v>378.8802662993275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4624989327229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5699950550056264"/>
          <c:y val="9.162686882931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4014368341012E-2"/>
          <c:y val="5.6141822664655276E-2"/>
          <c:w val="0.88880630310965447"/>
          <c:h val="0.825001396214237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3">
                  <c:v>416.65</c:v>
                </c:pt>
                <c:pt idx="4">
                  <c:v>325.14999999999998</c:v>
                </c:pt>
                <c:pt idx="5">
                  <c:v>399.11666666666667</c:v>
                </c:pt>
                <c:pt idx="6">
                  <c:v>244.13333333333333</c:v>
                </c:pt>
                <c:pt idx="7">
                  <c:v>195.33333333333334</c:v>
                </c:pt>
                <c:pt idx="8">
                  <c:v>176.95</c:v>
                </c:pt>
                <c:pt idx="9">
                  <c:v>182.38333333333333</c:v>
                </c:pt>
                <c:pt idx="10">
                  <c:v>170.03333333333333</c:v>
                </c:pt>
                <c:pt idx="11">
                  <c:v>182.31666666666666</c:v>
                </c:pt>
                <c:pt idx="12">
                  <c:v>163.03333333333336</c:v>
                </c:pt>
                <c:pt idx="13">
                  <c:v>161.71666666666664</c:v>
                </c:pt>
                <c:pt idx="14">
                  <c:v>149.18333333333334</c:v>
                </c:pt>
                <c:pt idx="15">
                  <c:v>135.11666666666665</c:v>
                </c:pt>
                <c:pt idx="16">
                  <c:v>130.76666666666668</c:v>
                </c:pt>
                <c:pt idx="17">
                  <c:v>124.53333333333333</c:v>
                </c:pt>
                <c:pt idx="18">
                  <c:v>124.80000000000001</c:v>
                </c:pt>
                <c:pt idx="19">
                  <c:v>124.76666666666667</c:v>
                </c:pt>
                <c:pt idx="20">
                  <c:v>124.38333333333333</c:v>
                </c:pt>
                <c:pt idx="21">
                  <c:v>124.86666666666665</c:v>
                </c:pt>
                <c:pt idx="22">
                  <c:v>124.25</c:v>
                </c:pt>
                <c:pt idx="23">
                  <c:v>124.03333333333333</c:v>
                </c:pt>
                <c:pt idx="24">
                  <c:v>122.80000000000001</c:v>
                </c:pt>
                <c:pt idx="25">
                  <c:v>123.63333333333335</c:v>
                </c:pt>
                <c:pt idx="26">
                  <c:v>122.91666666666666</c:v>
                </c:pt>
                <c:pt idx="27">
                  <c:v>123.6</c:v>
                </c:pt>
                <c:pt idx="28">
                  <c:v>123.23333333333332</c:v>
                </c:pt>
                <c:pt idx="29">
                  <c:v>122.95000000000002</c:v>
                </c:pt>
                <c:pt idx="30">
                  <c:v>123.08333333333334</c:v>
                </c:pt>
                <c:pt idx="31">
                  <c:v>123.53333333333333</c:v>
                </c:pt>
                <c:pt idx="32">
                  <c:v>121.64999999999999</c:v>
                </c:pt>
                <c:pt idx="33">
                  <c:v>122.61666666666667</c:v>
                </c:pt>
                <c:pt idx="34">
                  <c:v>123.98333333333335</c:v>
                </c:pt>
                <c:pt idx="35">
                  <c:v>125.45</c:v>
                </c:pt>
                <c:pt idx="36">
                  <c:v>121.68333333333332</c:v>
                </c:pt>
                <c:pt idx="37">
                  <c:v>126.08333333333333</c:v>
                </c:pt>
                <c:pt idx="38">
                  <c:v>126.00000000000001</c:v>
                </c:pt>
                <c:pt idx="39">
                  <c:v>128.76666666666668</c:v>
                </c:pt>
                <c:pt idx="40">
                  <c:v>128.69999999999999</c:v>
                </c:pt>
                <c:pt idx="41">
                  <c:v>127.83333333333333</c:v>
                </c:pt>
                <c:pt idx="42">
                  <c:v>129.06666666666666</c:v>
                </c:pt>
                <c:pt idx="43">
                  <c:v>129.14999999999998</c:v>
                </c:pt>
                <c:pt idx="44">
                  <c:v>132.78333333333333</c:v>
                </c:pt>
                <c:pt idx="45">
                  <c:v>135.4</c:v>
                </c:pt>
                <c:pt idx="46">
                  <c:v>136.33333333333334</c:v>
                </c:pt>
                <c:pt idx="47">
                  <c:v>138.94999999999999</c:v>
                </c:pt>
                <c:pt idx="48">
                  <c:v>139.78333333333333</c:v>
                </c:pt>
                <c:pt idx="49">
                  <c:v>139.48333333333335</c:v>
                </c:pt>
                <c:pt idx="50">
                  <c:v>144.30000000000001</c:v>
                </c:pt>
                <c:pt idx="51">
                  <c:v>142.23333333333335</c:v>
                </c:pt>
                <c:pt idx="52">
                  <c:v>143.73333333333332</c:v>
                </c:pt>
                <c:pt idx="53">
                  <c:v>146.58333333333334</c:v>
                </c:pt>
                <c:pt idx="54">
                  <c:v>145.93333333333334</c:v>
                </c:pt>
                <c:pt idx="55">
                  <c:v>147.08333333333334</c:v>
                </c:pt>
                <c:pt idx="56">
                  <c:v>153.19999999999999</c:v>
                </c:pt>
                <c:pt idx="57">
                  <c:v>155.85</c:v>
                </c:pt>
                <c:pt idx="58">
                  <c:v>150.31666666666666</c:v>
                </c:pt>
                <c:pt idx="59">
                  <c:v>156.5</c:v>
                </c:pt>
                <c:pt idx="60">
                  <c:v>158.20000000000002</c:v>
                </c:pt>
                <c:pt idx="61">
                  <c:v>161.11666666666667</c:v>
                </c:pt>
                <c:pt idx="62">
                  <c:v>165.38333333333333</c:v>
                </c:pt>
                <c:pt idx="63">
                  <c:v>162.73333333333332</c:v>
                </c:pt>
                <c:pt idx="64">
                  <c:v>161.94999999999999</c:v>
                </c:pt>
                <c:pt idx="65">
                  <c:v>162.81666666666666</c:v>
                </c:pt>
                <c:pt idx="66">
                  <c:v>171.11666666666667</c:v>
                </c:pt>
                <c:pt idx="67">
                  <c:v>171.03333333333333</c:v>
                </c:pt>
                <c:pt idx="68">
                  <c:v>172.83333333333331</c:v>
                </c:pt>
                <c:pt idx="69">
                  <c:v>174.38333333333333</c:v>
                </c:pt>
                <c:pt idx="70">
                  <c:v>180.96666666666664</c:v>
                </c:pt>
                <c:pt idx="71">
                  <c:v>179.16666666666666</c:v>
                </c:pt>
                <c:pt idx="72">
                  <c:v>174.81666666666666</c:v>
                </c:pt>
                <c:pt idx="73">
                  <c:v>178.66666666666666</c:v>
                </c:pt>
                <c:pt idx="74">
                  <c:v>188.58333333333334</c:v>
                </c:pt>
                <c:pt idx="75">
                  <c:v>184.9</c:v>
                </c:pt>
                <c:pt idx="76">
                  <c:v>213.45</c:v>
                </c:pt>
                <c:pt idx="77">
                  <c:v>216.98333333333332</c:v>
                </c:pt>
                <c:pt idx="78">
                  <c:v>227.01666666666665</c:v>
                </c:pt>
                <c:pt idx="79">
                  <c:v>195.9</c:v>
                </c:pt>
                <c:pt idx="80">
                  <c:v>210.48333333333332</c:v>
                </c:pt>
                <c:pt idx="81">
                  <c:v>221.96666666666667</c:v>
                </c:pt>
                <c:pt idx="82">
                  <c:v>259.11666666666667</c:v>
                </c:pt>
                <c:pt idx="83">
                  <c:v>257.85000000000002</c:v>
                </c:pt>
                <c:pt idx="84">
                  <c:v>236.63333333333333</c:v>
                </c:pt>
                <c:pt idx="85">
                  <c:v>274.91666666666663</c:v>
                </c:pt>
                <c:pt idx="86">
                  <c:v>309.68333333333334</c:v>
                </c:pt>
                <c:pt idx="87">
                  <c:v>365.88333333333333</c:v>
                </c:pt>
                <c:pt idx="88">
                  <c:v>395.63333333333338</c:v>
                </c:pt>
                <c:pt idx="89">
                  <c:v>395.7833333333333</c:v>
                </c:pt>
                <c:pt idx="90">
                  <c:v>505.91666666666663</c:v>
                </c:pt>
                <c:pt idx="91">
                  <c:v>340.01666666666671</c:v>
                </c:pt>
                <c:pt idx="92">
                  <c:v>367.2166666666667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120.58333333333333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122.69999999999999</c:v>
                </c:pt>
                <c:pt idx="38" formatCode="0.000">
                  <c:v>126.00000000000001</c:v>
                </c:pt>
                <c:pt idx="39" formatCode="0.000">
                  <c:v>125.88333333333334</c:v>
                </c:pt>
                <c:pt idx="40" formatCode="0.000">
                  <c:v>124.25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2">
                  <c:v>250.51482701812188</c:v>
                </c:pt>
                <c:pt idx="3">
                  <c:v>222.15120525931337</c:v>
                </c:pt>
                <c:pt idx="4">
                  <c:v>200.87516512549536</c:v>
                </c:pt>
                <c:pt idx="5">
                  <c:v>184.42995755003031</c:v>
                </c:pt>
                <c:pt idx="6">
                  <c:v>171.43461104847799</c:v>
                </c:pt>
                <c:pt idx="7">
                  <c:v>160.99788247750129</c:v>
                </c:pt>
                <c:pt idx="8">
                  <c:v>152.52006018054161</c:v>
                </c:pt>
                <c:pt idx="9">
                  <c:v>145.58401148875058</c:v>
                </c:pt>
                <c:pt idx="10">
                  <c:v>139.89190432382705</c:v>
                </c:pt>
                <c:pt idx="11">
                  <c:v>135.22676745220099</c:v>
                </c:pt>
                <c:pt idx="12">
                  <c:v>131.42826274848747</c:v>
                </c:pt>
                <c:pt idx="13">
                  <c:v>128.37695230054874</c:v>
                </c:pt>
                <c:pt idx="14">
                  <c:v>125.98384424192211</c:v>
                </c:pt>
                <c:pt idx="15">
                  <c:v>124.18334013883216</c:v>
                </c:pt>
                <c:pt idx="16">
                  <c:v>122.68051633723275</c:v>
                </c:pt>
                <c:pt idx="17">
                  <c:v>121.73347438243366</c:v>
                </c:pt>
                <c:pt idx="18">
                  <c:v>121.64999999999999</c:v>
                </c:pt>
                <c:pt idx="19">
                  <c:v>121.64999999999999</c:v>
                </c:pt>
                <c:pt idx="20">
                  <c:v>121.64999999999999</c:v>
                </c:pt>
                <c:pt idx="21">
                  <c:v>121.64999999999999</c:v>
                </c:pt>
                <c:pt idx="22">
                  <c:v>121.64999999999999</c:v>
                </c:pt>
                <c:pt idx="23">
                  <c:v>121.64999999999999</c:v>
                </c:pt>
                <c:pt idx="24">
                  <c:v>121.64999999999999</c:v>
                </c:pt>
                <c:pt idx="25">
                  <c:v>121.64999999999999</c:v>
                </c:pt>
                <c:pt idx="26">
                  <c:v>121.64999999999999</c:v>
                </c:pt>
                <c:pt idx="27">
                  <c:v>121.64999999999999</c:v>
                </c:pt>
                <c:pt idx="28">
                  <c:v>121.64999999999999</c:v>
                </c:pt>
                <c:pt idx="29">
                  <c:v>121.64999999999999</c:v>
                </c:pt>
                <c:pt idx="30">
                  <c:v>121.64999999999999</c:v>
                </c:pt>
                <c:pt idx="31">
                  <c:v>121.67390955041175</c:v>
                </c:pt>
                <c:pt idx="32">
                  <c:v>121.79115343567413</c:v>
                </c:pt>
                <c:pt idx="33">
                  <c:v>122.00668844035674</c:v>
                </c:pt>
                <c:pt idx="34">
                  <c:v>122.32155923169904</c:v>
                </c:pt>
                <c:pt idx="35">
                  <c:v>122.73730192038649</c:v>
                </c:pt>
                <c:pt idx="36">
                  <c:v>123.25596293370468</c:v>
                </c:pt>
                <c:pt idx="37">
                  <c:v>123.88012448304019</c:v>
                </c:pt>
                <c:pt idx="38">
                  <c:v>124.61293722441846</c:v>
                </c:pt>
                <c:pt idx="39">
                  <c:v>125.45816089598605</c:v>
                </c:pt>
                <c:pt idx="40">
                  <c:v>126.42021393230776</c:v>
                </c:pt>
                <c:pt idx="41">
                  <c:v>127.45066197863355</c:v>
                </c:pt>
                <c:pt idx="42">
                  <c:v>128.49804638605187</c:v>
                </c:pt>
                <c:pt idx="43">
                  <c:v>129.56278816137996</c:v>
                </c:pt>
                <c:pt idx="44">
                  <c:v>130.64532238196546</c:v>
                </c:pt>
                <c:pt idx="45">
                  <c:v>131.74609878845573</c:v>
                </c:pt>
                <c:pt idx="46">
                  <c:v>132.86558240778865</c:v>
                </c:pt>
                <c:pt idx="47">
                  <c:v>134.00425420821824</c:v>
                </c:pt>
                <c:pt idx="48">
                  <c:v>135.162611788313</c:v>
                </c:pt>
                <c:pt idx="49">
                  <c:v>136.34117010200089</c:v>
                </c:pt>
                <c:pt idx="50">
                  <c:v>137.54046222188052</c:v>
                </c:pt>
                <c:pt idx="51">
                  <c:v>138.76104014317536</c:v>
                </c:pt>
                <c:pt idx="52">
                  <c:v>140.0034756308788</c:v>
                </c:pt>
                <c:pt idx="53">
                  <c:v>141.26836111282074</c:v>
                </c:pt>
                <c:pt idx="54">
                  <c:v>142.55631062158767</c:v>
                </c:pt>
                <c:pt idx="55">
                  <c:v>143.86796078844137</c:v>
                </c:pt>
                <c:pt idx="56">
                  <c:v>145.20397189261709</c:v>
                </c:pt>
                <c:pt idx="57">
                  <c:v>146.56502896963516</c:v>
                </c:pt>
                <c:pt idx="58">
                  <c:v>147.951842982534</c:v>
                </c:pt>
                <c:pt idx="59">
                  <c:v>149.36515206023228</c:v>
                </c:pt>
                <c:pt idx="60">
                  <c:v>150.80572280755254</c:v>
                </c:pt>
                <c:pt idx="61">
                  <c:v>152.2743516917912</c:v>
                </c:pt>
                <c:pt idx="62">
                  <c:v>153.77186651110404</c:v>
                </c:pt>
                <c:pt idx="63">
                  <c:v>155.29912795039618</c:v>
                </c:pt>
                <c:pt idx="64">
                  <c:v>156.85703123086029</c:v>
                </c:pt>
                <c:pt idx="65">
                  <c:v>158.44650785980639</c:v>
                </c:pt>
                <c:pt idx="66">
                  <c:v>160.06852748797019</c:v>
                </c:pt>
                <c:pt idx="67">
                  <c:v>161.72409988208031</c:v>
                </c:pt>
                <c:pt idx="68">
                  <c:v>163.41427702111827</c:v>
                </c:pt>
                <c:pt idx="69">
                  <c:v>165.14015532541364</c:v>
                </c:pt>
                <c:pt idx="70">
                  <c:v>166.96782180765825</c:v>
                </c:pt>
                <c:pt idx="71">
                  <c:v>168.99976174715053</c:v>
                </c:pt>
                <c:pt idx="72">
                  <c:v>171.25035281232775</c:v>
                </c:pt>
                <c:pt idx="73">
                  <c:v>173.73520697911391</c:v>
                </c:pt>
                <c:pt idx="74">
                  <c:v>176.47225222258567</c:v>
                </c:pt>
                <c:pt idx="75">
                  <c:v>179.48209125775412</c:v>
                </c:pt>
                <c:pt idx="76">
                  <c:v>182.78843647143941</c:v>
                </c:pt>
                <c:pt idx="77">
                  <c:v>186.41863971858677</c:v>
                </c:pt>
                <c:pt idx="78">
                  <c:v>190.40434118767541</c:v>
                </c:pt>
                <c:pt idx="79">
                  <c:v>194.78226896925514</c:v>
                </c:pt>
                <c:pt idx="80">
                  <c:v>199.59523104399054</c:v>
                </c:pt>
                <c:pt idx="81">
                  <c:v>204.89335524027598</c:v>
                </c:pt>
                <c:pt idx="82">
                  <c:v>210.73565191632591</c:v>
                </c:pt>
                <c:pt idx="83">
                  <c:v>217.19200112122138</c:v>
                </c:pt>
                <c:pt idx="84">
                  <c:v>224.34570446672021</c:v>
                </c:pt>
                <c:pt idx="85">
                  <c:v>232.29679758861985</c:v>
                </c:pt>
                <c:pt idx="86">
                  <c:v>241.16640085166534</c:v>
                </c:pt>
                <c:pt idx="87">
                  <c:v>251.10250823849475</c:v>
                </c:pt>
                <c:pt idx="88">
                  <c:v>262.28780076045138</c:v>
                </c:pt>
                <c:pt idx="89">
                  <c:v>274.95036089353789</c:v>
                </c:pt>
                <c:pt idx="90">
                  <c:v>289.37862689663132</c:v>
                </c:pt>
                <c:pt idx="91">
                  <c:v>305.94268195919011</c:v>
                </c:pt>
                <c:pt idx="92">
                  <c:v>325.12524604885306</c:v>
                </c:pt>
                <c:pt idx="93">
                  <c:v>347.56795289189972</c:v>
                </c:pt>
                <c:pt idx="94">
                  <c:v>374.14249400649271</c:v>
                </c:pt>
                <c:pt idx="95">
                  <c:v>406.06375184214096</c:v>
                </c:pt>
                <c:pt idx="96">
                  <c:v>445.07698752577102</c:v>
                </c:pt>
                <c:pt idx="97">
                  <c:v>493.78256113425897</c:v>
                </c:pt>
                <c:pt idx="98">
                  <c:v>556.23252485671253</c:v>
                </c:pt>
                <c:pt idx="99">
                  <c:v>639.10771841434075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409.03437358661239</c:v>
                </c:pt>
                <c:pt idx="3" formatCode="0.000">
                  <c:v>325.636871005491</c:v>
                </c:pt>
                <c:pt idx="4" formatCode="0.000">
                  <c:v>273.1838090922821</c:v>
                </c:pt>
                <c:pt idx="5" formatCode="0.000">
                  <c:v>237.36876640419948</c:v>
                </c:pt>
                <c:pt idx="6" formatCode="0.000">
                  <c:v>211.47550567052494</c:v>
                </c:pt>
                <c:pt idx="7" formatCode="0.000">
                  <c:v>192.04225725964855</c:v>
                </c:pt>
                <c:pt idx="8" formatCode="0.000">
                  <c:v>177.01605010765314</c:v>
                </c:pt>
                <c:pt idx="9" formatCode="0.000">
                  <c:v>165.16002374104005</c:v>
                </c:pt>
                <c:pt idx="10" formatCode="0.000">
                  <c:v>155.6918442005595</c:v>
                </c:pt>
                <c:pt idx="11" formatCode="0.000">
                  <c:v>148.04583589113975</c:v>
                </c:pt>
                <c:pt idx="12" formatCode="0.000">
                  <c:v>141.86274509803923</c:v>
                </c:pt>
                <c:pt idx="13" formatCode="0.000">
                  <c:v>136.8554458442099</c:v>
                </c:pt>
                <c:pt idx="14" formatCode="0.000">
                  <c:v>132.83028567232134</c:v>
                </c:pt>
                <c:pt idx="15" formatCode="0.000">
                  <c:v>129.65949820788529</c:v>
                </c:pt>
                <c:pt idx="16" formatCode="0.000">
                  <c:v>126.92982456140351</c:v>
                </c:pt>
                <c:pt idx="17" formatCode="0.000">
                  <c:v>124.56955922865014</c:v>
                </c:pt>
                <c:pt idx="18" formatCode="0.000">
                  <c:v>122.79361846571622</c:v>
                </c:pt>
                <c:pt idx="19" formatCode="0.000">
                  <c:v>121.55577956989247</c:v>
                </c:pt>
                <c:pt idx="20" formatCode="0.000">
                  <c:v>120.82498329993319</c:v>
                </c:pt>
                <c:pt idx="21" formatCode="0.000">
                  <c:v>120.58333333333333</c:v>
                </c:pt>
                <c:pt idx="22" formatCode="0.000">
                  <c:v>120.58333333333333</c:v>
                </c:pt>
                <c:pt idx="23" formatCode="0.000">
                  <c:v>120.58333333333333</c:v>
                </c:pt>
                <c:pt idx="24" formatCode="0.000">
                  <c:v>120.58333333333333</c:v>
                </c:pt>
                <c:pt idx="25" formatCode="0.000">
                  <c:v>120.58333333333333</c:v>
                </c:pt>
                <c:pt idx="26" formatCode="0.000">
                  <c:v>120.58333333333333</c:v>
                </c:pt>
                <c:pt idx="27" formatCode="0.000">
                  <c:v>120.58333333333333</c:v>
                </c:pt>
                <c:pt idx="28" formatCode="0.000">
                  <c:v>120.58333333333333</c:v>
                </c:pt>
                <c:pt idx="29" formatCode="0.000">
                  <c:v>120.58333333333333</c:v>
                </c:pt>
                <c:pt idx="30" formatCode="0.000">
                  <c:v>120.58333333333333</c:v>
                </c:pt>
                <c:pt idx="31" formatCode="0.000">
                  <c:v>120.58333333333333</c:v>
                </c:pt>
                <c:pt idx="32" formatCode="0.000">
                  <c:v>120.58333333333333</c:v>
                </c:pt>
                <c:pt idx="33" formatCode="0.000">
                  <c:v>120.58333333333333</c:v>
                </c:pt>
                <c:pt idx="34" formatCode="0.000">
                  <c:v>120.58333333333333</c:v>
                </c:pt>
                <c:pt idx="35" formatCode="0.000">
                  <c:v>120.59539287262059</c:v>
                </c:pt>
                <c:pt idx="36" formatCode="0.000">
                  <c:v>120.83709122490563</c:v>
                </c:pt>
                <c:pt idx="37" formatCode="0.000">
                  <c:v>121.38447084088317</c:v>
                </c:pt>
                <c:pt idx="38" formatCode="0.000">
                  <c:v>122.23348538604493</c:v>
                </c:pt>
                <c:pt idx="39" formatCode="0.000">
                  <c:v>123.25803264165729</c:v>
                </c:pt>
                <c:pt idx="40" formatCode="0.000">
                  <c:v>124.2999003539154</c:v>
                </c:pt>
                <c:pt idx="41" formatCode="0.000">
                  <c:v>125.35953148282913</c:v>
                </c:pt>
                <c:pt idx="42" formatCode="0.000">
                  <c:v>126.43738422285135</c:v>
                </c:pt>
                <c:pt idx="43" formatCode="0.000">
                  <c:v>127.53393266349373</c:v>
                </c:pt>
                <c:pt idx="44" formatCode="0.000">
                  <c:v>128.64966748461893</c:v>
                </c:pt>
                <c:pt idx="45" formatCode="0.000">
                  <c:v>129.78509668855165</c:v>
                </c:pt>
                <c:pt idx="46" formatCode="0.000">
                  <c:v>130.94074637130342</c:v>
                </c:pt>
                <c:pt idx="47" formatCode="0.000">
                  <c:v>132.11716153537125</c:v>
                </c:pt>
                <c:pt idx="48" formatCode="0.000">
                  <c:v>133.31490694674775</c:v>
                </c:pt>
                <c:pt idx="49" formatCode="0.000">
                  <c:v>134.53456803897504</c:v>
                </c:pt>
                <c:pt idx="50" formatCode="0.000">
                  <c:v>135.7767518672822</c:v>
                </c:pt>
                <c:pt idx="51" formatCode="0.000">
                  <c:v>137.04208811607378</c:v>
                </c:pt>
                <c:pt idx="52" formatCode="0.000">
                  <c:v>138.33123016328247</c:v>
                </c:pt>
                <c:pt idx="53" formatCode="0.000">
                  <c:v>139.64485620536576</c:v>
                </c:pt>
                <c:pt idx="54" formatCode="0.000">
                  <c:v>140.98367044701664</c:v>
                </c:pt>
                <c:pt idx="55" formatCode="0.000">
                  <c:v>142.34840435997324</c:v>
                </c:pt>
                <c:pt idx="56" formatCode="0.000">
                  <c:v>143.73981801565543</c:v>
                </c:pt>
                <c:pt idx="57" formatCode="0.000">
                  <c:v>145.15870149672966</c:v>
                </c:pt>
                <c:pt idx="58" formatCode="0.000">
                  <c:v>146.60587639311044</c:v>
                </c:pt>
                <c:pt idx="59" formatCode="0.000">
                  <c:v>148.0821973883499</c:v>
                </c:pt>
                <c:pt idx="60" formatCode="0.000">
                  <c:v>149.5885539428524</c:v>
                </c:pt>
                <c:pt idx="61" formatCode="0.000">
                  <c:v>151.12587208087896</c:v>
                </c:pt>
                <c:pt idx="62" formatCode="0.000">
                  <c:v>152.69511628888608</c:v>
                </c:pt>
                <c:pt idx="63" formatCode="0.000">
                  <c:v>154.29729153337598</c:v>
                </c:pt>
                <c:pt idx="64" formatCode="0.000">
                  <c:v>155.93344540712962</c:v>
                </c:pt>
                <c:pt idx="65" formatCode="0.000">
                  <c:v>157.60467041345356</c:v>
                </c:pt>
                <c:pt idx="66" formatCode="0.000">
                  <c:v>159.31210639890782</c:v>
                </c:pt>
                <c:pt idx="67" formatCode="0.000">
                  <c:v>161.05694314589732</c:v>
                </c:pt>
                <c:pt idx="68" formatCode="0.000">
                  <c:v>162.84042313751968</c:v>
                </c:pt>
                <c:pt idx="69" formatCode="0.000">
                  <c:v>164.6638445081706</c:v>
                </c:pt>
                <c:pt idx="70" formatCode="0.000">
                  <c:v>166.52856419463242</c:v>
                </c:pt>
                <c:pt idx="71" formatCode="0.000">
                  <c:v>168.53016538551128</c:v>
                </c:pt>
                <c:pt idx="72" formatCode="0.000">
                  <c:v>170.72537637453394</c:v>
                </c:pt>
                <c:pt idx="73" formatCode="0.000">
                  <c:v>173.17727033366842</c:v>
                </c:pt>
                <c:pt idx="74" formatCode="0.000">
                  <c:v>175.85435807690439</c:v>
                </c:pt>
                <c:pt idx="75" formatCode="0.000">
                  <c:v>178.82742597261355</c:v>
                </c:pt>
                <c:pt idx="76" formatCode="0.000">
                  <c:v>182.06754240273793</c:v>
                </c:pt>
                <c:pt idx="77" formatCode="0.000">
                  <c:v>185.65563253784964</c:v>
                </c:pt>
                <c:pt idx="78" formatCode="0.000">
                  <c:v>189.56662998480323</c:v>
                </c:pt>
                <c:pt idx="79" formatCode="0.000">
                  <c:v>193.8950527951975</c:v>
                </c:pt>
                <c:pt idx="80" formatCode="0.000">
                  <c:v>198.6218635040905</c:v>
                </c:pt>
                <c:pt idx="81" formatCode="0.000">
                  <c:v>203.86024232178076</c:v>
                </c:pt>
                <c:pt idx="82" formatCode="0.000">
                  <c:v>209.60078799466942</c:v>
                </c:pt>
                <c:pt idx="83" formatCode="0.000">
                  <c:v>215.98304376380679</c:v>
                </c:pt>
                <c:pt idx="84" formatCode="0.000">
                  <c:v>223.01337772023919</c:v>
                </c:pt>
                <c:pt idx="85" formatCode="0.000">
                  <c:v>230.86987044482737</c:v>
                </c:pt>
                <c:pt idx="86" formatCode="0.000">
                  <c:v>239.58540300682165</c:v>
                </c:pt>
                <c:pt idx="87" formatCode="0.000">
                  <c:v>249.39675973802136</c:v>
                </c:pt>
                <c:pt idx="88" formatCode="0.000">
                  <c:v>260.38292665371051</c:v>
                </c:pt>
                <c:pt idx="89" formatCode="0.000">
                  <c:v>272.8747077015916</c:v>
                </c:pt>
                <c:pt idx="90" formatCode="0.000">
                  <c:v>287.03483297627548</c:v>
                </c:pt>
                <c:pt idx="91" formatCode="0.000">
                  <c:v>303.35429769392033</c:v>
                </c:pt>
                <c:pt idx="92" formatCode="0.000">
                  <c:v>322.15691513046573</c:v>
                </c:pt>
                <c:pt idx="93" formatCode="0.000">
                  <c:v>344.22875630412028</c:v>
                </c:pt>
                <c:pt idx="94" formatCode="0.000">
                  <c:v>370.22822638419814</c:v>
                </c:pt>
                <c:pt idx="95" formatCode="0.000">
                  <c:v>401.54290154290152</c:v>
                </c:pt>
                <c:pt idx="96" formatCode="0.000">
                  <c:v>439.60384007777373</c:v>
                </c:pt>
                <c:pt idx="97" formatCode="0.000">
                  <c:v>487.20538720538718</c:v>
                </c:pt>
                <c:pt idx="98" formatCode="0.000">
                  <c:v>547.8570346812055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123.63333333333335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213.07435860269607</c:v>
                </c:pt>
                <c:pt idx="4" formatCode="0.0">
                  <c:v>202.75862068965517</c:v>
                </c:pt>
                <c:pt idx="5" formatCode="0.0">
                  <c:v>193.95698640981661</c:v>
                </c:pt>
                <c:pt idx="6" formatCode="0.0">
                  <c:v>186.40628962718742</c:v>
                </c:pt>
                <c:pt idx="7" formatCode="0.0">
                  <c:v>179.9045404479256</c:v>
                </c:pt>
                <c:pt idx="8" formatCode="0.0">
                  <c:v>174.29452217216033</c:v>
                </c:pt>
                <c:pt idx="9" formatCode="0.0">
                  <c:v>169.45244956772336</c:v>
                </c:pt>
                <c:pt idx="10" formatCode="0.0">
                  <c:v>165.27996402068811</c:v>
                </c:pt>
                <c:pt idx="11" formatCode="0.0">
                  <c:v>161.69838301616983</c:v>
                </c:pt>
                <c:pt idx="12" formatCode="0.0">
                  <c:v>158.6445067990503</c:v>
                </c:pt>
                <c:pt idx="13" formatCode="0.0">
                  <c:v>156.06752309162331</c:v>
                </c:pt>
                <c:pt idx="14" formatCode="0.0">
                  <c:v>153.92670157068062</c:v>
                </c:pt>
                <c:pt idx="15" formatCode="0.0">
                  <c:v>152.01654601861426</c:v>
                </c:pt>
                <c:pt idx="16" formatCode="0.0">
                  <c:v>150.15321756894789</c:v>
                </c:pt>
                <c:pt idx="17" formatCode="0.0">
                  <c:v>148.59205776173286</c:v>
                </c:pt>
                <c:pt idx="18" formatCode="0.0">
                  <c:v>147.56919546823462</c:v>
                </c:pt>
                <c:pt idx="19" formatCode="0.0">
                  <c:v>147.06302701157639</c:v>
                </c:pt>
                <c:pt idx="20" formatCode="0.0">
                  <c:v>147</c:v>
                </c:pt>
                <c:pt idx="21" formatCode="0.0">
                  <c:v>147</c:v>
                </c:pt>
                <c:pt idx="22" formatCode="0.0">
                  <c:v>147</c:v>
                </c:pt>
                <c:pt idx="23" formatCode="0.0">
                  <c:v>147</c:v>
                </c:pt>
                <c:pt idx="24" formatCode="0.0">
                  <c:v>147</c:v>
                </c:pt>
                <c:pt idx="25" formatCode="0.0">
                  <c:v>147</c:v>
                </c:pt>
                <c:pt idx="26" formatCode="0.0">
                  <c:v>147</c:v>
                </c:pt>
                <c:pt idx="27" formatCode="0.0">
                  <c:v>147.15092402464066</c:v>
                </c:pt>
                <c:pt idx="28" formatCode="0.0">
                  <c:v>147.34001542020047</c:v>
                </c:pt>
                <c:pt idx="29" formatCode="0.0">
                  <c:v>147.60556127703398</c:v>
                </c:pt>
                <c:pt idx="30" formatCode="0.0">
                  <c:v>147.94838709677418</c:v>
                </c:pt>
                <c:pt idx="31" formatCode="0.0">
                  <c:v>148.36956521739131</c:v>
                </c:pt>
                <c:pt idx="32" formatCode="0.0">
                  <c:v>148.87042326668399</c:v>
                </c:pt>
                <c:pt idx="33" formatCode="0.0">
                  <c:v>149.45255474452554</c:v>
                </c:pt>
                <c:pt idx="34" formatCode="0.0">
                  <c:v>150.11783189316574</c:v>
                </c:pt>
                <c:pt idx="35" formatCode="0.0">
                  <c:v>150.86842105263159</c:v>
                </c:pt>
                <c:pt idx="36" formatCode="0.0">
                  <c:v>151.70680074093676</c:v>
                </c:pt>
                <c:pt idx="37" formatCode="0.0">
                  <c:v>152.63578274760383</c:v>
                </c:pt>
                <c:pt idx="38" formatCode="0.0">
                  <c:v>153.65853658536585</c:v>
                </c:pt>
                <c:pt idx="39" formatCode="0.0">
                  <c:v>154.77861771058315</c:v>
                </c:pt>
                <c:pt idx="40" formatCode="0.0">
                  <c:v>156</c:v>
                </c:pt>
                <c:pt idx="41" formatCode="0.0">
                  <c:v>157.3271130625686</c:v>
                </c:pt>
                <c:pt idx="42" formatCode="0.0">
                  <c:v>158.76488507338686</c:v>
                </c:pt>
                <c:pt idx="43" formatCode="0.0">
                  <c:v>160.31879194630872</c:v>
                </c:pt>
                <c:pt idx="44" formatCode="0.0">
                  <c:v>161.99491381746256</c:v>
                </c:pt>
                <c:pt idx="45" formatCode="0.0">
                  <c:v>163.78830083565461</c:v>
                </c:pt>
                <c:pt idx="46" formatCode="0.0">
                  <c:v>165.63380281690141</c:v>
                </c:pt>
                <c:pt idx="47" formatCode="0.0">
                  <c:v>167.52136752136752</c:v>
                </c:pt>
                <c:pt idx="48" formatCode="0.0">
                  <c:v>169.45244956772336</c:v>
                </c:pt>
                <c:pt idx="49" formatCode="0.0">
                  <c:v>171.42857142857144</c:v>
                </c:pt>
                <c:pt idx="50" formatCode="0.0">
                  <c:v>173.45132743362831</c:v>
                </c:pt>
                <c:pt idx="51" formatCode="0.0">
                  <c:v>175.52238805970148</c:v>
                </c:pt>
                <c:pt idx="52" formatCode="0.0">
                  <c:v>177.64350453172204</c:v>
                </c:pt>
                <c:pt idx="53" formatCode="0.0">
                  <c:v>179.81651376146789</c:v>
                </c:pt>
                <c:pt idx="54" formatCode="0.0">
                  <c:v>182.06814550588933</c:v>
                </c:pt>
                <c:pt idx="55" formatCode="0.0">
                  <c:v>184.42777206232907</c:v>
                </c:pt>
                <c:pt idx="56" formatCode="0.0">
                  <c:v>186.90162871419307</c:v>
                </c:pt>
                <c:pt idx="57" formatCode="0.0">
                  <c:v>189.49648077964267</c:v>
                </c:pt>
                <c:pt idx="58" formatCode="0.0">
                  <c:v>192.21967963386726</c:v>
                </c:pt>
                <c:pt idx="59" formatCode="0.0">
                  <c:v>195.07922605302971</c:v>
                </c:pt>
                <c:pt idx="60" formatCode="0.0">
                  <c:v>198.08384201802966</c:v>
                </c:pt>
                <c:pt idx="61" formatCode="0.0">
                  <c:v>201.24305232319361</c:v>
                </c:pt>
                <c:pt idx="62" formatCode="0.0">
                  <c:v>204.56727758527114</c:v>
                </c:pt>
                <c:pt idx="63" formatCode="0.0">
                  <c:v>208.06794055201698</c:v>
                </c:pt>
                <c:pt idx="64" formatCode="0.0">
                  <c:v>211.75758798023594</c:v>
                </c:pt>
                <c:pt idx="65" formatCode="0.0">
                  <c:v>215.65003080714729</c:v>
                </c:pt>
                <c:pt idx="66" formatCode="0.0">
                  <c:v>219.76050589765438</c:v>
                </c:pt>
                <c:pt idx="67" formatCode="0.0">
                  <c:v>224.10586334115925</c:v>
                </c:pt>
                <c:pt idx="68" formatCode="0.0">
                  <c:v>228.70478413068847</c:v>
                </c:pt>
                <c:pt idx="69" formatCode="0.0">
                  <c:v>233.57803413099438</c:v>
                </c:pt>
                <c:pt idx="70" formatCode="0.0">
                  <c:v>238.74876159230809</c:v>
                </c:pt>
                <c:pt idx="71" formatCode="0.0">
                  <c:v>244.24284717376136</c:v>
                </c:pt>
                <c:pt idx="72" formatCode="0.0">
                  <c:v>250.08931761343339</c:v>
                </c:pt>
                <c:pt idx="73" formatCode="0.0">
                  <c:v>256.3208369659983</c:v>
                </c:pt>
                <c:pt idx="74" formatCode="0.0">
                  <c:v>262.97429292116135</c:v>
                </c:pt>
                <c:pt idx="75" formatCode="0.0">
                  <c:v>270.09150038584499</c:v>
                </c:pt>
                <c:pt idx="76" formatCode="0.0">
                  <c:v>277.72005063195485</c:v>
                </c:pt>
                <c:pt idx="77" formatCode="0.0">
                  <c:v>285.91434239701249</c:v>
                </c:pt>
                <c:pt idx="78" formatCode="0.0">
                  <c:v>294.73684210526312</c:v>
                </c:pt>
                <c:pt idx="79" formatCode="0.0">
                  <c:v>304.25963488843814</c:v>
                </c:pt>
                <c:pt idx="80" formatCode="0.0">
                  <c:v>314.56634782050457</c:v>
                </c:pt>
                <c:pt idx="81" formatCode="0.0">
                  <c:v>325.75455391570273</c:v>
                </c:pt>
                <c:pt idx="82" formatCode="0.0">
                  <c:v>337.93880319087793</c:v>
                </c:pt>
                <c:pt idx="83" formatCode="0.0">
                  <c:v>351.25448028673839</c:v>
                </c:pt>
                <c:pt idx="84" formatCode="0.0">
                  <c:v>365.86276413051598</c:v>
                </c:pt>
                <c:pt idx="85" formatCode="0.0">
                  <c:v>381.95707530010912</c:v>
                </c:pt>
                <c:pt idx="86" formatCode="0.0">
                  <c:v>399.77155910908056</c:v>
                </c:pt>
                <c:pt idx="87" formatCode="0.0">
                  <c:v>419.59239595821191</c:v>
                </c:pt>
                <c:pt idx="88" formatCode="0.0">
                  <c:v>441.77310293012772</c:v>
                </c:pt>
                <c:pt idx="89" formatCode="0.0">
                  <c:v>466.75557248999809</c:v>
                </c:pt>
                <c:pt idx="90" formatCode="0.0">
                  <c:v>495.09952510861876</c:v>
                </c:pt>
                <c:pt idx="91" formatCode="0.0">
                  <c:v>527.52458192779727</c:v>
                </c:pt>
                <c:pt idx="92" formatCode="0.0">
                  <c:v>564.97175141242951</c:v>
                </c:pt>
                <c:pt idx="93" formatCode="0.0">
                  <c:v>608.69565217391323</c:v>
                </c:pt>
                <c:pt idx="94" formatCode="0.0">
                  <c:v>660.40702637135553</c:v>
                </c:pt>
                <c:pt idx="95" formatCode="0.0">
                  <c:v>722.50073724565038</c:v>
                </c:pt>
                <c:pt idx="96" formatCode="0.0">
                  <c:v>798.43571777741568</c:v>
                </c:pt>
                <c:pt idx="97" formatCode="0.0">
                  <c:v>893.39978120821729</c:v>
                </c:pt>
                <c:pt idx="98" formatCode="0.0">
                  <c:v>1015.5440414507776</c:v>
                </c:pt>
                <c:pt idx="99" formatCode="0.0">
                  <c:v>1178.4511784511787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50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516.01681403101907</c:v>
                </c:pt>
                <c:pt idx="4" formatCode="0.0">
                  <c:v>491.0344827586207</c:v>
                </c:pt>
                <c:pt idx="5" formatCode="0.0">
                  <c:v>469.71896028499799</c:v>
                </c:pt>
                <c:pt idx="6" formatCode="0.0">
                  <c:v>451.43291909713417</c:v>
                </c:pt>
                <c:pt idx="7" formatCode="0.0">
                  <c:v>435.68718639089468</c:v>
                </c:pt>
                <c:pt idx="8" formatCode="0.0">
                  <c:v>422.10101968223859</c:v>
                </c:pt>
                <c:pt idx="9" formatCode="0.0">
                  <c:v>410.37463976945247</c:v>
                </c:pt>
                <c:pt idx="10" formatCode="0.0">
                  <c:v>400.26984483921746</c:v>
                </c:pt>
                <c:pt idx="11" formatCode="0.0">
                  <c:v>391.59608403915962</c:v>
                </c:pt>
                <c:pt idx="12" formatCode="0.0">
                  <c:v>384.20030218001295</c:v>
                </c:pt>
                <c:pt idx="13" formatCode="0.0">
                  <c:v>377.95944367767282</c:v>
                </c:pt>
                <c:pt idx="14" formatCode="0.0">
                  <c:v>372.77486910994764</c:v>
                </c:pt>
                <c:pt idx="15" formatCode="0.0">
                  <c:v>368.14891416752846</c:v>
                </c:pt>
                <c:pt idx="16" formatCode="0.0">
                  <c:v>363.63636363636363</c:v>
                </c:pt>
                <c:pt idx="17" formatCode="0.0">
                  <c:v>359.85559566787003</c:v>
                </c:pt>
                <c:pt idx="18" formatCode="0.0">
                  <c:v>357.37845977341175</c:v>
                </c:pt>
                <c:pt idx="19" formatCode="0.0">
                  <c:v>356.15263684436189</c:v>
                </c:pt>
                <c:pt idx="20" formatCode="0.0">
                  <c:v>356</c:v>
                </c:pt>
                <c:pt idx="21" formatCode="0.0">
                  <c:v>356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356.36550308008214</c:v>
                </c:pt>
                <c:pt idx="28" formatCode="0.0">
                  <c:v>356.82343870470316</c:v>
                </c:pt>
                <c:pt idx="29" formatCode="0.0">
                  <c:v>357.46652935118436</c:v>
                </c:pt>
                <c:pt idx="30" formatCode="0.0">
                  <c:v>358.2967741935484</c:v>
                </c:pt>
                <c:pt idx="31" formatCode="0.0">
                  <c:v>359.31677018633542</c:v>
                </c:pt>
                <c:pt idx="32" formatCode="0.0">
                  <c:v>360.52973253700338</c:v>
                </c:pt>
                <c:pt idx="33" formatCode="0.0">
                  <c:v>361.93952033368089</c:v>
                </c:pt>
                <c:pt idx="34" formatCode="0.0">
                  <c:v>363.55066771406126</c:v>
                </c:pt>
                <c:pt idx="35" formatCode="0.0">
                  <c:v>365.36842105263156</c:v>
                </c:pt>
                <c:pt idx="36" formatCode="0.0">
                  <c:v>367.3987827467584</c:v>
                </c:pt>
                <c:pt idx="37" formatCode="0.0">
                  <c:v>369.6485623003195</c:v>
                </c:pt>
                <c:pt idx="38" formatCode="0.0">
                  <c:v>372.1254355400697</c:v>
                </c:pt>
                <c:pt idx="39" formatCode="0.0">
                  <c:v>374.8380129589633</c:v>
                </c:pt>
                <c:pt idx="40" formatCode="0.0">
                  <c:v>377.79591836734693</c:v>
                </c:pt>
                <c:pt idx="41" formatCode="0.0">
                  <c:v>381.00987925356748</c:v>
                </c:pt>
                <c:pt idx="42" formatCode="0.0">
                  <c:v>384.49183051786207</c:v>
                </c:pt>
                <c:pt idx="43" formatCode="0.0">
                  <c:v>388.25503355704694</c:v>
                </c:pt>
                <c:pt idx="44" formatCode="0.0">
                  <c:v>392.31421305453517</c:v>
                </c:pt>
                <c:pt idx="45" formatCode="0.0">
                  <c:v>396.65738161559892</c:v>
                </c:pt>
                <c:pt idx="46" formatCode="0.0">
                  <c:v>401.12676056338029</c:v>
                </c:pt>
                <c:pt idx="47" formatCode="0.0">
                  <c:v>405.69800569800572</c:v>
                </c:pt>
                <c:pt idx="48" formatCode="0.0">
                  <c:v>410.37463976945247</c:v>
                </c:pt>
                <c:pt idx="49" formatCode="0.0">
                  <c:v>415.16034985422743</c:v>
                </c:pt>
                <c:pt idx="50" formatCode="0.0">
                  <c:v>420.05899705014747</c:v>
                </c:pt>
                <c:pt idx="51" formatCode="0.0">
                  <c:v>425.07462686567163</c:v>
                </c:pt>
                <c:pt idx="52" formatCode="0.0">
                  <c:v>430.21148036253777</c:v>
                </c:pt>
                <c:pt idx="53" formatCode="0.0">
                  <c:v>435.47400611620793</c:v>
                </c:pt>
                <c:pt idx="54" formatCode="0.0">
                  <c:v>440.92693741562317</c:v>
                </c:pt>
                <c:pt idx="55" formatCode="0.0">
                  <c:v>446.64140717135473</c:v>
                </c:pt>
                <c:pt idx="56" formatCode="0.0">
                  <c:v>452.63251579763767</c:v>
                </c:pt>
                <c:pt idx="57" formatCode="0.0">
                  <c:v>458.91664733029108</c:v>
                </c:pt>
                <c:pt idx="58" formatCode="0.0">
                  <c:v>465.51160509970578</c:v>
                </c:pt>
                <c:pt idx="59" formatCode="0.0">
                  <c:v>472.43676513522837</c:v>
                </c:pt>
                <c:pt idx="60" formatCode="0.0">
                  <c:v>479.71325005726914</c:v>
                </c:pt>
                <c:pt idx="61" formatCode="0.0">
                  <c:v>487.36412671467292</c:v>
                </c:pt>
                <c:pt idx="62" formatCode="0.0">
                  <c:v>495.41463143099679</c:v>
                </c:pt>
                <c:pt idx="63" formatCode="0.0">
                  <c:v>503.89242745930642</c:v>
                </c:pt>
                <c:pt idx="64" formatCode="0.0">
                  <c:v>512.82790014261218</c:v>
                </c:pt>
                <c:pt idx="65" formatCode="0.0">
                  <c:v>522.25449637649274</c:v>
                </c:pt>
                <c:pt idx="66" formatCode="0.0">
                  <c:v>532.20911632357115</c:v>
                </c:pt>
                <c:pt idx="67" formatCode="0.0">
                  <c:v>542.73256700307957</c:v>
                </c:pt>
                <c:pt idx="68" formatCode="0.0">
                  <c:v>553.8700894593544</c:v>
                </c:pt>
                <c:pt idx="69" formatCode="0.0">
                  <c:v>565.67197381383676</c:v>
                </c:pt>
                <c:pt idx="70" formatCode="0.0">
                  <c:v>578.19427977456917</c:v>
                </c:pt>
                <c:pt idx="71" formatCode="0.0">
                  <c:v>591.49968431196623</c:v>
                </c:pt>
                <c:pt idx="72" formatCode="0.0">
                  <c:v>605.65848347198835</c:v>
                </c:pt>
                <c:pt idx="73" formatCode="0.0">
                  <c:v>620.74978204010472</c:v>
                </c:pt>
                <c:pt idx="74" formatCode="0.0">
                  <c:v>636.86291346893495</c:v>
                </c:pt>
                <c:pt idx="75" formatCode="0.0">
                  <c:v>654.09914379157021</c:v>
                </c:pt>
                <c:pt idx="76" formatCode="0.0">
                  <c:v>672.57372806106071</c:v>
                </c:pt>
                <c:pt idx="77" formatCode="0.0">
                  <c:v>692.41840743766284</c:v>
                </c:pt>
                <c:pt idx="78" formatCode="0.0">
                  <c:v>713.78446115288216</c:v>
                </c:pt>
                <c:pt idx="79" formatCode="0.0">
                  <c:v>736.84646272302018</c:v>
                </c:pt>
                <c:pt idx="80" formatCode="0.0">
                  <c:v>761.80693757890901</c:v>
                </c:pt>
                <c:pt idx="81" formatCode="0.0">
                  <c:v>788.90218499313039</c:v>
                </c:pt>
                <c:pt idx="82" formatCode="0.0">
                  <c:v>818.40961861192216</c:v>
                </c:pt>
                <c:pt idx="83" formatCode="0.0">
                  <c:v>850.65710872162492</c:v>
                </c:pt>
                <c:pt idx="84" formatCode="0.0">
                  <c:v>886.03499340451481</c:v>
                </c:pt>
                <c:pt idx="85" formatCode="0.0">
                  <c:v>925.01169256352966</c:v>
                </c:pt>
                <c:pt idx="86" formatCode="0.0">
                  <c:v>968.15425199205902</c:v>
                </c:pt>
                <c:pt idx="87" formatCode="0.0">
                  <c:v>1016.1557344294112</c:v>
                </c:pt>
                <c:pt idx="88" formatCode="0.0">
                  <c:v>1069.8722764838467</c:v>
                </c:pt>
                <c:pt idx="89" formatCode="0.0">
                  <c:v>1130.3740394995873</c:v>
                </c:pt>
                <c:pt idx="90" formatCode="0.0">
                  <c:v>1199.0165369977433</c:v>
                </c:pt>
                <c:pt idx="91" formatCode="0.0">
                  <c:v>1277.5425249407879</c:v>
                </c:pt>
                <c:pt idx="92" formatCode="0.0">
                  <c:v>1368.2309081824824</c:v>
                </c:pt>
                <c:pt idx="93" formatCode="0.0">
                  <c:v>1474.1200828157355</c:v>
                </c:pt>
                <c:pt idx="94" formatCode="0.0">
                  <c:v>1599.3530706680447</c:v>
                </c:pt>
                <c:pt idx="95" formatCode="0.0">
                  <c:v>1749.7296765949084</c:v>
                </c:pt>
                <c:pt idx="96" formatCode="0.0">
                  <c:v>1933.626636250068</c:v>
                </c:pt>
                <c:pt idx="97" formatCode="0.0">
                  <c:v>2163.6076334022137</c:v>
                </c:pt>
                <c:pt idx="98" formatCode="0.0">
                  <c:v>2459.4127806563051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39376438751"/>
          <c:y val="0.21869782971619364"/>
          <c:w val="0.84577081844122548"/>
          <c:h val="0.6761268781302169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7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Factors'!$B$11:$P$11</c:f>
              <c:numCache>
                <c:formatCode>0.0000</c:formatCode>
                <c:ptCount val="15"/>
                <c:pt idx="0">
                  <c:v>0.85450000000000004</c:v>
                </c:pt>
                <c:pt idx="1">
                  <c:v>0.81740000000000002</c:v>
                </c:pt>
                <c:pt idx="2">
                  <c:v>0.80659999999999998</c:v>
                </c:pt>
                <c:pt idx="3">
                  <c:v>0.8024</c:v>
                </c:pt>
                <c:pt idx="4">
                  <c:v>0.78949999999999998</c:v>
                </c:pt>
                <c:pt idx="5">
                  <c:v>0.78920000000000001</c:v>
                </c:pt>
                <c:pt idx="6">
                  <c:v>0.77629999999999999</c:v>
                </c:pt>
                <c:pt idx="7">
                  <c:v>0.77629999999999999</c:v>
                </c:pt>
                <c:pt idx="8">
                  <c:v>0.77629999999999999</c:v>
                </c:pt>
                <c:pt idx="9">
                  <c:v>0.7762</c:v>
                </c:pt>
                <c:pt idx="10">
                  <c:v>0.7762</c:v>
                </c:pt>
                <c:pt idx="11">
                  <c:v>0.7762</c:v>
                </c:pt>
                <c:pt idx="12">
                  <c:v>0.7762</c:v>
                </c:pt>
                <c:pt idx="13">
                  <c:v>0.76490000000000002</c:v>
                </c:pt>
                <c:pt idx="14">
                  <c:v>0.75280000000000002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AA9-A656-ABEC3378801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Factors'!$C$41:$Q$41</c:f>
              <c:numCache>
                <c:formatCode>0.0000</c:formatCode>
                <c:ptCount val="15"/>
                <c:pt idx="0">
                  <c:v>0.94599999999999995</c:v>
                </c:pt>
                <c:pt idx="1">
                  <c:v>0.95069999999999999</c:v>
                </c:pt>
                <c:pt idx="2">
                  <c:v>0.95250000000000001</c:v>
                </c:pt>
                <c:pt idx="3">
                  <c:v>0.95799999999999996</c:v>
                </c:pt>
                <c:pt idx="4">
                  <c:v>0.95820000000000005</c:v>
                </c:pt>
                <c:pt idx="5">
                  <c:v>0.9637</c:v>
                </c:pt>
                <c:pt idx="6">
                  <c:v>0.9637</c:v>
                </c:pt>
                <c:pt idx="7">
                  <c:v>0.9637</c:v>
                </c:pt>
                <c:pt idx="8">
                  <c:v>0.96379999999999999</c:v>
                </c:pt>
                <c:pt idx="9">
                  <c:v>0.96379999999999999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0.96740000000000004</c:v>
                </c:pt>
                <c:pt idx="13">
                  <c:v>0.97119999999999995</c:v>
                </c:pt>
                <c:pt idx="14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Factors'!$C$51:$Q$51</c:f>
              <c:numCache>
                <c:formatCode>0.0000</c:formatCode>
                <c:ptCount val="15"/>
                <c:pt idx="0">
                  <c:v>0.876</c:v>
                </c:pt>
                <c:pt idx="1">
                  <c:v>0.87949999999999995</c:v>
                </c:pt>
                <c:pt idx="2">
                  <c:v>0.88090000000000002</c:v>
                </c:pt>
                <c:pt idx="3">
                  <c:v>0.8851</c:v>
                </c:pt>
                <c:pt idx="4">
                  <c:v>0.88519999999999999</c:v>
                </c:pt>
                <c:pt idx="5">
                  <c:v>0.88939999999999997</c:v>
                </c:pt>
                <c:pt idx="6">
                  <c:v>0.88890000000000002</c:v>
                </c:pt>
                <c:pt idx="7">
                  <c:v>0.88859999999999995</c:v>
                </c:pt>
                <c:pt idx="8">
                  <c:v>0.88759999999999994</c:v>
                </c:pt>
                <c:pt idx="9">
                  <c:v>0.88719999999999999</c:v>
                </c:pt>
                <c:pt idx="10">
                  <c:v>0.88619999999999999</c:v>
                </c:pt>
                <c:pt idx="11">
                  <c:v>0.88600000000000001</c:v>
                </c:pt>
                <c:pt idx="12">
                  <c:v>0.88849999999999996</c:v>
                </c:pt>
                <c:pt idx="13">
                  <c:v>0.89119999999999999</c:v>
                </c:pt>
                <c:pt idx="14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Factors'!$C$61:$Q$61</c:f>
              <c:numCache>
                <c:formatCode>0.0000</c:formatCode>
                <c:ptCount val="15"/>
                <c:pt idx="0">
                  <c:v>0.80600000000000005</c:v>
                </c:pt>
                <c:pt idx="1">
                  <c:v>0.80820000000000003</c:v>
                </c:pt>
                <c:pt idx="2">
                  <c:v>0.80910000000000004</c:v>
                </c:pt>
                <c:pt idx="3">
                  <c:v>0.81169999999999998</c:v>
                </c:pt>
                <c:pt idx="4">
                  <c:v>0.81179999999999997</c:v>
                </c:pt>
                <c:pt idx="5">
                  <c:v>0.81440000000000001</c:v>
                </c:pt>
                <c:pt idx="6">
                  <c:v>0.81340000000000001</c:v>
                </c:pt>
                <c:pt idx="7">
                  <c:v>0.81289999999999996</c:v>
                </c:pt>
                <c:pt idx="8">
                  <c:v>0.81100000000000005</c:v>
                </c:pt>
                <c:pt idx="9">
                  <c:v>0.81040000000000001</c:v>
                </c:pt>
                <c:pt idx="10">
                  <c:v>0.80859999999999999</c:v>
                </c:pt>
                <c:pt idx="11">
                  <c:v>0.80820000000000003</c:v>
                </c:pt>
                <c:pt idx="12">
                  <c:v>0.80969999999999998</c:v>
                </c:pt>
                <c:pt idx="13">
                  <c:v>0.81130000000000002</c:v>
                </c:pt>
                <c:pt idx="14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Factors'!$C$71:$Q$71</c:f>
              <c:numCache>
                <c:formatCode>0.0000</c:formatCode>
                <c:ptCount val="15"/>
                <c:pt idx="0">
                  <c:v>0.7339</c:v>
                </c:pt>
                <c:pt idx="1">
                  <c:v>0.73529999999999995</c:v>
                </c:pt>
                <c:pt idx="2">
                  <c:v>0.7359</c:v>
                </c:pt>
                <c:pt idx="3">
                  <c:v>0.73760000000000003</c:v>
                </c:pt>
                <c:pt idx="4">
                  <c:v>0.73770000000000002</c:v>
                </c:pt>
                <c:pt idx="5">
                  <c:v>0.73939999999999995</c:v>
                </c:pt>
                <c:pt idx="6">
                  <c:v>0.73799999999999999</c:v>
                </c:pt>
                <c:pt idx="7">
                  <c:v>0.73719999999999997</c:v>
                </c:pt>
                <c:pt idx="8">
                  <c:v>0.73450000000000004</c:v>
                </c:pt>
                <c:pt idx="9">
                  <c:v>0.73370000000000002</c:v>
                </c:pt>
                <c:pt idx="10">
                  <c:v>0.73099999999999998</c:v>
                </c:pt>
                <c:pt idx="11">
                  <c:v>0.73040000000000005</c:v>
                </c:pt>
                <c:pt idx="12">
                  <c:v>0.73089999999999999</c:v>
                </c:pt>
                <c:pt idx="13">
                  <c:v>0.73140000000000005</c:v>
                </c:pt>
                <c:pt idx="14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Factors'!$C$81:$Q$81</c:f>
              <c:numCache>
                <c:formatCode>0.0000</c:formatCode>
                <c:ptCount val="15"/>
                <c:pt idx="0">
                  <c:v>0.61819999999999997</c:v>
                </c:pt>
                <c:pt idx="1">
                  <c:v>0.62150000000000005</c:v>
                </c:pt>
                <c:pt idx="2">
                  <c:v>0.62280000000000002</c:v>
                </c:pt>
                <c:pt idx="3">
                  <c:v>0.62680000000000002</c:v>
                </c:pt>
                <c:pt idx="4">
                  <c:v>0.62690000000000001</c:v>
                </c:pt>
                <c:pt idx="5">
                  <c:v>0.63090000000000002</c:v>
                </c:pt>
                <c:pt idx="6">
                  <c:v>0.62890000000000001</c:v>
                </c:pt>
                <c:pt idx="7">
                  <c:v>0.62129999999999996</c:v>
                </c:pt>
                <c:pt idx="8">
                  <c:v>0.62419999999999998</c:v>
                </c:pt>
                <c:pt idx="9">
                  <c:v>0.623</c:v>
                </c:pt>
                <c:pt idx="10">
                  <c:v>0.61939999999999995</c:v>
                </c:pt>
                <c:pt idx="11">
                  <c:v>0.61850000000000005</c:v>
                </c:pt>
                <c:pt idx="12">
                  <c:v>0.61929999999999996</c:v>
                </c:pt>
                <c:pt idx="13">
                  <c:v>0.62019999999999997</c:v>
                </c:pt>
                <c:pt idx="14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Factors'!$C$91:$Q$91</c:f>
              <c:numCache>
                <c:formatCode>0.0000</c:formatCode>
                <c:ptCount val="15"/>
                <c:pt idx="0">
                  <c:v>0.44259999999999999</c:v>
                </c:pt>
                <c:pt idx="1">
                  <c:v>0.44600000000000001</c:v>
                </c:pt>
                <c:pt idx="2">
                  <c:v>0.44729999999999998</c:v>
                </c:pt>
                <c:pt idx="3">
                  <c:v>0.45129999999999998</c:v>
                </c:pt>
                <c:pt idx="4">
                  <c:v>0.45140000000000002</c:v>
                </c:pt>
                <c:pt idx="5">
                  <c:v>0.45540000000000003</c:v>
                </c:pt>
                <c:pt idx="6">
                  <c:v>0.45269999999999999</c:v>
                </c:pt>
                <c:pt idx="7">
                  <c:v>0.45119999999999999</c:v>
                </c:pt>
                <c:pt idx="8">
                  <c:v>0.44619999999999999</c:v>
                </c:pt>
                <c:pt idx="9">
                  <c:v>0.4446</c:v>
                </c:pt>
                <c:pt idx="10">
                  <c:v>0.43959999999999999</c:v>
                </c:pt>
                <c:pt idx="11">
                  <c:v>0.43840000000000001</c:v>
                </c:pt>
                <c:pt idx="12">
                  <c:v>0.43930000000000002</c:v>
                </c:pt>
                <c:pt idx="13">
                  <c:v>0.44019999999999998</c:v>
                </c:pt>
                <c:pt idx="14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Factors'!$C$96:$Q$96</c:f>
              <c:numCache>
                <c:formatCode>0.0000</c:formatCode>
                <c:ptCount val="15"/>
                <c:pt idx="0">
                  <c:v>0.3322</c:v>
                </c:pt>
                <c:pt idx="1">
                  <c:v>0.33489999999999998</c:v>
                </c:pt>
                <c:pt idx="2">
                  <c:v>0.33600000000000002</c:v>
                </c:pt>
                <c:pt idx="3">
                  <c:v>0.3392</c:v>
                </c:pt>
                <c:pt idx="4">
                  <c:v>0.33929999999999999</c:v>
                </c:pt>
                <c:pt idx="5">
                  <c:v>0.34250000000000003</c:v>
                </c:pt>
                <c:pt idx="6">
                  <c:v>0.33939999999999998</c:v>
                </c:pt>
                <c:pt idx="7">
                  <c:v>0.3377</c:v>
                </c:pt>
                <c:pt idx="8">
                  <c:v>0.33179999999999998</c:v>
                </c:pt>
                <c:pt idx="9">
                  <c:v>0.32990000000000003</c:v>
                </c:pt>
                <c:pt idx="10">
                  <c:v>0.32419999999999999</c:v>
                </c:pt>
                <c:pt idx="11">
                  <c:v>0.32279999999999998</c:v>
                </c:pt>
                <c:pt idx="12">
                  <c:v>0.32350000000000001</c:v>
                </c:pt>
                <c:pt idx="13">
                  <c:v>0.32429999999999998</c:v>
                </c:pt>
                <c:pt idx="14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162.6</c:v>
                </c:pt>
                <c:pt idx="1">
                  <c:v>163</c:v>
                </c:pt>
                <c:pt idx="2">
                  <c:v>163.10993796230017</c:v>
                </c:pt>
                <c:pt idx="3">
                  <c:v>163.75</c:v>
                </c:pt>
                <c:pt idx="4">
                  <c:v>163.91772051220869</c:v>
                </c:pt>
                <c:pt idx="5">
                  <c:v>164.4</c:v>
                </c:pt>
                <c:pt idx="6">
                  <c:v>165.58333333333334</c:v>
                </c:pt>
                <c:pt idx="7">
                  <c:v>167.06666666666666</c:v>
                </c:pt>
                <c:pt idx="8">
                  <c:v>167.27312495029028</c:v>
                </c:pt>
                <c:pt idx="9">
                  <c:v>169.1</c:v>
                </c:pt>
                <c:pt idx="10">
                  <c:v>169.73575068136034</c:v>
                </c:pt>
                <c:pt idx="11">
                  <c:v>169.96</c:v>
                </c:pt>
                <c:pt idx="12">
                  <c:v>170.93333333333334</c:v>
                </c:pt>
                <c:pt idx="13">
                  <c:v>175.25773195876289</c:v>
                </c:pt>
                <c:pt idx="14">
                  <c:v>180.32</c:v>
                </c:pt>
                <c:pt idx="15">
                  <c:v>204.26956573610116</c:v>
                </c:pt>
                <c:pt idx="16">
                  <c:v>218.34</c:v>
                </c:pt>
                <c:pt idx="17">
                  <c:v>247.36666666666667</c:v>
                </c:pt>
                <c:pt idx="18">
                  <c:v>252.73030501869084</c:v>
                </c:pt>
                <c:pt idx="19">
                  <c:v>269.85500000000002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175.6</c:v>
                </c:pt>
                <c:pt idx="1">
                  <c:v>176.16666666666666</c:v>
                </c:pt>
                <c:pt idx="2">
                  <c:v>176.31407579734349</c:v>
                </c:pt>
                <c:pt idx="3">
                  <c:v>177.25</c:v>
                </c:pt>
                <c:pt idx="4">
                  <c:v>177.46361250298256</c:v>
                </c:pt>
                <c:pt idx="5">
                  <c:v>178.1</c:v>
                </c:pt>
                <c:pt idx="6">
                  <c:v>179.58333333333334</c:v>
                </c:pt>
                <c:pt idx="7">
                  <c:v>181.4</c:v>
                </c:pt>
                <c:pt idx="8">
                  <c:v>181.75107372942017</c:v>
                </c:pt>
                <c:pt idx="9">
                  <c:v>183.95</c:v>
                </c:pt>
                <c:pt idx="10">
                  <c:v>184.61903069084013</c:v>
                </c:pt>
                <c:pt idx="11">
                  <c:v>185.04</c:v>
                </c:pt>
                <c:pt idx="12">
                  <c:v>186.26666666666668</c:v>
                </c:pt>
                <c:pt idx="13">
                  <c:v>191.30228700082949</c:v>
                </c:pt>
                <c:pt idx="14">
                  <c:v>196.8</c:v>
                </c:pt>
                <c:pt idx="15">
                  <c:v>222.94798377475541</c:v>
                </c:pt>
                <c:pt idx="16">
                  <c:v>238.31</c:v>
                </c:pt>
                <c:pt idx="17">
                  <c:v>270</c:v>
                </c:pt>
                <c:pt idx="18">
                  <c:v>275.85152708184205</c:v>
                </c:pt>
                <c:pt idx="19">
                  <c:v>294.54500000000002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190.8</c:v>
                </c:pt>
                <c:pt idx="1">
                  <c:v>191.83333333333334</c:v>
                </c:pt>
                <c:pt idx="2">
                  <c:v>192.00369840133618</c:v>
                </c:pt>
                <c:pt idx="3">
                  <c:v>193.25</c:v>
                </c:pt>
                <c:pt idx="4">
                  <c:v>193.49498926270579</c:v>
                </c:pt>
                <c:pt idx="5">
                  <c:v>194.5</c:v>
                </c:pt>
                <c:pt idx="6">
                  <c:v>196.33333333333334</c:v>
                </c:pt>
                <c:pt idx="7">
                  <c:v>198.53333333333333</c:v>
                </c:pt>
                <c:pt idx="8">
                  <c:v>198.96305575439433</c:v>
                </c:pt>
                <c:pt idx="9">
                  <c:v>201.6</c:v>
                </c:pt>
                <c:pt idx="10">
                  <c:v>202.39364853655647</c:v>
                </c:pt>
                <c:pt idx="11">
                  <c:v>203.04</c:v>
                </c:pt>
                <c:pt idx="12">
                  <c:v>204.6</c:v>
                </c:pt>
                <c:pt idx="13">
                  <c:v>210.56997274558597</c:v>
                </c:pt>
                <c:pt idx="14">
                  <c:v>216.62</c:v>
                </c:pt>
                <c:pt idx="15">
                  <c:v>245.40433866221267</c:v>
                </c:pt>
                <c:pt idx="16">
                  <c:v>262.31</c:v>
                </c:pt>
                <c:pt idx="17">
                  <c:v>297.18666666666667</c:v>
                </c:pt>
                <c:pt idx="18">
                  <c:v>303.62681937485087</c:v>
                </c:pt>
                <c:pt idx="19">
                  <c:v>324.20499999999998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209.6</c:v>
                </c:pt>
                <c:pt idx="1">
                  <c:v>210.83333333333334</c:v>
                </c:pt>
                <c:pt idx="2">
                  <c:v>211.1108625626342</c:v>
                </c:pt>
                <c:pt idx="3">
                  <c:v>212.625</c:v>
                </c:pt>
                <c:pt idx="4">
                  <c:v>212.88177046051061</c:v>
                </c:pt>
                <c:pt idx="5">
                  <c:v>214.2</c:v>
                </c:pt>
                <c:pt idx="6">
                  <c:v>216.5</c:v>
                </c:pt>
                <c:pt idx="7">
                  <c:v>219.2</c:v>
                </c:pt>
                <c:pt idx="8">
                  <c:v>219.778990694345</c:v>
                </c:pt>
                <c:pt idx="9">
                  <c:v>223</c:v>
                </c:pt>
                <c:pt idx="10">
                  <c:v>223.96018485602559</c:v>
                </c:pt>
                <c:pt idx="11">
                  <c:v>224.92</c:v>
                </c:pt>
                <c:pt idx="12">
                  <c:v>226.96666666666667</c:v>
                </c:pt>
                <c:pt idx="13">
                  <c:v>234.1509657542363</c:v>
                </c:pt>
                <c:pt idx="14">
                  <c:v>240.88</c:v>
                </c:pt>
                <c:pt idx="15">
                  <c:v>272.88137278294755</c:v>
                </c:pt>
                <c:pt idx="16">
                  <c:v>291.68</c:v>
                </c:pt>
                <c:pt idx="17">
                  <c:v>330.46666666666664</c:v>
                </c:pt>
                <c:pt idx="18">
                  <c:v>337.62825101407776</c:v>
                </c:pt>
                <c:pt idx="19">
                  <c:v>360.51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248.8</c:v>
                </c:pt>
                <c:pt idx="1">
                  <c:v>249.33333333333334</c:v>
                </c:pt>
                <c:pt idx="2">
                  <c:v>249.48053368328956</c:v>
                </c:pt>
                <c:pt idx="3">
                  <c:v>250.25</c:v>
                </c:pt>
                <c:pt idx="4">
                  <c:v>250.53686471009303</c:v>
                </c:pt>
                <c:pt idx="5">
                  <c:v>251.1</c:v>
                </c:pt>
                <c:pt idx="6">
                  <c:v>256.83333333333331</c:v>
                </c:pt>
                <c:pt idx="7">
                  <c:v>257.93333333333334</c:v>
                </c:pt>
                <c:pt idx="8">
                  <c:v>258.80110156684958</c:v>
                </c:pt>
                <c:pt idx="9">
                  <c:v>263.14999999999998</c:v>
                </c:pt>
                <c:pt idx="10">
                  <c:v>264.48631354425879</c:v>
                </c:pt>
                <c:pt idx="11">
                  <c:v>265.48</c:v>
                </c:pt>
                <c:pt idx="12">
                  <c:v>267.66666666666669</c:v>
                </c:pt>
                <c:pt idx="13">
                  <c:v>275.71987202275153</c:v>
                </c:pt>
                <c:pt idx="14">
                  <c:v>283.64</c:v>
                </c:pt>
                <c:pt idx="15">
                  <c:v>321.32347092977011</c:v>
                </c:pt>
                <c:pt idx="16">
                  <c:v>343.46</c:v>
                </c:pt>
                <c:pt idx="17">
                  <c:v>389.13333333333333</c:v>
                </c:pt>
                <c:pt idx="18">
                  <c:v>397.55950250536864</c:v>
                </c:pt>
                <c:pt idx="19">
                  <c:v>424.505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043244113989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2.4026352766510244</c:v>
                </c:pt>
                <c:pt idx="11">
                  <c:v>2.563333333333333</c:v>
                </c:pt>
                <c:pt idx="12">
                  <c:v>2.5833333333333335</c:v>
                </c:pt>
                <c:pt idx="13">
                  <c:v>2.5890466343222243</c:v>
                </c:pt>
                <c:pt idx="14">
                  <c:v>2.614583333333333</c:v>
                </c:pt>
                <c:pt idx="15">
                  <c:v>2.6180439566266336</c:v>
                </c:pt>
                <c:pt idx="16">
                  <c:v>2.64</c:v>
                </c:pt>
                <c:pt idx="17">
                  <c:v>2.6482248431067328</c:v>
                </c:pt>
                <c:pt idx="18">
                  <c:v>2.6597222222222223</c:v>
                </c:pt>
                <c:pt idx="19">
                  <c:v>2.6833333333333331</c:v>
                </c:pt>
                <c:pt idx="20">
                  <c:v>2.6874304064264694</c:v>
                </c:pt>
                <c:pt idx="21">
                  <c:v>2.7166666666666668</c:v>
                </c:pt>
                <c:pt idx="22">
                  <c:v>2.726231386025201</c:v>
                </c:pt>
                <c:pt idx="23">
                  <c:v>2.7399999999999998</c:v>
                </c:pt>
                <c:pt idx="24">
                  <c:v>2.7666666666666666</c:v>
                </c:pt>
                <c:pt idx="25">
                  <c:v>2.8577635580835015</c:v>
                </c:pt>
                <c:pt idx="26">
                  <c:v>2.9399999999999995</c:v>
                </c:pt>
                <c:pt idx="27">
                  <c:v>3.3305495903921103</c:v>
                </c:pt>
                <c:pt idx="28">
                  <c:v>3.5600000000000005</c:v>
                </c:pt>
                <c:pt idx="29">
                  <c:v>4.0333333333333332</c:v>
                </c:pt>
                <c:pt idx="30">
                  <c:v>4.1207266231872532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  <c:pt idx="10">
                  <c:v>2.4026352766510244</c:v>
                </c:pt>
                <c:pt idx="11">
                  <c:v>2.5633333333333335</c:v>
                </c:pt>
                <c:pt idx="14">
                  <c:v>2.7541666666666669</c:v>
                </c:pt>
                <c:pt idx="16">
                  <c:v>2.6399999999999997</c:v>
                </c:pt>
                <c:pt idx="18">
                  <c:v>2.8138888888888887</c:v>
                </c:pt>
                <c:pt idx="19">
                  <c:v>2.7388888888888889</c:v>
                </c:pt>
                <c:pt idx="20">
                  <c:v>2.7878854158381716</c:v>
                </c:pt>
                <c:pt idx="21">
                  <c:v>2.8008333333333333</c:v>
                </c:pt>
                <c:pt idx="22">
                  <c:v>2.7262313860252005</c:v>
                </c:pt>
                <c:pt idx="23">
                  <c:v>2.8486666666666669</c:v>
                </c:pt>
                <c:pt idx="24">
                  <c:v>2.8838888888888889</c:v>
                </c:pt>
                <c:pt idx="25">
                  <c:v>2.857763558083501</c:v>
                </c:pt>
                <c:pt idx="26">
                  <c:v>3.2726666666666664</c:v>
                </c:pt>
                <c:pt idx="27">
                  <c:v>3.6145162252445711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805332191947557"/>
          <c:y val="3.170084486731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1234243953161985"/>
          <c:w val="0.87034396237940992"/>
          <c:h val="0.75158749367003519"/>
        </c:manualLayout>
      </c:layout>
      <c:scatterChart>
        <c:scatterStyle val="lineMarker"/>
        <c:varyColors val="0"/>
        <c:ser>
          <c:idx val="3"/>
          <c:order val="0"/>
          <c:tx>
            <c:strRef>
              <c:f>Mile!$F$6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5-4ED6-BDED-05137072A766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9" formatCode="0.000">
                  <c:v>3.8666666666666663</c:v>
                </c:pt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4.416666666666667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4.6166666666666671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4.6333333333333337</c:v>
                </c:pt>
                <c:pt idx="50" formatCode="0.000">
                  <c:v>4.7333333333333334</c:v>
                </c:pt>
                <c:pt idx="51" formatCode="0.000">
                  <c:v>4.8666666666666663</c:v>
                </c:pt>
                <c:pt idx="52" formatCode="0.000">
                  <c:v>4.7</c:v>
                </c:pt>
                <c:pt idx="53" formatCode="0.000">
                  <c:v>4.7333333333333334</c:v>
                </c:pt>
                <c:pt idx="54" formatCode="0.000">
                  <c:v>4.7833333333333332</c:v>
                </c:pt>
                <c:pt idx="55" formatCode="0.000">
                  <c:v>4.833333333333333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4.8166666666666664</c:v>
                </c:pt>
                <c:pt idx="60" formatCode="0.000">
                  <c:v>5.2166666666666668</c:v>
                </c:pt>
                <c:pt idx="61" formatCode="0.000">
                  <c:v>5</c:v>
                </c:pt>
                <c:pt idx="62" formatCode="0.000">
                  <c:v>5.0999999999999996</c:v>
                </c:pt>
                <c:pt idx="63" formatCode="0.000">
                  <c:v>5.15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5.3166666666666673</c:v>
                </c:pt>
                <c:pt idx="67" formatCode="0.000">
                  <c:v>5.3833333333333329</c:v>
                </c:pt>
                <c:pt idx="68" formatCode="0.000">
                  <c:v>5.8500000000000005</c:v>
                </c:pt>
                <c:pt idx="69" formatCode="0.000">
                  <c:v>6.0166666666666675</c:v>
                </c:pt>
                <c:pt idx="70" formatCode="0.000">
                  <c:v>5.55</c:v>
                </c:pt>
                <c:pt idx="71" formatCode="0.000">
                  <c:v>6.083333333333333</c:v>
                </c:pt>
                <c:pt idx="72" formatCode="0.000">
                  <c:v>5.9166666666666661</c:v>
                </c:pt>
                <c:pt idx="74" formatCode="0.000">
                  <c:v>5.9333333333333336</c:v>
                </c:pt>
                <c:pt idx="75" formatCode="0.000">
                  <c:v>6.4</c:v>
                </c:pt>
                <c:pt idx="76" formatCode="0.000">
                  <c:v>6.3333333333333339</c:v>
                </c:pt>
                <c:pt idx="79" formatCode="0.000">
                  <c:v>7.1333333333333337</c:v>
                </c:pt>
                <c:pt idx="80" formatCode="0.000">
                  <c:v>7.7333333333333325</c:v>
                </c:pt>
                <c:pt idx="81" formatCode="0.000">
                  <c:v>8.7166666666666668</c:v>
                </c:pt>
                <c:pt idx="84" formatCode="0.000">
                  <c:v>10.216666666666667</c:v>
                </c:pt>
                <c:pt idx="85" formatCode="0.000">
                  <c:v>12.866666666666667</c:v>
                </c:pt>
                <c:pt idx="88" formatCode="0.000">
                  <c:v>10.183333333333334</c:v>
                </c:pt>
                <c:pt idx="89" formatCode="0.000">
                  <c:v>12.833333333333334</c:v>
                </c:pt>
                <c:pt idx="91" formatCode="0.000">
                  <c:v>13.5</c:v>
                </c:pt>
                <c:pt idx="95" formatCode="0.000">
                  <c:v>13.933333333333334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5-4ED6-BDED-05137072A766}"/>
            </c:ext>
          </c:extLst>
        </c:ser>
        <c:ser>
          <c:idx val="1"/>
          <c:order val="2"/>
          <c:tx>
            <c:strRef>
              <c:f>Mile!$G$6</c:f>
              <c:strCache>
                <c:ptCount val="1"/>
                <c:pt idx="0">
                  <c:v>2020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0.0000</c:formatCode>
                <c:ptCount val="100"/>
                <c:pt idx="2">
                  <c:v>8.0556698203757033</c:v>
                </c:pt>
                <c:pt idx="3">
                  <c:v>7.1445944302565971</c:v>
                </c:pt>
                <c:pt idx="4">
                  <c:v>6.4610139667876387</c:v>
                </c:pt>
                <c:pt idx="5">
                  <c:v>5.9325456932242755</c:v>
                </c:pt>
                <c:pt idx="6">
                  <c:v>5.5148784379986857</c:v>
                </c:pt>
                <c:pt idx="7">
                  <c:v>5.1794058009344965</c:v>
                </c:pt>
                <c:pt idx="8">
                  <c:v>4.906873799381942</c:v>
                </c:pt>
                <c:pt idx="9">
                  <c:v>4.6838874272502586</c:v>
                </c:pt>
                <c:pt idx="10">
                  <c:v>4.5008810235194971</c:v>
                </c:pt>
                <c:pt idx="11">
                  <c:v>4.3508849885210692</c:v>
                </c:pt>
                <c:pt idx="12">
                  <c:v>4.2287482905060099</c:v>
                </c:pt>
                <c:pt idx="13">
                  <c:v>4.1306334809815084</c:v>
                </c:pt>
                <c:pt idx="14">
                  <c:v>4.0536810874215137</c:v>
                </c:pt>
                <c:pt idx="15">
                  <c:v>3.9957831735020064</c:v>
                </c:pt>
                <c:pt idx="16">
                  <c:v>3.9474568299402</c:v>
                </c:pt>
                <c:pt idx="17">
                  <c:v>3.9182942658232394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  <c:pt idx="24">
                  <c:v>3.9166666666666665</c:v>
                </c:pt>
                <c:pt idx="25">
                  <c:v>3.9166666666666665</c:v>
                </c:pt>
                <c:pt idx="26">
                  <c:v>3.9166666666666665</c:v>
                </c:pt>
                <c:pt idx="27">
                  <c:v>3.9166666666666665</c:v>
                </c:pt>
                <c:pt idx="28">
                  <c:v>3.9169240645337648</c:v>
                </c:pt>
                <c:pt idx="29">
                  <c:v>3.9198221234760644</c:v>
                </c:pt>
                <c:pt idx="30">
                  <c:v>3.9259543529645371</c:v>
                </c:pt>
                <c:pt idx="31">
                  <c:v>3.9353511517421165</c:v>
                </c:pt>
                <c:pt idx="32">
                  <c:v>3.9480593788130571</c:v>
                </c:pt>
                <c:pt idx="33">
                  <c:v>3.9641429414518981</c:v>
                </c:pt>
                <c:pt idx="34">
                  <c:v>3.9836836068876798</c:v>
                </c:pt>
                <c:pt idx="35">
                  <c:v>4.0067820571184436</c:v>
                </c:pt>
                <c:pt idx="36">
                  <c:v>4.0335592126492417</c:v>
                </c:pt>
                <c:pt idx="37">
                  <c:v>4.0624265305840215</c:v>
                </c:pt>
                <c:pt idx="38">
                  <c:v>4.0917100213813615</c:v>
                </c:pt>
                <c:pt idx="39">
                  <c:v>4.121418750175379</c:v>
                </c:pt>
                <c:pt idx="40">
                  <c:v>4.1515620473030745</c:v>
                </c:pt>
                <c:pt idx="41">
                  <c:v>4.182149518074004</c:v>
                </c:pt>
                <c:pt idx="42">
                  <c:v>4.2131910529750503</c:v>
                </c:pt>
                <c:pt idx="43">
                  <c:v>4.2446968383330441</c:v>
                </c:pt>
                <c:pt idx="44">
                  <c:v>4.2766773674593992</c:v>
                </c:pt>
                <c:pt idx="45">
                  <c:v>4.309143452302366</c:v>
                </c:pt>
                <c:pt idx="46">
                  <c:v>4.3421062356340947</c:v>
                </c:pt>
                <c:pt idx="47">
                  <c:v>4.3755772038013525</c:v>
                </c:pt>
                <c:pt idx="48">
                  <c:v>4.4095682000705532</c:v>
                </c:pt>
                <c:pt idx="49">
                  <c:v>4.4440914385996759</c:v>
                </c:pt>
                <c:pt idx="50">
                  <c:v>4.4791595190716897</c:v>
                </c:pt>
                <c:pt idx="51">
                  <c:v>4.5147854420263123</c:v>
                </c:pt>
                <c:pt idx="52">
                  <c:v>4.5509826249293148</c:v>
                </c:pt>
                <c:pt idx="53">
                  <c:v>4.5877649190210681</c:v>
                </c:pt>
                <c:pt idx="54">
                  <c:v>4.6251466269888128</c:v>
                </c:pt>
                <c:pt idx="55">
                  <c:v>4.6631425215099851</c:v>
                </c:pt>
                <c:pt idx="56">
                  <c:v>4.7017678647171337</c:v>
                </c:pt>
                <c:pt idx="57">
                  <c:v>4.7410384286382934</c:v>
                </c:pt>
                <c:pt idx="58">
                  <c:v>4.7809705166703278</c:v>
                </c:pt>
                <c:pt idx="59">
                  <c:v>4.8215809861466745</c:v>
                </c:pt>
                <c:pt idx="60">
                  <c:v>4.862887272065092</c:v>
                </c:pt>
                <c:pt idx="61">
                  <c:v>4.9049074120456178</c:v>
                </c:pt>
                <c:pt idx="62">
                  <c:v>4.9476600725937532</c:v>
                </c:pt>
                <c:pt idx="63">
                  <c:v>4.9911645767492443</c:v>
                </c:pt>
                <c:pt idx="64">
                  <c:v>5.0354409332064831</c:v>
                </c:pt>
                <c:pt idx="65">
                  <c:v>5.080509866998737</c:v>
                </c:pt>
                <c:pt idx="66">
                  <c:v>5.1263928518450648</c:v>
                </c:pt>
                <c:pt idx="67">
                  <c:v>5.175196932759877</c:v>
                </c:pt>
                <c:pt idx="68">
                  <c:v>5.2291944815309304</c:v>
                </c:pt>
                <c:pt idx="69">
                  <c:v>5.2886833428979729</c:v>
                </c:pt>
                <c:pt idx="70">
                  <c:v>5.3540020595820685</c:v>
                </c:pt>
                <c:pt idx="71">
                  <c:v>5.4255351078296243</c:v>
                </c:pt>
                <c:pt idx="72">
                  <c:v>5.5037191089127457</c:v>
                </c:pt>
                <c:pt idx="73">
                  <c:v>5.5890502182107902</c:v>
                </c:pt>
                <c:pt idx="74">
                  <c:v>5.6820929445331005</c:v>
                </c:pt>
                <c:pt idx="75">
                  <c:v>5.7834907181126622</c:v>
                </c:pt>
                <c:pt idx="76">
                  <c:v>5.8939786111278316</c:v>
                </c:pt>
                <c:pt idx="77">
                  <c:v>6.0143987264830612</c:v>
                </c:pt>
                <c:pt idx="78">
                  <c:v>6.1457189183534702</c:v>
                </c:pt>
                <c:pt idx="79">
                  <c:v>6.2890557049763824</c:v>
                </c:pt>
                <c:pt idx="80">
                  <c:v>6.4457024992868588</c:v>
                </c:pt>
                <c:pt idx="81">
                  <c:v>6.6171646435037736</c:v>
                </c:pt>
                <c:pt idx="82">
                  <c:v>6.8052032294309113</c:v>
                </c:pt>
                <c:pt idx="83">
                  <c:v>7.0118903758074858</c:v>
                </c:pt>
                <c:pt idx="84">
                  <c:v>7.2396796056685142</c:v>
                </c:pt>
                <c:pt idx="85">
                  <c:v>7.4914963546697519</c:v>
                </c:pt>
                <c:pt idx="86">
                  <c:v>7.7708556538761684</c:v>
                </c:pt>
                <c:pt idx="87">
                  <c:v>8.0820169963097843</c:v>
                </c:pt>
                <c:pt idx="88">
                  <c:v>8.4301908451714738</c:v>
                </c:pt>
                <c:pt idx="89">
                  <c:v>8.8218180453103585</c:v>
                </c:pt>
                <c:pt idx="90">
                  <c:v>9.2649540300578757</c:v>
                </c:pt>
                <c:pt idx="91">
                  <c:v>9.7698067241214446</c:v>
                </c:pt>
                <c:pt idx="92">
                  <c:v>10.349504985378571</c:v>
                </c:pt>
                <c:pt idx="93">
                  <c:v>11.021221714151718</c:v>
                </c:pt>
                <c:pt idx="94">
                  <c:v>11.807858506682745</c:v>
                </c:pt>
                <c:pt idx="95">
                  <c:v>12.7406491767372</c:v>
                </c:pt>
                <c:pt idx="96">
                  <c:v>13.86332531030251</c:v>
                </c:pt>
                <c:pt idx="97">
                  <c:v>15.239058680102977</c:v>
                </c:pt>
                <c:pt idx="98">
                  <c:v>16.962610076512199</c:v>
                </c:pt>
                <c:pt idx="99">
                  <c:v>19.182890494265539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5-4ED6-BDED-05137072A766}"/>
            </c:ext>
          </c:extLst>
        </c:ser>
        <c:ser>
          <c:idx val="2"/>
          <c:order val="3"/>
          <c:tx>
            <c:strRef>
              <c:f>Mile!$D$6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5.865695792880258</c:v>
                </c:pt>
                <c:pt idx="3" formatCode="0.000">
                  <c:v>5.5933265827667675</c:v>
                </c:pt>
                <c:pt idx="4" formatCode="0.000">
                  <c:v>5.3554939981532774</c:v>
                </c:pt>
                <c:pt idx="5" formatCode="0.000">
                  <c:v>5.1466347220373567</c:v>
                </c:pt>
                <c:pt idx="6" formatCode="0.000">
                  <c:v>4.962354551676933</c:v>
                </c:pt>
                <c:pt idx="7" formatCode="0.000">
                  <c:v>4.7991394646477179</c:v>
                </c:pt>
                <c:pt idx="8" formatCode="0.000">
                  <c:v>4.6541486117798101</c:v>
                </c:pt>
                <c:pt idx="9" formatCode="0.000">
                  <c:v>4.5250633898966246</c:v>
                </c:pt>
                <c:pt idx="10" formatCode="0.000">
                  <c:v>4.4099756690997562</c:v>
                </c:pt>
                <c:pt idx="11" formatCode="0.000">
                  <c:v>4.3073038505811141</c:v>
                </c:pt>
                <c:pt idx="12" formatCode="0.000">
                  <c:v>4.2157290303823221</c:v>
                </c:pt>
                <c:pt idx="13" formatCode="0.000">
                  <c:v>4.1341459068391595</c:v>
                </c:pt>
                <c:pt idx="14" formatCode="0.000">
                  <c:v>4.0616246498599438</c:v>
                </c:pt>
                <c:pt idx="15" formatCode="0.000">
                  <c:v>3.9944903581267215</c:v>
                </c:pt>
                <c:pt idx="16" formatCode="0.000">
                  <c:v>3.9295392953929538</c:v>
                </c:pt>
                <c:pt idx="17" formatCode="0.000">
                  <c:v>3.8821954484605081</c:v>
                </c:pt>
                <c:pt idx="18" formatCode="0.000">
                  <c:v>3.8666666666666663</c:v>
                </c:pt>
                <c:pt idx="19" formatCode="0.000">
                  <c:v>3.8666666666666663</c:v>
                </c:pt>
                <c:pt idx="20" formatCode="0.000">
                  <c:v>3.8666666666666663</c:v>
                </c:pt>
                <c:pt idx="21" formatCode="0.000">
                  <c:v>3.8666666666666663</c:v>
                </c:pt>
                <c:pt idx="22" formatCode="0.000">
                  <c:v>3.8666666666666663</c:v>
                </c:pt>
                <c:pt idx="23" formatCode="0.000">
                  <c:v>3.8666666666666663</c:v>
                </c:pt>
                <c:pt idx="24" formatCode="0.000">
                  <c:v>3.8666666666666663</c:v>
                </c:pt>
                <c:pt idx="25" formatCode="0.000">
                  <c:v>3.8666666666666663</c:v>
                </c:pt>
                <c:pt idx="26" formatCode="0.000">
                  <c:v>3.8666666666666663</c:v>
                </c:pt>
                <c:pt idx="27" formatCode="0.000">
                  <c:v>3.8666666666666663</c:v>
                </c:pt>
                <c:pt idx="28" formatCode="0.000">
                  <c:v>3.8666666666666663</c:v>
                </c:pt>
                <c:pt idx="29" formatCode="0.000">
                  <c:v>3.8666666666666663</c:v>
                </c:pt>
                <c:pt idx="30" formatCode="0.000">
                  <c:v>3.8682139522475651</c:v>
                </c:pt>
                <c:pt idx="31" formatCode="0.000">
                  <c:v>3.8724753797362705</c:v>
                </c:pt>
                <c:pt idx="32" formatCode="0.000">
                  <c:v>3.8798581844939455</c:v>
                </c:pt>
                <c:pt idx="33" formatCode="0.000">
                  <c:v>3.8900067069081148</c:v>
                </c:pt>
                <c:pt idx="34" formatCode="0.000">
                  <c:v>3.9033582340668951</c:v>
                </c:pt>
                <c:pt idx="35" formatCode="0.000">
                  <c:v>3.9199783725331163</c:v>
                </c:pt>
                <c:pt idx="36" formatCode="0.000">
                  <c:v>3.9395483104092368</c:v>
                </c:pt>
                <c:pt idx="37" formatCode="0.000">
                  <c:v>3.962560634009701</c:v>
                </c:pt>
                <c:pt idx="38" formatCode="0.000">
                  <c:v>3.988721545973454</c:v>
                </c:pt>
                <c:pt idx="39" formatCode="0.000">
                  <c:v>4.0181509577747754</c:v>
                </c:pt>
                <c:pt idx="40" formatCode="0.000">
                  <c:v>4.0514110086616366</c:v>
                </c:pt>
                <c:pt idx="41" formatCode="0.000">
                  <c:v>4.0856579318117774</c:v>
                </c:pt>
                <c:pt idx="42" formatCode="0.000">
                  <c:v>4.1204887752202328</c:v>
                </c:pt>
                <c:pt idx="43" formatCode="0.000">
                  <c:v>4.1559186013184286</c:v>
                </c:pt>
                <c:pt idx="44" formatCode="0.000">
                  <c:v>4.1919629950852846</c:v>
                </c:pt>
                <c:pt idx="45" formatCode="0.000">
                  <c:v>4.2286380869058027</c:v>
                </c:pt>
                <c:pt idx="46" formatCode="0.000">
                  <c:v>4.2659605766401878</c:v>
                </c:pt>
                <c:pt idx="47" formatCode="0.000">
                  <c:v>4.303947758978925</c:v>
                </c:pt>
                <c:pt idx="48" formatCode="0.000">
                  <c:v>4.3426175501647197</c:v>
                </c:pt>
                <c:pt idx="49" formatCode="0.000">
                  <c:v>4.3819885161680263</c:v>
                </c:pt>
                <c:pt idx="50" formatCode="0.000">
                  <c:v>4.422079902409271</c:v>
                </c:pt>
                <c:pt idx="51" formatCode="0.000">
                  <c:v>4.4629116651277316</c:v>
                </c:pt>
                <c:pt idx="52" formatCode="0.000">
                  <c:v>4.5045045045045038</c:v>
                </c:pt>
                <c:pt idx="53" formatCode="0.000">
                  <c:v>4.5468798996550639</c:v>
                </c:pt>
                <c:pt idx="54" formatCode="0.000">
                  <c:v>4.5900601456157002</c:v>
                </c:pt>
                <c:pt idx="55" formatCode="0.000">
                  <c:v>4.6340683924576531</c:v>
                </c:pt>
                <c:pt idx="56" formatCode="0.000">
                  <c:v>4.6789286866731201</c:v>
                </c:pt>
                <c:pt idx="57" formatCode="0.000">
                  <c:v>4.7246660149885953</c:v>
                </c:pt>
                <c:pt idx="58" formatCode="0.000">
                  <c:v>4.7713063507732798</c:v>
                </c:pt>
                <c:pt idx="59" formatCode="0.000">
                  <c:v>4.8188767032236619</c:v>
                </c:pt>
                <c:pt idx="60" formatCode="0.000">
                  <c:v>4.8674051695199729</c:v>
                </c:pt>
                <c:pt idx="61" formatCode="0.000">
                  <c:v>4.9169209901661572</c:v>
                </c:pt>
                <c:pt idx="62" formatCode="0.000">
                  <c:v>4.9674546077423773</c:v>
                </c:pt>
                <c:pt idx="63" formatCode="0.000">
                  <c:v>5.0190377293181028</c:v>
                </c:pt>
                <c:pt idx="64" formatCode="0.000">
                  <c:v>5.0717033927946833</c:v>
                </c:pt>
                <c:pt idx="65" formatCode="0.000">
                  <c:v>5.1254860374690701</c:v>
                </c:pt>
                <c:pt idx="66" formatCode="0.000">
                  <c:v>5.1825045793682705</c:v>
                </c:pt>
                <c:pt idx="67" formatCode="0.000">
                  <c:v>5.2457830235608007</c:v>
                </c:pt>
                <c:pt idx="68" formatCode="0.000">
                  <c:v>5.3164672991429489</c:v>
                </c:pt>
                <c:pt idx="69" formatCode="0.000">
                  <c:v>5.395850776816447</c:v>
                </c:pt>
                <c:pt idx="70" formatCode="0.000">
                  <c:v>5.4830780865948183</c:v>
                </c:pt>
                <c:pt idx="71" formatCode="0.000">
                  <c:v>5.5804108336941356</c:v>
                </c:pt>
                <c:pt idx="72" formatCode="0.000">
                  <c:v>5.6871108496347498</c:v>
                </c:pt>
                <c:pt idx="73" formatCode="0.000">
                  <c:v>5.8049341940649546</c:v>
                </c:pt>
                <c:pt idx="74" formatCode="0.000">
                  <c:v>5.935932862552451</c:v>
                </c:pt>
                <c:pt idx="75" formatCode="0.000">
                  <c:v>6.0796645702306069</c:v>
                </c:pt>
                <c:pt idx="76" formatCode="0.000">
                  <c:v>6.2395782905707051</c:v>
                </c:pt>
                <c:pt idx="77" formatCode="0.000">
                  <c:v>6.4155743598252304</c:v>
                </c:pt>
                <c:pt idx="78" formatCode="0.000">
                  <c:v>6.6108166638171761</c:v>
                </c:pt>
                <c:pt idx="79" formatCode="0.000">
                  <c:v>6.8291534204639106</c:v>
                </c:pt>
                <c:pt idx="80" formatCode="0.000">
                  <c:v>7.0714459887832231</c:v>
                </c:pt>
                <c:pt idx="81" formatCode="0.000">
                  <c:v>7.3440962329851214</c:v>
                </c:pt>
                <c:pt idx="82" formatCode="0.000">
                  <c:v>7.6491922189251564</c:v>
                </c:pt>
                <c:pt idx="83" formatCode="0.000">
                  <c:v>7.9939356350354895</c:v>
                </c:pt>
                <c:pt idx="84" formatCode="0.000">
                  <c:v>8.3875632682574093</c:v>
                </c:pt>
                <c:pt idx="85" formatCode="0.000">
                  <c:v>8.8360755636806818</c:v>
                </c:pt>
                <c:pt idx="86" formatCode="0.000">
                  <c:v>9.355593192999434</c:v>
                </c:pt>
                <c:pt idx="87" formatCode="0.000">
                  <c:v>9.9579363035453685</c:v>
                </c:pt>
                <c:pt idx="88" formatCode="0.000">
                  <c:v>10.666666666666666</c:v>
                </c:pt>
                <c:pt idx="89" formatCode="0.000">
                  <c:v>11.514790549930513</c:v>
                </c:pt>
                <c:pt idx="90" formatCode="0.000">
                  <c:v>12.537829658452225</c:v>
                </c:pt>
                <c:pt idx="91" formatCode="0.000">
                  <c:v>13.804593597524692</c:v>
                </c:pt>
                <c:pt idx="92" formatCode="0.000">
                  <c:v>15.398911456259125</c:v>
                </c:pt>
                <c:pt idx="93" formatCode="0.000">
                  <c:v>17.472510920319323</c:v>
                </c:pt>
                <c:pt idx="94" formatCode="0.000">
                  <c:v>20.286813571178733</c:v>
                </c:pt>
                <c:pt idx="95" formatCode="0.000">
                  <c:v>24.288107202680063</c:v>
                </c:pt>
                <c:pt idx="96" formatCode="0.000">
                  <c:v>30.470186498555286</c:v>
                </c:pt>
                <c:pt idx="97" formatCode="0.000">
                  <c:v>41.178558750443734</c:v>
                </c:pt>
                <c:pt idx="98" formatCode="0.000">
                  <c:v>64.337215751525221</c:v>
                </c:pt>
                <c:pt idx="99" formatCode="0.000">
                  <c:v>152.2309711286089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5-4ED6-BDED-05137072A766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Mile!$A$36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Mile!$C$36</c:f>
              <c:numCache>
                <c:formatCode>0.000</c:formatCode>
                <c:ptCount val="1"/>
                <c:pt idx="0">
                  <c:v>3.8666666666666663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75-4ED6-BDED-05137072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43708847198293"/>
          <c:y val="0.22459692538432696"/>
          <c:w val="0.43976281744905771"/>
          <c:h val="0.25702549681289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5 km Road</a:t>
            </a:r>
          </a:p>
        </c:rich>
      </c:tx>
      <c:layout>
        <c:manualLayout>
          <c:xMode val="edge"/>
          <c:yMode val="edge"/>
          <c:x val="0.4351322741113347"/>
          <c:y val="5.8247776722131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50598267747572E-2"/>
          <c:y val="3.7749455365821596E-2"/>
          <c:w val="0.8849403516041312"/>
          <c:h val="0.8377351826251319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2" formatCode="0.0000">
                  <c:v>39.049999999999997</c:v>
                </c:pt>
                <c:pt idx="3" formatCode="0.0000">
                  <c:v>29.25</c:v>
                </c:pt>
                <c:pt idx="4" formatCode="0.0000">
                  <c:v>24.133333333333333</c:v>
                </c:pt>
                <c:pt idx="5" formatCode="0.0000">
                  <c:v>21.766666666666666</c:v>
                </c:pt>
                <c:pt idx="6" formatCode="0.0000">
                  <c:v>19.033333333333335</c:v>
                </c:pt>
                <c:pt idx="7" formatCode="0.0000">
                  <c:v>18.666666666666668</c:v>
                </c:pt>
                <c:pt idx="8" formatCode="0.0000">
                  <c:v>17.883333333333333</c:v>
                </c:pt>
                <c:pt idx="9" formatCode="0.0000">
                  <c:v>17.8</c:v>
                </c:pt>
                <c:pt idx="10" formatCode="0.0000">
                  <c:v>16.616666666666667</c:v>
                </c:pt>
                <c:pt idx="11" formatCode="0.0000">
                  <c:v>16.383333333333333</c:v>
                </c:pt>
                <c:pt idx="12" formatCode="0.0000">
                  <c:v>16.199999999999996</c:v>
                </c:pt>
                <c:pt idx="13" formatCode="0.0000">
                  <c:v>15.116666666666669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13.000000000000002</c:v>
                </c:pt>
                <c:pt idx="18" formatCode="0.0000">
                  <c:v>13.000000000000002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13.366666666666667</c:v>
                </c:pt>
                <c:pt idx="29" formatCode="0.0000">
                  <c:v>13.45</c:v>
                </c:pt>
                <c:pt idx="30" formatCode="0.0000">
                  <c:v>13.333333333333336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13.533333333333333</c:v>
                </c:pt>
                <c:pt idx="39" formatCode="0.0000">
                  <c:v>13.666666666666666</c:v>
                </c:pt>
                <c:pt idx="40" formatCode="0.0000">
                  <c:v>13.633333333333333</c:v>
                </c:pt>
                <c:pt idx="41" formatCode="0.0000">
                  <c:v>13.916666666666666</c:v>
                </c:pt>
                <c:pt idx="42" formatCode="0.0000">
                  <c:v>14.05</c:v>
                </c:pt>
                <c:pt idx="43" formatCode="0.0000">
                  <c:v>14.566666666666666</c:v>
                </c:pt>
                <c:pt idx="44" formatCode="0.0000">
                  <c:v>14.483333333333333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15.083333333333334</c:v>
                </c:pt>
                <c:pt idx="51" formatCode="0.0000">
                  <c:v>15.500000000000002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16.716666666666665</c:v>
                </c:pt>
                <c:pt idx="58" formatCode="0.0000">
                  <c:v>16.350000000000001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16.416666666666668</c:v>
                </c:pt>
                <c:pt idx="62" formatCode="0.0000">
                  <c:v>16.45</c:v>
                </c:pt>
                <c:pt idx="63" formatCode="0.0000">
                  <c:v>17.283333333333331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18.016666666666666</c:v>
                </c:pt>
                <c:pt idx="70" formatCode="0.0000">
                  <c:v>18.7</c:v>
                </c:pt>
                <c:pt idx="71" formatCode="0.0000">
                  <c:v>18.533333333333335</c:v>
                </c:pt>
                <c:pt idx="72" formatCode="0.0000">
                  <c:v>18.366666666666667</c:v>
                </c:pt>
                <c:pt idx="73" formatCode="0.0000">
                  <c:v>19.100000000000001</c:v>
                </c:pt>
                <c:pt idx="74" formatCode="0.0000">
                  <c:v>18.75</c:v>
                </c:pt>
                <c:pt idx="75" formatCode="0.0000">
                  <c:v>19.666666666666668</c:v>
                </c:pt>
                <c:pt idx="76" formatCode="0.0000">
                  <c:v>20.05</c:v>
                </c:pt>
                <c:pt idx="77" formatCode="0.0000">
                  <c:v>21.883333333333333</c:v>
                </c:pt>
                <c:pt idx="78" formatCode="0.0000">
                  <c:v>22.316666666666666</c:v>
                </c:pt>
                <c:pt idx="79" formatCode="0.0000">
                  <c:v>22.233333333333334</c:v>
                </c:pt>
                <c:pt idx="80" formatCode="0.0000">
                  <c:v>21.983333333333334</c:v>
                </c:pt>
                <c:pt idx="81" formatCode="0.0000">
                  <c:v>23.9</c:v>
                </c:pt>
                <c:pt idx="82" formatCode="0.0000">
                  <c:v>24.366666666666671</c:v>
                </c:pt>
                <c:pt idx="83" formatCode="0.0000">
                  <c:v>25.116666666666667</c:v>
                </c:pt>
                <c:pt idx="84" formatCode="0.0000">
                  <c:v>24.95</c:v>
                </c:pt>
                <c:pt idx="85" formatCode="0.0000">
                  <c:v>28.35</c:v>
                </c:pt>
                <c:pt idx="86" formatCode="0.0000">
                  <c:v>29.616666666666667</c:v>
                </c:pt>
                <c:pt idx="87" formatCode="0.0000">
                  <c:v>26.616666666666667</c:v>
                </c:pt>
                <c:pt idx="88" formatCode="0.0000">
                  <c:v>32.950000000000003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40.216666666666669</c:v>
                </c:pt>
                <c:pt idx="92" formatCode="0.0000">
                  <c:v>45.783333333333331</c:v>
                </c:pt>
                <c:pt idx="93" formatCode="0.0000">
                  <c:v>43.866666666666674</c:v>
                </c:pt>
                <c:pt idx="94" formatCode="0.0000">
                  <c:v>40.866666666666667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16.2</c:v>
                </c:pt>
                <c:pt idx="13" formatCode="0.000">
                  <c:v>15.116666666666665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13.233333333333334</c:v>
                </c:pt>
                <c:pt idx="17" formatCode="0.000">
                  <c:v>12.999999999999998</c:v>
                </c:pt>
                <c:pt idx="18" formatCode="0.000">
                  <c:v>12.999999999999998</c:v>
                </c:pt>
                <c:pt idx="19" formatCode="0.000">
                  <c:v>12.816666666666666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12.85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13.233333333333334</c:v>
                </c:pt>
                <c:pt idx="26" formatCode="0.000">
                  <c:v>13.233333333333334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13.333333333333332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13.65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14.833333333333332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</c:v>
                </c:pt>
                <c:pt idx="52" formatCode="0.000">
                  <c:v>15.166666666666666</c:v>
                </c:pt>
                <c:pt idx="53" formatCode="0.000">
                  <c:v>15.25</c:v>
                </c:pt>
                <c:pt idx="54" formatCode="0.000">
                  <c:v>15.516666666666666</c:v>
                </c:pt>
                <c:pt idx="55" formatCode="0.000">
                  <c:v>15.950000000000001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16.099999999999998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</c:v>
                </c:pt>
                <c:pt idx="67" formatCode="0.000">
                  <c:v>17.650000000000002</c:v>
                </c:pt>
                <c:pt idx="68" formatCode="0.000">
                  <c:v>17.566666666666666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22.233333333333331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24.366666666666667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33.766666666666666</c:v>
                </c:pt>
                <c:pt idx="90" formatCode="0.000">
                  <c:v>38.883333333333333</c:v>
                </c:pt>
                <c:pt idx="91" formatCode="0.000">
                  <c:v>40.216666666666669</c:v>
                </c:pt>
                <c:pt idx="93" formatCode="0.000">
                  <c:v>43.866666666666667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26.429452900041138</c:v>
                </c:pt>
                <c:pt idx="3" formatCode="0.0000">
                  <c:v>23.440350237139729</c:v>
                </c:pt>
                <c:pt idx="4" formatCode="0.0000">
                  <c:v>21.197624546354341</c:v>
                </c:pt>
                <c:pt idx="5" formatCode="0.0000">
                  <c:v>19.463798848833687</c:v>
                </c:pt>
                <c:pt idx="6" formatCode="0.0000">
                  <c:v>18.093494790199944</c:v>
                </c:pt>
                <c:pt idx="7" formatCode="0.0000">
                  <c:v>16.992859032002116</c:v>
                </c:pt>
                <c:pt idx="8" formatCode="0.0000">
                  <c:v>16.098722124780757</c:v>
                </c:pt>
                <c:pt idx="9" formatCode="0.0000">
                  <c:v>15.367137048552976</c:v>
                </c:pt>
                <c:pt idx="10" formatCode="0.0000">
                  <c:v>14.766720294185244</c:v>
                </c:pt>
                <c:pt idx="11" formatCode="0.0000">
                  <c:v>14.274605643190402</c:v>
                </c:pt>
                <c:pt idx="12" formatCode="0.0000">
                  <c:v>13.873893327575036</c:v>
                </c:pt>
                <c:pt idx="13" formatCode="0.0000">
                  <c:v>13.551993250369119</c:v>
                </c:pt>
                <c:pt idx="14" formatCode="0.0000">
                  <c:v>13.299523908093562</c:v>
                </c:pt>
                <c:pt idx="15" formatCode="0.0000">
                  <c:v>13.109569475617221</c:v>
                </c:pt>
                <c:pt idx="16" formatCode="0.0000">
                  <c:v>12.951017939931466</c:v>
                </c:pt>
                <c:pt idx="17" formatCode="0.0000">
                  <c:v>12.855339910424329</c:v>
                </c:pt>
                <c:pt idx="18" formatCode="0.0000">
                  <c:v>12.85</c:v>
                </c:pt>
                <c:pt idx="19" formatCode="0.0000">
                  <c:v>12.85</c:v>
                </c:pt>
                <c:pt idx="20" formatCode="0.0000">
                  <c:v>12.85</c:v>
                </c:pt>
                <c:pt idx="21" formatCode="0.0000">
                  <c:v>12.85</c:v>
                </c:pt>
                <c:pt idx="22" formatCode="0.0000">
                  <c:v>12.85</c:v>
                </c:pt>
                <c:pt idx="23" formatCode="0.0000">
                  <c:v>12.85</c:v>
                </c:pt>
                <c:pt idx="24" formatCode="0.0000">
                  <c:v>12.85</c:v>
                </c:pt>
                <c:pt idx="25" formatCode="0.0000">
                  <c:v>12.85</c:v>
                </c:pt>
                <c:pt idx="26" formatCode="0.0000">
                  <c:v>12.85</c:v>
                </c:pt>
                <c:pt idx="27" formatCode="0.0000">
                  <c:v>12.85</c:v>
                </c:pt>
                <c:pt idx="28" formatCode="0.0000">
                  <c:v>12.85</c:v>
                </c:pt>
                <c:pt idx="29" formatCode="0.0000">
                  <c:v>12.851124473391422</c:v>
                </c:pt>
                <c:pt idx="30" formatCode="0.0000">
                  <c:v>12.863788373162482</c:v>
                </c:pt>
                <c:pt idx="31" formatCode="0.0000">
                  <c:v>12.890605407032151</c:v>
                </c:pt>
                <c:pt idx="32" formatCode="0.0000">
                  <c:v>12.931752925526061</c:v>
                </c:pt>
                <c:pt idx="33" formatCode="0.0000">
                  <c:v>12.987505211425972</c:v>
                </c:pt>
                <c:pt idx="34" formatCode="0.0000">
                  <c:v>13.058238090550244</c:v>
                </c:pt>
                <c:pt idx="35" formatCode="0.0000">
                  <c:v>13.14443535188216</c:v>
                </c:pt>
                <c:pt idx="36" formatCode="0.0000">
                  <c:v>13.239233463836801</c:v>
                </c:pt>
                <c:pt idx="37" formatCode="0.0000">
                  <c:v>13.335408883354088</c:v>
                </c:pt>
                <c:pt idx="38" formatCode="0.0000">
                  <c:v>13.432991846121681</c:v>
                </c:pt>
                <c:pt idx="39" formatCode="0.0000">
                  <c:v>13.53201347935973</c:v>
                </c:pt>
                <c:pt idx="40" formatCode="0.0000">
                  <c:v>13.632505834924675</c:v>
                </c:pt>
                <c:pt idx="41" formatCode="0.0000">
                  <c:v>13.734501923899103</c:v>
                </c:pt>
                <c:pt idx="42" formatCode="0.0000">
                  <c:v>13.83803575274607</c:v>
                </c:pt>
                <c:pt idx="43" formatCode="0.0000">
                  <c:v>13.943142361111111</c:v>
                </c:pt>
                <c:pt idx="44" formatCode="0.0000">
                  <c:v>14.049857861360158</c:v>
                </c:pt>
                <c:pt idx="45" formatCode="0.0000">
                  <c:v>14.158219479947114</c:v>
                </c:pt>
                <c:pt idx="46" formatCode="0.0000">
                  <c:v>14.268265600710636</c:v>
                </c:pt>
                <c:pt idx="47" formatCode="0.0000">
                  <c:v>14.380035810205909</c:v>
                </c:pt>
                <c:pt idx="48" formatCode="0.0000">
                  <c:v>14.493570945183848</c:v>
                </c:pt>
                <c:pt idx="49" formatCode="0.0000">
                  <c:v>14.608913142337427</c:v>
                </c:pt>
                <c:pt idx="50" formatCode="0.0000">
                  <c:v>14.726105890442355</c:v>
                </c:pt>
                <c:pt idx="51" formatCode="0.0000">
                  <c:v>14.845194085027725</c:v>
                </c:pt>
                <c:pt idx="52" formatCode="0.0000">
                  <c:v>14.96622408572094</c:v>
                </c:pt>
                <c:pt idx="53" formatCode="0.0000">
                  <c:v>15.089243776420854</c:v>
                </c:pt>
                <c:pt idx="54" formatCode="0.0000">
                  <c:v>15.214302628463177</c:v>
                </c:pt>
                <c:pt idx="55" formatCode="0.0000">
                  <c:v>15.341451766953199</c:v>
                </c:pt>
                <c:pt idx="56" formatCode="0.0000">
                  <c:v>15.470744040452685</c:v>
                </c:pt>
                <c:pt idx="57" formatCode="0.0000">
                  <c:v>15.602234094220496</c:v>
                </c:pt>
                <c:pt idx="58" formatCode="0.0000">
                  <c:v>15.73597844722018</c:v>
                </c:pt>
                <c:pt idx="59" formatCode="0.0000">
                  <c:v>15.872035573122529</c:v>
                </c:pt>
                <c:pt idx="60" formatCode="0.0000">
                  <c:v>16.010465985546972</c:v>
                </c:pt>
                <c:pt idx="61" formatCode="0.0000">
                  <c:v>16.151332327802916</c:v>
                </c:pt>
                <c:pt idx="62" formatCode="0.0000">
                  <c:v>16.294699467410602</c:v>
                </c:pt>
                <c:pt idx="63" formatCode="0.0000">
                  <c:v>16.440634595701127</c:v>
                </c:pt>
                <c:pt idx="64" formatCode="0.0000">
                  <c:v>16.589207332816937</c:v>
                </c:pt>
                <c:pt idx="65" formatCode="0.0000">
                  <c:v>16.740489838457528</c:v>
                </c:pt>
                <c:pt idx="66" formatCode="0.0000">
                  <c:v>16.894556928740467</c:v>
                </c:pt>
                <c:pt idx="67" formatCode="0.0000">
                  <c:v>17.058208980981092</c:v>
                </c:pt>
                <c:pt idx="68" formatCode="0.0000">
                  <c:v>17.238788750382341</c:v>
                </c:pt>
                <c:pt idx="69" formatCode="0.0000">
                  <c:v>17.43727669090697</c:v>
                </c:pt>
                <c:pt idx="70" formatCode="0.0000">
                  <c:v>17.654785065013574</c:v>
                </c:pt>
                <c:pt idx="71" formatCode="0.0000">
                  <c:v>17.892574929508825</c:v>
                </c:pt>
                <c:pt idx="72" formatCode="0.0000">
                  <c:v>18.152076258496866</c:v>
                </c:pt>
                <c:pt idx="73" formatCode="0.0000">
                  <c:v>18.434911849559644</c:v>
                </c:pt>
                <c:pt idx="74" formatCode="0.0000">
                  <c:v>18.74292582177155</c:v>
                </c:pt>
                <c:pt idx="75" formatCode="0.0000">
                  <c:v>19.078217723293093</c:v>
                </c:pt>
                <c:pt idx="76" formatCode="0.0000">
                  <c:v>19.443183537600241</c:v>
                </c:pt>
                <c:pt idx="77" formatCode="0.0000">
                  <c:v>19.840565232227249</c:v>
                </c:pt>
                <c:pt idx="78" formatCode="0.0000">
                  <c:v>20.273510961895262</c:v>
                </c:pt>
                <c:pt idx="79" formatCode="0.0000">
                  <c:v>20.745648660735185</c:v>
                </c:pt>
                <c:pt idx="80" formatCode="0.0000">
                  <c:v>21.261176595167342</c:v>
                </c:pt>
                <c:pt idx="81" formatCode="0.0000">
                  <c:v>21.824975584900852</c:v>
                </c:pt>
                <c:pt idx="82" formatCode="0.0000">
                  <c:v>22.442749158178593</c:v>
                </c:pt>
                <c:pt idx="83" formatCode="0.0000">
                  <c:v>23.121200071252879</c:v>
                </c:pt>
                <c:pt idx="84" formatCode="0.0000">
                  <c:v>23.868254664061283</c:v>
                </c:pt>
                <c:pt idx="85" formatCode="0.0000">
                  <c:v>24.693350858886625</c:v>
                </c:pt>
                <c:pt idx="86" formatCode="0.0000">
                  <c:v>25.607811877241929</c:v>
                </c:pt>
                <c:pt idx="87" formatCode="0.0000">
                  <c:v>26.625336960733325</c:v>
                </c:pt>
                <c:pt idx="88" formatCode="0.0000">
                  <c:v>27.762654152947377</c:v>
                </c:pt>
                <c:pt idx="89" formatCode="0.0000">
                  <c:v>29.040401186927522</c:v>
                </c:pt>
                <c:pt idx="90" formatCode="0.0000">
                  <c:v>30.484333187830938</c:v>
                </c:pt>
                <c:pt idx="91" formatCode="0.0000">
                  <c:v>32.127007937996126</c:v>
                </c:pt>
                <c:pt idx="92" formatCode="0.0000">
                  <c:v>34.010184528409745</c:v>
                </c:pt>
                <c:pt idx="93" formatCode="0.0000">
                  <c:v>36.188314413087504</c:v>
                </c:pt>
                <c:pt idx="94" formatCode="0.0000">
                  <c:v>38.733752923870838</c:v>
                </c:pt>
                <c:pt idx="95" formatCode="0.0000">
                  <c:v>41.744768909405721</c:v>
                </c:pt>
                <c:pt idx="96" formatCode="0.0000">
                  <c:v>45.358277444405203</c:v>
                </c:pt>
                <c:pt idx="97" formatCode="0.0000">
                  <c:v>49.770898936025986</c:v>
                </c:pt>
                <c:pt idx="98" formatCode="0.0000">
                  <c:v>55.275474035582775</c:v>
                </c:pt>
                <c:pt idx="99" formatCode="0.0000">
                  <c:v>62.328112646543822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30.950656041213875</c:v>
                </c:pt>
                <c:pt idx="3" formatCode="0.000">
                  <c:v>26.3663169443873</c:v>
                </c:pt>
                <c:pt idx="4" formatCode="0.000">
                  <c:v>23.164046026869087</c:v>
                </c:pt>
                <c:pt idx="5" formatCode="0.000">
                  <c:v>20.813034535022194</c:v>
                </c:pt>
                <c:pt idx="6" formatCode="0.000">
                  <c:v>19.032769032769032</c:v>
                </c:pt>
                <c:pt idx="7" formatCode="0.000">
                  <c:v>17.648948866244378</c:v>
                </c:pt>
                <c:pt idx="8" formatCode="0.000">
                  <c:v>16.554723155084819</c:v>
                </c:pt>
                <c:pt idx="9" formatCode="0.000">
                  <c:v>15.679797732648234</c:v>
                </c:pt>
                <c:pt idx="10" formatCode="0.000">
                  <c:v>14.97449078942244</c:v>
                </c:pt>
                <c:pt idx="11" formatCode="0.000">
                  <c:v>14.408843919805134</c:v>
                </c:pt>
                <c:pt idx="12" formatCode="0.000">
                  <c:v>13.956949435551198</c:v>
                </c:pt>
                <c:pt idx="13" formatCode="0.000">
                  <c:v>13.601471576638721</c:v>
                </c:pt>
                <c:pt idx="14" formatCode="0.000">
                  <c:v>13.329866527994453</c:v>
                </c:pt>
                <c:pt idx="15" formatCode="0.000">
                  <c:v>13.131830601092895</c:v>
                </c:pt>
                <c:pt idx="16" formatCode="0.000">
                  <c:v>12.972334682860998</c:v>
                </c:pt>
                <c:pt idx="17" formatCode="0.000">
                  <c:v>12.85523236375794</c:v>
                </c:pt>
                <c:pt idx="18" formatCode="0.000">
                  <c:v>12.816666666666666</c:v>
                </c:pt>
                <c:pt idx="19" formatCode="0.000">
                  <c:v>12.816666666666666</c:v>
                </c:pt>
                <c:pt idx="20" formatCode="0.000">
                  <c:v>12.816666666666666</c:v>
                </c:pt>
                <c:pt idx="21" formatCode="0.000">
                  <c:v>12.816666666666666</c:v>
                </c:pt>
                <c:pt idx="22" formatCode="0.000">
                  <c:v>12.816666666666666</c:v>
                </c:pt>
                <c:pt idx="23" formatCode="0.000">
                  <c:v>12.816666666666666</c:v>
                </c:pt>
                <c:pt idx="24" formatCode="0.000">
                  <c:v>12.816666666666666</c:v>
                </c:pt>
                <c:pt idx="25" formatCode="0.000">
                  <c:v>12.816666666666666</c:v>
                </c:pt>
                <c:pt idx="26" formatCode="0.000">
                  <c:v>12.816666666666666</c:v>
                </c:pt>
                <c:pt idx="27" formatCode="0.000">
                  <c:v>12.816666666666666</c:v>
                </c:pt>
                <c:pt idx="28" formatCode="0.000">
                  <c:v>12.816666666666666</c:v>
                </c:pt>
                <c:pt idx="29" formatCode="0.000">
                  <c:v>12.817948461512817</c:v>
                </c:pt>
                <c:pt idx="30" formatCode="0.000">
                  <c:v>12.833350021694869</c:v>
                </c:pt>
                <c:pt idx="31" formatCode="0.000">
                  <c:v>12.865555778625444</c:v>
                </c:pt>
                <c:pt idx="32" formatCode="0.000">
                  <c:v>12.914819293295714</c:v>
                </c:pt>
                <c:pt idx="33" formatCode="0.000">
                  <c:v>12.980217405982039</c:v>
                </c:pt>
                <c:pt idx="34" formatCode="0.000">
                  <c:v>13.064899762147469</c:v>
                </c:pt>
                <c:pt idx="35" formatCode="0.000">
                  <c:v>13.158795345653662</c:v>
                </c:pt>
                <c:pt idx="36" formatCode="0.000">
                  <c:v>13.254050327473285</c:v>
                </c:pt>
                <c:pt idx="37" formatCode="0.000">
                  <c:v>13.350694444444445</c:v>
                </c:pt>
                <c:pt idx="38" formatCode="0.000">
                  <c:v>13.448758307100386</c:v>
                </c:pt>
                <c:pt idx="39" formatCode="0.000">
                  <c:v>13.548273431994362</c:v>
                </c:pt>
                <c:pt idx="40" formatCode="0.000">
                  <c:v>13.649272275470359</c:v>
                </c:pt>
                <c:pt idx="41" formatCode="0.000">
                  <c:v>13.75178826895565</c:v>
                </c:pt>
                <c:pt idx="42" formatCode="0.000">
                  <c:v>13.855855855855856</c:v>
                </c:pt>
                <c:pt idx="43" formatCode="0.000">
                  <c:v>13.96151053013798</c:v>
                </c:pt>
                <c:pt idx="44" formatCode="0.000">
                  <c:v>14.068788876692279</c:v>
                </c:pt>
                <c:pt idx="45" formatCode="0.000">
                  <c:v>14.177728613569322</c:v>
                </c:pt>
                <c:pt idx="46" formatCode="0.000">
                  <c:v>14.288368636194722</c:v>
                </c:pt>
                <c:pt idx="47" formatCode="0.000">
                  <c:v>14.400749063670412</c:v>
                </c:pt>
                <c:pt idx="48" formatCode="0.000">
                  <c:v>14.514911287278219</c:v>
                </c:pt>
                <c:pt idx="49" formatCode="0.000">
                  <c:v>14.63089802130898</c:v>
                </c:pt>
                <c:pt idx="50" formatCode="0.000">
                  <c:v>14.748753356348292</c:v>
                </c:pt>
                <c:pt idx="51" formatCode="0.000">
                  <c:v>14.868522815158546</c:v>
                </c:pt>
                <c:pt idx="52" formatCode="0.000">
                  <c:v>14.990253411306043</c:v>
                </c:pt>
                <c:pt idx="53" formatCode="0.000">
                  <c:v>15.113993710691824</c:v>
                </c:pt>
                <c:pt idx="54" formatCode="0.000">
                  <c:v>15.239793896155371</c:v>
                </c:pt>
                <c:pt idx="55" formatCode="0.000">
                  <c:v>15.367705835331735</c:v>
                </c:pt>
                <c:pt idx="56" formatCode="0.000">
                  <c:v>15.497783151954858</c:v>
                </c:pt>
                <c:pt idx="57" formatCode="0.000">
                  <c:v>15.630081300813009</c:v>
                </c:pt>
                <c:pt idx="58" formatCode="0.000">
                  <c:v>15.764657646576467</c:v>
                </c:pt>
                <c:pt idx="59" formatCode="0.000">
                  <c:v>15.901571546732836</c:v>
                </c:pt>
                <c:pt idx="60" formatCode="0.000">
                  <c:v>16.040884438881935</c:v>
                </c:pt>
                <c:pt idx="61" formatCode="0.000">
                  <c:v>16.182659932659931</c:v>
                </c:pt>
                <c:pt idx="62" formatCode="0.000">
                  <c:v>16.326963906581739</c:v>
                </c:pt>
                <c:pt idx="63" formatCode="0.000">
                  <c:v>16.473864610111395</c:v>
                </c:pt>
                <c:pt idx="64" formatCode="0.000">
                  <c:v>16.623432771292691</c:v>
                </c:pt>
                <c:pt idx="65" formatCode="0.000">
                  <c:v>16.775741710296682</c:v>
                </c:pt>
                <c:pt idx="66" formatCode="0.000">
                  <c:v>16.930867459269045</c:v>
                </c:pt>
                <c:pt idx="67" formatCode="0.000">
                  <c:v>17.093447141459944</c:v>
                </c:pt>
                <c:pt idx="68" formatCode="0.000">
                  <c:v>17.268481092248273</c:v>
                </c:pt>
                <c:pt idx="69" formatCode="0.000">
                  <c:v>17.463777989735206</c:v>
                </c:pt>
                <c:pt idx="70" formatCode="0.000">
                  <c:v>17.678160919540229</c:v>
                </c:pt>
                <c:pt idx="71" formatCode="0.000">
                  <c:v>17.910378237376559</c:v>
                </c:pt>
                <c:pt idx="72" formatCode="0.000">
                  <c:v>18.166784786203639</c:v>
                </c:pt>
                <c:pt idx="73" formatCode="0.000">
                  <c:v>18.446555363653811</c:v>
                </c:pt>
                <c:pt idx="74" formatCode="0.000">
                  <c:v>18.748780963526428</c:v>
                </c:pt>
                <c:pt idx="75" formatCode="0.000">
                  <c:v>19.080938911220287</c:v>
                </c:pt>
                <c:pt idx="76" formatCode="0.000">
                  <c:v>19.442758899676374</c:v>
                </c:pt>
                <c:pt idx="77" formatCode="0.000">
                  <c:v>19.833900753120808</c:v>
                </c:pt>
                <c:pt idx="78" formatCode="0.000">
                  <c:v>20.263504611330699</c:v>
                </c:pt>
                <c:pt idx="79" formatCode="0.000">
                  <c:v>20.732233365685325</c:v>
                </c:pt>
                <c:pt idx="80" formatCode="0.000">
                  <c:v>21.240746878797921</c:v>
                </c:pt>
                <c:pt idx="81" formatCode="0.000">
                  <c:v>21.800759766400184</c:v>
                </c:pt>
                <c:pt idx="82" formatCode="0.000">
                  <c:v>22.414597178500642</c:v>
                </c:pt>
                <c:pt idx="83" formatCode="0.000">
                  <c:v>23.084774255523534</c:v>
                </c:pt>
                <c:pt idx="84" formatCode="0.000">
                  <c:v>23.827229348701739</c:v>
                </c:pt>
                <c:pt idx="85" formatCode="0.000">
                  <c:v>24.647435897435898</c:v>
                </c:pt>
                <c:pt idx="86" formatCode="0.000">
                  <c:v>25.551568314726207</c:v>
                </c:pt>
                <c:pt idx="87" formatCode="0.000">
                  <c:v>26.563039723661486</c:v>
                </c:pt>
                <c:pt idx="88" formatCode="0.000">
                  <c:v>27.693748199366176</c:v>
                </c:pt>
                <c:pt idx="89" formatCode="0.000">
                  <c:v>28.957674348546469</c:v>
                </c:pt>
                <c:pt idx="90" formatCode="0.000">
                  <c:v>30.392854319816614</c:v>
                </c:pt>
                <c:pt idx="91" formatCode="0.000">
                  <c:v>32.025653839746795</c:v>
                </c:pt>
                <c:pt idx="92" formatCode="0.000">
                  <c:v>33.888595099594575</c:v>
                </c:pt>
                <c:pt idx="93" formatCode="0.000">
                  <c:v>36.052508204406941</c:v>
                </c:pt>
                <c:pt idx="94" formatCode="0.000">
                  <c:v>38.581175998394542</c:v>
                </c:pt>
                <c:pt idx="95" formatCode="0.000">
                  <c:v>41.558581928231732</c:v>
                </c:pt>
                <c:pt idx="96" formatCode="0.000">
                  <c:v>45.145004109428207</c:v>
                </c:pt>
                <c:pt idx="97" formatCode="0.000">
                  <c:v>49.52344152498712</c:v>
                </c:pt>
                <c:pt idx="98" formatCode="0.000">
                  <c:v>54.959977129788449</c:v>
                </c:pt>
                <c:pt idx="99" formatCode="0.000">
                  <c:v>61.946189785725792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'5K'!$C$26</c:f>
              <c:numCache>
                <c:formatCode>0.000</c:formatCode>
                <c:ptCount val="1"/>
                <c:pt idx="0">
                  <c:v>12.816666666666666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C0-9FFF-8AEB7DEC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12628736025588"/>
          <c:y val="0.18376792301494704"/>
          <c:w val="0.41387093578209577"/>
          <c:h val="0.265094474610991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1566908626078085"/>
          <c:w val="0.89811245265034256"/>
          <c:h val="0.766591853984747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'8K'!$D$6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53.424232950538254</c:v>
                </c:pt>
                <c:pt idx="3" formatCode="0.000">
                  <c:v>45.35792005160225</c:v>
                </c:pt>
                <c:pt idx="4" formatCode="0.000">
                  <c:v>39.726542631997717</c:v>
                </c:pt>
                <c:pt idx="5" formatCode="0.000">
                  <c:v>35.593142462290047</c:v>
                </c:pt>
                <c:pt idx="6" formatCode="0.000">
                  <c:v>32.453386932904088</c:v>
                </c:pt>
                <c:pt idx="7" formatCode="0.000">
                  <c:v>30.004798676126118</c:v>
                </c:pt>
                <c:pt idx="8" formatCode="0.000">
                  <c:v>28.059123545677046</c:v>
                </c:pt>
                <c:pt idx="9" formatCode="0.000">
                  <c:v>26.492512876571272</c:v>
                </c:pt>
                <c:pt idx="10" formatCode="0.000">
                  <c:v>25.219417315039209</c:v>
                </c:pt>
                <c:pt idx="11" formatCode="0.000">
                  <c:v>24.182409208872638</c:v>
                </c:pt>
                <c:pt idx="12" formatCode="0.000">
                  <c:v>23.337652596948637</c:v>
                </c:pt>
                <c:pt idx="13" formatCode="0.000">
                  <c:v>22.653904271939115</c:v>
                </c:pt>
                <c:pt idx="14" formatCode="0.000">
                  <c:v>22.108122752572644</c:v>
                </c:pt>
                <c:pt idx="15" formatCode="0.000">
                  <c:v>21.68257772332958</c:v>
                </c:pt>
                <c:pt idx="16" formatCode="0.000">
                  <c:v>21.349473379897304</c:v>
                </c:pt>
                <c:pt idx="17" formatCode="0.000">
                  <c:v>21.104480196568069</c:v>
                </c:pt>
                <c:pt idx="18" formatCode="0.000">
                  <c:v>20.962150972731749</c:v>
                </c:pt>
                <c:pt idx="19" formatCode="0.000">
                  <c:v>20.916666666666664</c:v>
                </c:pt>
                <c:pt idx="20" formatCode="0.000">
                  <c:v>20.916666666666664</c:v>
                </c:pt>
                <c:pt idx="21" formatCode="0.000">
                  <c:v>20.916666666666664</c:v>
                </c:pt>
                <c:pt idx="22" formatCode="0.000">
                  <c:v>20.916666666666664</c:v>
                </c:pt>
                <c:pt idx="23" formatCode="0.000">
                  <c:v>20.916666666666664</c:v>
                </c:pt>
                <c:pt idx="24" formatCode="0.000">
                  <c:v>20.916666666666664</c:v>
                </c:pt>
                <c:pt idx="25" formatCode="0.000">
                  <c:v>20.916666666666664</c:v>
                </c:pt>
                <c:pt idx="26" formatCode="0.000">
                  <c:v>20.916666666666664</c:v>
                </c:pt>
                <c:pt idx="27" formatCode="0.000">
                  <c:v>20.916666666666664</c:v>
                </c:pt>
                <c:pt idx="28" formatCode="0.000">
                  <c:v>20.916666666666664</c:v>
                </c:pt>
                <c:pt idx="29" formatCode="0.000">
                  <c:v>20.921596095580728</c:v>
                </c:pt>
                <c:pt idx="30" formatCode="0.000">
                  <c:v>20.942471829868349</c:v>
                </c:pt>
                <c:pt idx="31" formatCode="0.000">
                  <c:v>20.980744396718055</c:v>
                </c:pt>
                <c:pt idx="32" formatCode="0.000">
                  <c:v>21.036604736843842</c:v>
                </c:pt>
                <c:pt idx="33" formatCode="0.000">
                  <c:v>21.109647545207377</c:v>
                </c:pt>
                <c:pt idx="34" formatCode="0.000">
                  <c:v>21.201612315901876</c:v>
                </c:pt>
                <c:pt idx="35" formatCode="0.000">
                  <c:v>21.307397187884423</c:v>
                </c:pt>
                <c:pt idx="36" formatCode="0.000">
                  <c:v>21.423166180568099</c:v>
                </c:pt>
                <c:pt idx="37" formatCode="0.000">
                  <c:v>21.549228563700105</c:v>
                </c:pt>
                <c:pt idx="38" formatCode="0.000">
                  <c:v>21.68592672263226</c:v>
                </c:pt>
                <c:pt idx="39" formatCode="0.000">
                  <c:v>21.8336385995451</c:v>
                </c:pt>
                <c:pt idx="40" formatCode="0.000">
                  <c:v>21.992780453924169</c:v>
                </c:pt>
                <c:pt idx="41" formatCode="0.000">
                  <c:v>22.162217623056243</c:v>
                </c:pt>
                <c:pt idx="42" formatCode="0.000">
                  <c:v>22.335903005769676</c:v>
                </c:pt>
                <c:pt idx="43" formatCode="0.000">
                  <c:v>22.512332238035107</c:v>
                </c:pt>
                <c:pt idx="44" formatCode="0.000">
                  <c:v>22.691570857772085</c:v>
                </c:pt>
                <c:pt idx="45" formatCode="0.000">
                  <c:v>22.873686506849857</c:v>
                </c:pt>
                <c:pt idx="46" formatCode="0.000">
                  <c:v>23.058749016198703</c:v>
                </c:pt>
                <c:pt idx="47" formatCode="0.000">
                  <c:v>23.24683049508667</c:v>
                </c:pt>
                <c:pt idx="48" formatCode="0.000">
                  <c:v>23.438005424801371</c:v>
                </c:pt>
                <c:pt idx="49" formatCode="0.000">
                  <c:v>23.632350756992622</c:v>
                </c:pt>
                <c:pt idx="50" formatCode="0.000">
                  <c:v>23.829946016948611</c:v>
                </c:pt>
                <c:pt idx="51" formatCode="0.000">
                  <c:v>24.030873412096874</c:v>
                </c:pt>
                <c:pt idx="52" formatCode="0.000">
                  <c:v>24.235217946041061</c:v>
                </c:pt>
                <c:pt idx="53" formatCode="0.000">
                  <c:v>24.443067538465773</c:v>
                </c:pt>
                <c:pt idx="54" formatCode="0.000">
                  <c:v>24.654513151264858</c:v>
                </c:pt>
                <c:pt idx="55" formatCode="0.000">
                  <c:v>24.86964892127332</c:v>
                </c:pt>
                <c:pt idx="56" formatCode="0.000">
                  <c:v>25.088572300009712</c:v>
                </c:pt>
                <c:pt idx="57" formatCode="0.000">
                  <c:v>25.311384200864818</c:v>
                </c:pt>
                <c:pt idx="58" formatCode="0.000">
                  <c:v>25.538189154203806</c:v>
                </c:pt>
                <c:pt idx="59" formatCode="0.000">
                  <c:v>25.769095470882519</c:v>
                </c:pt>
                <c:pt idx="60" formatCode="0.000">
                  <c:v>26.004215414715471</c:v>
                </c:pt>
                <c:pt idx="61" formatCode="0.000">
                  <c:v>26.243665384472468</c:v>
                </c:pt>
                <c:pt idx="62" formatCode="0.000">
                  <c:v>26.487566106023738</c:v>
                </c:pt>
                <c:pt idx="63" formatCode="0.000">
                  <c:v>26.736042835300044</c:v>
                </c:pt>
                <c:pt idx="64" formatCode="0.000">
                  <c:v>26.98922557278458</c:v>
                </c:pt>
                <c:pt idx="65" formatCode="0.000">
                  <c:v>27.247249290308545</c:v>
                </c:pt>
                <c:pt idx="66" formatCode="0.000">
                  <c:v>27.510254170981501</c:v>
                </c:pt>
                <c:pt idx="67" formatCode="0.000">
                  <c:v>27.780761322209397</c:v>
                </c:pt>
                <c:pt idx="68" formatCode="0.000">
                  <c:v>28.061488069645602</c:v>
                </c:pt>
                <c:pt idx="69" formatCode="0.000">
                  <c:v>28.356606711841817</c:v>
                </c:pt>
                <c:pt idx="70" formatCode="0.000">
                  <c:v>28.676244214644168</c:v>
                </c:pt>
                <c:pt idx="71" formatCode="0.000">
                  <c:v>29.026022723275073</c:v>
                </c:pt>
                <c:pt idx="72" formatCode="0.000">
                  <c:v>29.410559720597025</c:v>
                </c:pt>
                <c:pt idx="73" formatCode="0.000">
                  <c:v>29.836697673397946</c:v>
                </c:pt>
                <c:pt idx="74" formatCode="0.000">
                  <c:v>30.300268627874168</c:v>
                </c:pt>
                <c:pt idx="75" formatCode="0.000">
                  <c:v>30.810207509271628</c:v>
                </c:pt>
                <c:pt idx="76" formatCode="0.000">
                  <c:v>31.365799821496932</c:v>
                </c:pt>
                <c:pt idx="77" formatCode="0.000">
                  <c:v>31.976146373778505</c:v>
                </c:pt>
                <c:pt idx="78" formatCode="0.000">
                  <c:v>32.642891836870938</c:v>
                </c:pt>
                <c:pt idx="79" formatCode="0.000">
                  <c:v>33.369946509201796</c:v>
                </c:pt>
                <c:pt idx="80" formatCode="0.000">
                  <c:v>34.16934544722077</c:v>
                </c:pt>
                <c:pt idx="81" formatCode="0.000">
                  <c:v>35.045065630823402</c:v>
                </c:pt>
                <c:pt idx="82" formatCode="0.000">
                  <c:v>36.003999836302086</c:v>
                </c:pt>
                <c:pt idx="83" formatCode="0.000">
                  <c:v>37.063027376271641</c:v>
                </c:pt>
                <c:pt idx="84" formatCode="0.000">
                  <c:v>38.23036755470789</c:v>
                </c:pt>
                <c:pt idx="85" formatCode="0.000">
                  <c:v>39.523442798006464</c:v>
                </c:pt>
                <c:pt idx="86" formatCode="0.000">
                  <c:v>40.952528743380988</c:v>
                </c:pt>
                <c:pt idx="87" formatCode="0.000">
                  <c:v>42.555209580581938</c:v>
                </c:pt>
                <c:pt idx="88" formatCode="0.000">
                  <c:v>44.344778398897986</c:v>
                </c:pt>
                <c:pt idx="89" formatCode="0.000">
                  <c:v>46.349712299694005</c:v>
                </c:pt>
                <c:pt idx="90" formatCode="0.000">
                  <c:v>48.631186146066113</c:v>
                </c:pt>
                <c:pt idx="91" formatCode="0.000">
                  <c:v>51.224047028467261</c:v>
                </c:pt>
                <c:pt idx="92" formatCode="0.000">
                  <c:v>54.188560682257197</c:v>
                </c:pt>
                <c:pt idx="93" formatCode="0.000">
                  <c:v>57.638981408724881</c:v>
                </c:pt>
                <c:pt idx="94" formatCode="0.000">
                  <c:v>61.667584540564647</c:v>
                </c:pt>
                <c:pt idx="95" formatCode="0.000">
                  <c:v>66.435506445053875</c:v>
                </c:pt>
                <c:pt idx="96" formatCode="0.000">
                  <c:v>72.159522478793875</c:v>
                </c:pt>
                <c:pt idx="97" formatCode="0.000">
                  <c:v>79.182777791544837</c:v>
                </c:pt>
                <c:pt idx="98" formatCode="0.000">
                  <c:v>87.929970214282847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30.5</c:v>
                </c:pt>
                <c:pt idx="10" formatCode="0.000">
                  <c:v>30.250000000000004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22.983333333333331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22.233333333333331</c:v>
                </c:pt>
                <c:pt idx="29" formatCode="0.000">
                  <c:v>22.366666666666667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22.533333333333331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22.383333333333333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23.716666666666669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25.299999999999997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26.666666666666664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30.566666666666666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31.966666666666665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31.866666666666667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35.683333333333337</c:v>
                </c:pt>
                <c:pt idx="81" formatCode="0.000">
                  <c:v>36.716666666666669</c:v>
                </c:pt>
                <c:pt idx="82" formatCode="0.000">
                  <c:v>42.133333333333333</c:v>
                </c:pt>
                <c:pt idx="83" formatCode="0.000">
                  <c:v>37.93333333333333</c:v>
                </c:pt>
                <c:pt idx="84" formatCode="0.000">
                  <c:v>41.233333333333334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43.142504118616138</c:v>
                </c:pt>
                <c:pt idx="3">
                  <c:v>38.257852447041635</c:v>
                </c:pt>
                <c:pt idx="4">
                  <c:v>34.593791281373839</c:v>
                </c:pt>
                <c:pt idx="5">
                  <c:v>31.761673741661614</c:v>
                </c:pt>
                <c:pt idx="6">
                  <c:v>29.52367531003382</c:v>
                </c:pt>
                <c:pt idx="7">
                  <c:v>27.726310217046052</c:v>
                </c:pt>
                <c:pt idx="8">
                  <c:v>26.266298896690071</c:v>
                </c:pt>
                <c:pt idx="9">
                  <c:v>25.071804691239826</c:v>
                </c:pt>
                <c:pt idx="10">
                  <c:v>24.091536338546458</c:v>
                </c:pt>
                <c:pt idx="11">
                  <c:v>23.288128056914186</c:v>
                </c:pt>
                <c:pt idx="12">
                  <c:v>22.633967156439066</c:v>
                </c:pt>
                <c:pt idx="13">
                  <c:v>22.108484592655127</c:v>
                </c:pt>
                <c:pt idx="14">
                  <c:v>21.696354598177297</c:v>
                </c:pt>
                <c:pt idx="15">
                  <c:v>21.386280114332379</c:v>
                </c:pt>
                <c:pt idx="16">
                  <c:v>21.127470754336425</c:v>
                </c:pt>
                <c:pt idx="17">
                  <c:v>20.964375571820675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20.95</c:v>
                </c:pt>
                <c:pt idx="23">
                  <c:v>20.95</c:v>
                </c:pt>
                <c:pt idx="24">
                  <c:v>20.95</c:v>
                </c:pt>
                <c:pt idx="25">
                  <c:v>20.95</c:v>
                </c:pt>
                <c:pt idx="26">
                  <c:v>20.95</c:v>
                </c:pt>
                <c:pt idx="27">
                  <c:v>20.95</c:v>
                </c:pt>
                <c:pt idx="28">
                  <c:v>20.95</c:v>
                </c:pt>
                <c:pt idx="29">
                  <c:v>20.950140945134034</c:v>
                </c:pt>
                <c:pt idx="30">
                  <c:v>20.960835422585291</c:v>
                </c:pt>
                <c:pt idx="31">
                  <c:v>20.988589276191888</c:v>
                </c:pt>
                <c:pt idx="32">
                  <c:v>21.033538246092174</c:v>
                </c:pt>
                <c:pt idx="33">
                  <c:v>21.095903316514878</c:v>
                </c:pt>
                <c:pt idx="34">
                  <c:v>21.175993447244437</c:v>
                </c:pt>
                <c:pt idx="35">
                  <c:v>21.274209434709981</c:v>
                </c:pt>
                <c:pt idx="36">
                  <c:v>21.391048993650415</c:v>
                </c:pt>
                <c:pt idx="37">
                  <c:v>21.527113181308618</c:v>
                </c:pt>
                <c:pt idx="38">
                  <c:v>21.683049630885851</c:v>
                </c:pt>
                <c:pt idx="39">
                  <c:v>21.849011048596523</c:v>
                </c:pt>
                <c:pt idx="40">
                  <c:v>22.017532588931193</c:v>
                </c:pt>
                <c:pt idx="41">
                  <c:v>22.188673951068868</c:v>
                </c:pt>
                <c:pt idx="42">
                  <c:v>22.362496704886315</c:v>
                </c:pt>
                <c:pt idx="43">
                  <c:v>22.539064364810464</c:v>
                </c:pt>
                <c:pt idx="44">
                  <c:v>22.718442467197303</c:v>
                </c:pt>
                <c:pt idx="45">
                  <c:v>22.900698651435402</c:v>
                </c:pt>
                <c:pt idx="46">
                  <c:v>23.085902744984864</c:v>
                </c:pt>
                <c:pt idx="47">
                  <c:v>23.274126852576284</c:v>
                </c:pt>
                <c:pt idx="48">
                  <c:v>23.465445449809181</c:v>
                </c:pt>
                <c:pt idx="49">
                  <c:v>23.659935481405022</c:v>
                </c:pt>
                <c:pt idx="50">
                  <c:v>23.857676464387289</c:v>
                </c:pt>
                <c:pt idx="51">
                  <c:v>24.058750596479157</c:v>
                </c:pt>
                <c:pt idx="52">
                  <c:v>24.263242870029252</c:v>
                </c:pt>
                <c:pt idx="53">
                  <c:v>24.471241191797294</c:v>
                </c:pt>
                <c:pt idx="54">
                  <c:v>24.682836508954139</c:v>
                </c:pt>
                <c:pt idx="55">
                  <c:v>24.898122941675819</c:v>
                </c:pt>
                <c:pt idx="56">
                  <c:v>25.117197922737621</c:v>
                </c:pt>
                <c:pt idx="57">
                  <c:v>25.340162344543153</c:v>
                </c:pt>
                <c:pt idx="58">
                  <c:v>25.567120714054621</c:v>
                </c:pt>
                <c:pt idx="59">
                  <c:v>25.798181316124111</c:v>
                </c:pt>
                <c:pt idx="60">
                  <c:v>26.033456385762179</c:v>
                </c:pt>
                <c:pt idx="61">
                  <c:v>26.273062289919562</c:v>
                </c:pt>
                <c:pt idx="62">
                  <c:v>26.517119719400629</c:v>
                </c:pt>
                <c:pt idx="63">
                  <c:v>26.765753891573496</c:v>
                </c:pt>
                <c:pt idx="64">
                  <c:v>27.019094764592207</c:v>
                </c:pt>
                <c:pt idx="65">
                  <c:v>27.277277263900981</c:v>
                </c:pt>
                <c:pt idx="66">
                  <c:v>27.540441521850013</c:v>
                </c:pt>
                <c:pt idx="67">
                  <c:v>27.80873313131687</c:v>
                </c:pt>
                <c:pt idx="68">
                  <c:v>28.082303414298028</c:v>
                </c:pt>
                <c:pt idx="69">
                  <c:v>28.372873347732867</c:v>
                </c:pt>
                <c:pt idx="70">
                  <c:v>28.694853316265547</c:v>
                </c:pt>
                <c:pt idx="71">
                  <c:v>29.050205252614589</c:v>
                </c:pt>
                <c:pt idx="72">
                  <c:v>29.441152755043714</c:v>
                </c:pt>
                <c:pt idx="73">
                  <c:v>29.870233342251488</c:v>
                </c:pt>
                <c:pt idx="74">
                  <c:v>30.340343944391616</c:v>
                </c:pt>
                <c:pt idx="75">
                  <c:v>30.854795498979694</c:v>
                </c:pt>
                <c:pt idx="76">
                  <c:v>31.417378738571848</c:v>
                </c:pt>
                <c:pt idx="77">
                  <c:v>32.032443835571705</c:v>
                </c:pt>
                <c:pt idx="78">
                  <c:v>32.704997333011811</c:v>
                </c:pt>
                <c:pt idx="79">
                  <c:v>33.440820807115649</c:v>
                </c:pt>
                <c:pt idx="80">
                  <c:v>34.246617075207311</c:v>
                </c:pt>
                <c:pt idx="81">
                  <c:v>35.130191621143361</c:v>
                </c:pt>
                <c:pt idx="82">
                  <c:v>36.100679463959281</c:v>
                </c:pt>
                <c:pt idx="83">
                  <c:v>37.168831245251461</c:v>
                </c:pt>
                <c:pt idx="84">
                  <c:v>38.347377308638841</c:v>
                </c:pt>
                <c:pt idx="85">
                  <c:v>39.651495678072472</c:v>
                </c:pt>
                <c:pt idx="86">
                  <c:v>41.099420175441537</c:v>
                </c:pt>
                <c:pt idx="87">
                  <c:v>42.713240130965325</c:v>
                </c:pt>
                <c:pt idx="88">
                  <c:v>44.519965934085675</c:v>
                </c:pt>
                <c:pt idx="89">
                  <c:v>46.55296949192995</c:v>
                </c:pt>
                <c:pt idx="90">
                  <c:v>48.853962994699067</c:v>
                </c:pt>
                <c:pt idx="91">
                  <c:v>51.47576618963847</c:v>
                </c:pt>
                <c:pt idx="92">
                  <c:v>54.48625473201016</c:v>
                </c:pt>
                <c:pt idx="93">
                  <c:v>57.974122659286664</c:v>
                </c:pt>
                <c:pt idx="94">
                  <c:v>62.057511978235944</c:v>
                </c:pt>
                <c:pt idx="95">
                  <c:v>66.89732403385625</c:v>
                </c:pt>
                <c:pt idx="96">
                  <c:v>72.718470452675277</c:v>
                </c:pt>
                <c:pt idx="97">
                  <c:v>79.84519819319695</c:v>
                </c:pt>
                <c:pt idx="98">
                  <c:v>88.762712344352778</c:v>
                </c:pt>
                <c:pt idx="99">
                  <c:v>100.23117209001997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10 km</a:t>
            </a:r>
          </a:p>
        </c:rich>
      </c:tx>
      <c:layout>
        <c:manualLayout>
          <c:xMode val="edge"/>
          <c:yMode val="edge"/>
          <c:x val="0.39077373551889005"/>
          <c:y val="8.4363637168824973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58244265537527E-2"/>
          <c:y val="4.8591157705475133E-2"/>
          <c:w val="0.90370099966448103"/>
          <c:h val="0.838777989394206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27.183333333333334</c:v>
                </c:pt>
                <c:pt idx="19" formatCode="0.000">
                  <c:v>27.400000000000002</c:v>
                </c:pt>
                <c:pt idx="20" formatCode="0.000">
                  <c:v>27.166666666666668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27.400000000000002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28.033333333333339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28.216666666666661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32.06666666666667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32.799999999999997</c:v>
                </c:pt>
                <c:pt idx="60" formatCode="0.000">
                  <c:v>33.449999999999996</c:v>
                </c:pt>
                <c:pt idx="61" formatCode="0.000">
                  <c:v>33.333333333333336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36.783333333333339</c:v>
                </c:pt>
                <c:pt idx="68" formatCode="0.000">
                  <c:v>36.18333333333333</c:v>
                </c:pt>
                <c:pt idx="69" formatCode="0.000">
                  <c:v>37.81666666666667</c:v>
                </c:pt>
                <c:pt idx="70" formatCode="0.000">
                  <c:v>39.233333333333327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39.06666666666667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43.1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48.95000000000001</c:v>
                </c:pt>
                <c:pt idx="84" formatCode="0.000">
                  <c:v>52.9</c:v>
                </c:pt>
                <c:pt idx="85" formatCode="0.000">
                  <c:v>58.866666666666674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42.683333333333337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2" formatCode="0.000">
                  <c:v>0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26.933333333333334</c:v>
                </c:pt>
                <c:pt idx="19" formatCode="0.000">
                  <c:v>26.4</c:v>
                </c:pt>
                <c:pt idx="20" formatCode="0.000">
                  <c:v>26.716666666666669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26.85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27.150000000000002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28.033333333333331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28.216666666666669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32.066666666666663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32.800000000000004</c:v>
                </c:pt>
                <c:pt idx="60" formatCode="0.000">
                  <c:v>33.449999999999996</c:v>
                </c:pt>
                <c:pt idx="61" formatCode="0.000">
                  <c:v>33.333333333333329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36.783333333333331</c:v>
                </c:pt>
                <c:pt idx="68" formatCode="0.000">
                  <c:v>36.18333333333333</c:v>
                </c:pt>
                <c:pt idx="69" formatCode="0.000">
                  <c:v>37.816666666666663</c:v>
                </c:pt>
                <c:pt idx="70" formatCode="0.000">
                  <c:v>39.233333333333334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39.066666666666663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43.099999999999994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48.949999999999996</c:v>
                </c:pt>
                <c:pt idx="84" formatCode="0.000">
                  <c:v>52.9</c:v>
                </c:pt>
                <c:pt idx="85" formatCode="0.000">
                  <c:v>58.86666666666666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54.0983606557377</c:v>
                </c:pt>
                <c:pt idx="3" formatCode="0.000">
                  <c:v>48</c:v>
                </c:pt>
                <c:pt idx="4" formatCode="0.000">
                  <c:v>43.421052631578945</c:v>
                </c:pt>
                <c:pt idx="5" formatCode="0.000">
                  <c:v>39.879154078549853</c:v>
                </c:pt>
                <c:pt idx="6" formatCode="0.000">
                  <c:v>37.078651685393261</c:v>
                </c:pt>
                <c:pt idx="7" formatCode="0.000">
                  <c:v>34.828496042216358</c:v>
                </c:pt>
                <c:pt idx="8" formatCode="0.000">
                  <c:v>32.999999999999993</c:v>
                </c:pt>
                <c:pt idx="9" formatCode="0.000">
                  <c:v>31.503579952267302</c:v>
                </c:pt>
                <c:pt idx="10" formatCode="0.000">
                  <c:v>30.275229357798164</c:v>
                </c:pt>
                <c:pt idx="11" formatCode="0.000">
                  <c:v>29.268292682926827</c:v>
                </c:pt>
                <c:pt idx="12" formatCode="0.000">
                  <c:v>28.448275862068964</c:v>
                </c:pt>
                <c:pt idx="13" formatCode="0.000">
                  <c:v>27.789473684210527</c:v>
                </c:pt>
                <c:pt idx="14" formatCode="0.000">
                  <c:v>27.272727272727273</c:v>
                </c:pt>
                <c:pt idx="15" formatCode="0.000">
                  <c:v>26.883910386965375</c:v>
                </c:pt>
                <c:pt idx="16" formatCode="0.000">
                  <c:v>26.612903225806452</c:v>
                </c:pt>
                <c:pt idx="17" formatCode="0.000">
                  <c:v>26.452905811623246</c:v>
                </c:pt>
                <c:pt idx="18" formatCode="0.000">
                  <c:v>26.4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26.409615151147261</c:v>
                </c:pt>
                <c:pt idx="31" formatCode="0.000">
                  <c:v>26.438502673796791</c:v>
                </c:pt>
                <c:pt idx="32" formatCode="0.000">
                  <c:v>26.486789236576158</c:v>
                </c:pt>
                <c:pt idx="33" formatCode="0.000">
                  <c:v>26.5546875</c:v>
                </c:pt>
                <c:pt idx="34" formatCode="0.000">
                  <c:v>26.642498469075321</c:v>
                </c:pt>
                <c:pt idx="35" formatCode="0.000">
                  <c:v>26.750614854894245</c:v>
                </c:pt>
                <c:pt idx="36" formatCode="0.000">
                  <c:v>26.879525515877916</c:v>
                </c:pt>
                <c:pt idx="37" formatCode="0.000">
                  <c:v>27.029821073558647</c:v>
                </c:pt>
                <c:pt idx="38" formatCode="0.000">
                  <c:v>27.20220082530949</c:v>
                </c:pt>
                <c:pt idx="39" formatCode="0.000">
                  <c:v>27.397481108312341</c:v>
                </c:pt>
                <c:pt idx="40" formatCode="0.000">
                  <c:v>27.611452477448029</c:v>
                </c:pt>
                <c:pt idx="41" formatCode="0.000">
                  <c:v>27.829753590723413</c:v>
                </c:pt>
                <c:pt idx="42" formatCode="0.000">
                  <c:v>28.051534068269358</c:v>
                </c:pt>
                <c:pt idx="43" formatCode="0.000">
                  <c:v>28.276877761413843</c:v>
                </c:pt>
                <c:pt idx="44" formatCode="0.000">
                  <c:v>28.505871237683898</c:v>
                </c:pt>
                <c:pt idx="45" formatCode="0.000">
                  <c:v>28.738603891685941</c:v>
                </c:pt>
                <c:pt idx="46" formatCode="0.000">
                  <c:v>28.975168061462476</c:v>
                </c:pt>
                <c:pt idx="47" formatCode="0.000">
                  <c:v>29.215659150643241</c:v>
                </c:pt>
                <c:pt idx="48" formatCode="0.000">
                  <c:v>29.460175756730365</c:v>
                </c:pt>
                <c:pt idx="49" formatCode="0.000">
                  <c:v>29.70881980587987</c:v>
                </c:pt>
                <c:pt idx="50" formatCode="0.000">
                  <c:v>29.961696694566605</c:v>
                </c:pt>
                <c:pt idx="51" formatCode="0.000">
                  <c:v>30.218915438546286</c:v>
                </c:pt>
                <c:pt idx="52" formatCode="0.000">
                  <c:v>30.480588829556932</c:v>
                </c:pt>
                <c:pt idx="53" formatCode="0.000">
                  <c:v>30.746833600232929</c:v>
                </c:pt>
                <c:pt idx="54" formatCode="0.000">
                  <c:v>31.017770597738284</c:v>
                </c:pt>
                <c:pt idx="55" formatCode="0.000">
                  <c:v>31.293524966661728</c:v>
                </c:pt>
                <c:pt idx="56" formatCode="0.000">
                  <c:v>31.574226341755118</c:v>
                </c:pt>
                <c:pt idx="57" formatCode="0.000">
                  <c:v>31.860009051138935</c:v>
                </c:pt>
                <c:pt idx="58" formatCode="0.000">
                  <c:v>32.15101233064393</c:v>
                </c:pt>
                <c:pt idx="59" formatCode="0.000">
                  <c:v>32.447380550007679</c:v>
                </c:pt>
                <c:pt idx="60" formatCode="0.000">
                  <c:v>32.749263451697935</c:v>
                </c:pt>
                <c:pt idx="61" formatCode="0.000">
                  <c:v>33.056816403192983</c:v>
                </c:pt>
                <c:pt idx="62" formatCode="0.000">
                  <c:v>33.370200663611946</c:v>
                </c:pt>
                <c:pt idx="63" formatCode="0.000">
                  <c:v>33.6895836656564</c:v>
                </c:pt>
                <c:pt idx="64" formatCode="0.000">
                  <c:v>34.015139313899176</c:v>
                </c:pt>
                <c:pt idx="65" formatCode="0.000">
                  <c:v>34.34704830053667</c:v>
                </c:pt>
                <c:pt idx="66" formatCode="0.000">
                  <c:v>34.685498439809486</c:v>
                </c:pt>
                <c:pt idx="67" formatCode="0.000">
                  <c:v>35.030685022391772</c:v>
                </c:pt>
                <c:pt idx="68" formatCode="0.000">
                  <c:v>35.382811191154296</c:v>
                </c:pt>
                <c:pt idx="69" formatCode="0.000">
                  <c:v>35.742088339820604</c:v>
                </c:pt>
                <c:pt idx="70" formatCode="0.000">
                  <c:v>36.125289070731668</c:v>
                </c:pt>
                <c:pt idx="71" formatCode="0.000">
                  <c:v>36.550669057228099</c:v>
                </c:pt>
                <c:pt idx="72" formatCode="0.000">
                  <c:v>37.020936461415488</c:v>
                </c:pt>
                <c:pt idx="73" formatCode="0.000">
                  <c:v>37.539192196398226</c:v>
                </c:pt>
                <c:pt idx="74" formatCode="0.000">
                  <c:v>38.108985925658608</c:v>
                </c:pt>
                <c:pt idx="75" formatCode="0.000">
                  <c:v>38.734383367690533</c:v>
                </c:pt>
                <c:pt idx="76" formatCode="0.000">
                  <c:v>39.42004748323901</c:v>
                </c:pt>
                <c:pt idx="77" formatCode="0.000">
                  <c:v>40.171336838181027</c:v>
                </c:pt>
                <c:pt idx="78" formatCode="0.000">
                  <c:v>40.994425379276066</c:v>
                </c:pt>
                <c:pt idx="79" formatCode="0.000">
                  <c:v>41.896449117238639</c:v>
                </c:pt>
                <c:pt idx="80" formatCode="0.000">
                  <c:v>42.885686901996451</c:v>
                </c:pt>
                <c:pt idx="81" formatCode="0.000">
                  <c:v>43.97178477143833</c:v>
                </c:pt>
                <c:pt idx="82" formatCode="0.000">
                  <c:v>45.166036509212844</c:v>
                </c:pt>
                <c:pt idx="83" formatCode="0.000">
                  <c:v>46.481737431003666</c:v>
                </c:pt>
                <c:pt idx="84" formatCode="0.000">
                  <c:v>47.934634589196541</c:v>
                </c:pt>
                <c:pt idx="85" formatCode="0.000">
                  <c:v>49.543505390671179</c:v>
                </c:pt>
                <c:pt idx="86" formatCode="0.000">
                  <c:v>51.330909373724012</c:v>
                </c:pt>
                <c:pt idx="87" formatCode="0.000">
                  <c:v>53.324176656533723</c:v>
                </c:pt>
                <c:pt idx="88" formatCode="0.000">
                  <c:v>55.556724678549628</c:v>
                </c:pt>
                <c:pt idx="89" formatCode="0.000">
                  <c:v>58.069837778388774</c:v>
                </c:pt>
                <c:pt idx="90" formatCode="0.000">
                  <c:v>60.915111100856045</c:v>
                </c:pt>
                <c:pt idx="91" formatCode="0.000">
                  <c:v>64.157867236958808</c:v>
                </c:pt>
                <c:pt idx="92" formatCode="0.000">
                  <c:v>67.882029261268656</c:v>
                </c:pt>
                <c:pt idx="93" formatCode="0.000">
                  <c:v>72.197229704784419</c:v>
                </c:pt>
                <c:pt idx="94" formatCode="0.000">
                  <c:v>77.249451353328453</c:v>
                </c:pt>
                <c:pt idx="95" formatCode="0.000">
                  <c:v>83.237431620765207</c:v>
                </c:pt>
                <c:pt idx="96" formatCode="0.000">
                  <c:v>90.438833887156989</c:v>
                </c:pt>
                <c:pt idx="97" formatCode="0.000">
                  <c:v>99.25371731488616</c:v>
                </c:pt>
                <c:pt idx="98" formatCode="0.000">
                  <c:v>110.28029575170224</c:v>
                </c:pt>
                <c:pt idx="99" formatCode="0.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69.327731092436963</c:v>
                </c:pt>
                <c:pt idx="3" formatCode="0.000">
                  <c:v>58.758068105942577</c:v>
                </c:pt>
                <c:pt idx="4" formatCode="0.000">
                  <c:v>51.381860646165819</c:v>
                </c:pt>
                <c:pt idx="5" formatCode="0.000">
                  <c:v>45.96900574612571</c:v>
                </c:pt>
                <c:pt idx="6" formatCode="0.000">
                  <c:v>41.851616994292961</c:v>
                </c:pt>
                <c:pt idx="7" formatCode="0.000">
                  <c:v>38.636031025903698</c:v>
                </c:pt>
                <c:pt idx="8" formatCode="0.000">
                  <c:v>36.075430445476904</c:v>
                </c:pt>
                <c:pt idx="9" formatCode="0.000">
                  <c:v>34.007471338400102</c:v>
                </c:pt>
                <c:pt idx="10" formatCode="0.000">
                  <c:v>32.321253672869737</c:v>
                </c:pt>
                <c:pt idx="11" formatCode="0.000">
                  <c:v>30.938708543302472</c:v>
                </c:pt>
                <c:pt idx="12" formatCode="0.000">
                  <c:v>29.803567396703542</c:v>
                </c:pt>
                <c:pt idx="13" formatCode="0.000">
                  <c:v>28.874548835174448</c:v>
                </c:pt>
                <c:pt idx="14" formatCode="0.000">
                  <c:v>28.121005538985941</c:v>
                </c:pt>
                <c:pt idx="15" formatCode="0.000">
                  <c:v>27.520066715313245</c:v>
                </c:pt>
                <c:pt idx="16" formatCode="0.000">
                  <c:v>27.054724328755892</c:v>
                </c:pt>
                <c:pt idx="17" formatCode="0.000">
                  <c:v>26.712536679146009</c:v>
                </c:pt>
                <c:pt idx="18" formatCode="0.000">
                  <c:v>26.484751203852326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26.40792237671301</c:v>
                </c:pt>
                <c:pt idx="30" formatCode="0.000">
                  <c:v>26.431718061674008</c:v>
                </c:pt>
                <c:pt idx="31" formatCode="0.000">
                  <c:v>26.471472977038001</c:v>
                </c:pt>
                <c:pt idx="32" formatCode="0.000">
                  <c:v>26.527331189710612</c:v>
                </c:pt>
                <c:pt idx="33" formatCode="0.000">
                  <c:v>26.599496221662466</c:v>
                </c:pt>
                <c:pt idx="34" formatCode="0.000">
                  <c:v>26.688232915487262</c:v>
                </c:pt>
                <c:pt idx="35" formatCode="0.000">
                  <c:v>26.793869887343956</c:v>
                </c:pt>
                <c:pt idx="36" formatCode="0.000">
                  <c:v>26.916802610114193</c:v>
                </c:pt>
                <c:pt idx="37" formatCode="0.000">
                  <c:v>27.057497181510708</c:v>
                </c:pt>
                <c:pt idx="38" formatCode="0.000">
                  <c:v>27.216494845360824</c:v>
                </c:pt>
                <c:pt idx="39" formatCode="0.000">
                  <c:v>27.394417349797653</c:v>
                </c:pt>
                <c:pt idx="40" formatCode="0.000">
                  <c:v>27.591973244147155</c:v>
                </c:pt>
                <c:pt idx="41" formatCode="0.000">
                  <c:v>27.807036022751209</c:v>
                </c:pt>
                <c:pt idx="42" formatCode="0.000">
                  <c:v>28.028453126658881</c:v>
                </c:pt>
                <c:pt idx="43" formatCode="0.000">
                  <c:v>28.253424657534246</c:v>
                </c:pt>
                <c:pt idx="44" formatCode="0.000">
                  <c:v>28.482036897184162</c:v>
                </c:pt>
                <c:pt idx="45" formatCode="0.000">
                  <c:v>28.714378942788773</c:v>
                </c:pt>
                <c:pt idx="46" formatCode="0.000">
                  <c:v>28.950542822677921</c:v>
                </c:pt>
                <c:pt idx="47" formatCode="0.000">
                  <c:v>29.190623617868198</c:v>
                </c:pt>
                <c:pt idx="48" formatCode="0.000">
                  <c:v>29.434719589697846</c:v>
                </c:pt>
                <c:pt idx="49" formatCode="0.000">
                  <c:v>29.682932313919494</c:v>
                </c:pt>
                <c:pt idx="50" formatCode="0.000">
                  <c:v>29.935366821635103</c:v>
                </c:pt>
                <c:pt idx="51" formatCode="0.000">
                  <c:v>30.192131747483987</c:v>
                </c:pt>
                <c:pt idx="52" formatCode="0.000">
                  <c:v>30.453339485523127</c:v>
                </c:pt>
                <c:pt idx="53" formatCode="0.000">
                  <c:v>30.719106353269719</c:v>
                </c:pt>
                <c:pt idx="54" formatCode="0.000">
                  <c:v>30.989552764408966</c:v>
                </c:pt>
                <c:pt idx="55" formatCode="0.000">
                  <c:v>31.264803410705824</c:v>
                </c:pt>
                <c:pt idx="56" formatCode="0.000">
                  <c:v>31.54498745369817</c:v>
                </c:pt>
                <c:pt idx="57" formatCode="0.000">
                  <c:v>31.830238726790448</c:v>
                </c:pt>
                <c:pt idx="58" formatCode="0.000">
                  <c:v>32.120695948412212</c:v>
                </c:pt>
                <c:pt idx="59" formatCode="0.000">
                  <c:v>32.416502946954814</c:v>
                </c:pt>
                <c:pt idx="60" formatCode="0.000">
                  <c:v>32.717808898252571</c:v>
                </c:pt>
                <c:pt idx="61" formatCode="0.000">
                  <c:v>33.024768576432322</c:v>
                </c:pt>
                <c:pt idx="62" formatCode="0.000">
                  <c:v>33.337542619017547</c:v>
                </c:pt>
                <c:pt idx="63" formatCode="0.000">
                  <c:v>33.656297807241202</c:v>
                </c:pt>
                <c:pt idx="64" formatCode="0.000">
                  <c:v>33.981207362594922</c:v>
                </c:pt>
                <c:pt idx="65" formatCode="0.000">
                  <c:v>34.312451260722639</c:v>
                </c:pt>
                <c:pt idx="66" formatCode="0.000">
                  <c:v>34.650216563853519</c:v>
                </c:pt>
                <c:pt idx="67" formatCode="0.000">
                  <c:v>34.994697773064686</c:v>
                </c:pt>
                <c:pt idx="68" formatCode="0.000">
                  <c:v>35.3460972017673</c:v>
                </c:pt>
                <c:pt idx="69" formatCode="0.000">
                  <c:v>35.704625371923179</c:v>
                </c:pt>
                <c:pt idx="70" formatCode="0.000">
                  <c:v>36.090225563909769</c:v>
                </c:pt>
                <c:pt idx="71" formatCode="0.000">
                  <c:v>36.514522821576762</c:v>
                </c:pt>
                <c:pt idx="72" formatCode="0.000">
                  <c:v>36.97996918335901</c:v>
                </c:pt>
                <c:pt idx="73" formatCode="0.000">
                  <c:v>37.5</c:v>
                </c:pt>
                <c:pt idx="74" formatCode="0.000">
                  <c:v>38.0677721701514</c:v>
                </c:pt>
                <c:pt idx="75" formatCode="0.000">
                  <c:v>38.692657188919824</c:v>
                </c:pt>
                <c:pt idx="76" formatCode="0.000">
                  <c:v>39.37360178970917</c:v>
                </c:pt>
                <c:pt idx="77" formatCode="0.000">
                  <c:v>40.12767897856817</c:v>
                </c:pt>
                <c:pt idx="78" formatCode="0.000">
                  <c:v>40.949278734295014</c:v>
                </c:pt>
                <c:pt idx="79" formatCode="0.000">
                  <c:v>41.844983357108887</c:v>
                </c:pt>
                <c:pt idx="80" formatCode="0.000">
                  <c:v>42.836281031964951</c:v>
                </c:pt>
                <c:pt idx="81" formatCode="0.000">
                  <c:v>43.919480951588753</c:v>
                </c:pt>
                <c:pt idx="82" formatCode="0.000">
                  <c:v>45.105074320861092</c:v>
                </c:pt>
                <c:pt idx="83" formatCode="0.000">
                  <c:v>46.421663442940037</c:v>
                </c:pt>
                <c:pt idx="84" formatCode="0.000">
                  <c:v>47.869446962828647</c:v>
                </c:pt>
                <c:pt idx="85" formatCode="0.000">
                  <c:v>49.475262368815592</c:v>
                </c:pt>
                <c:pt idx="86" formatCode="0.000">
                  <c:v>51.252184041933603</c:v>
                </c:pt>
                <c:pt idx="87" formatCode="0.000">
                  <c:v>53.247277127874135</c:v>
                </c:pt>
                <c:pt idx="88" formatCode="0.000">
                  <c:v>55.473839041815509</c:v>
                </c:pt>
                <c:pt idx="89" formatCode="0.000">
                  <c:v>57.971014492753618</c:v>
                </c:pt>
                <c:pt idx="90" formatCode="0.000">
                  <c:v>60.815480304077397</c:v>
                </c:pt>
                <c:pt idx="91" formatCode="0.000">
                  <c:v>64.046579330422119</c:v>
                </c:pt>
                <c:pt idx="92" formatCode="0.000">
                  <c:v>67.744418783679748</c:v>
                </c:pt>
                <c:pt idx="93" formatCode="0.000">
                  <c:v>72.052401746724883</c:v>
                </c:pt>
                <c:pt idx="94" formatCode="0.000">
                  <c:v>77.080291970802904</c:v>
                </c:pt>
                <c:pt idx="95" formatCode="0.000">
                  <c:v>83.044982698961931</c:v>
                </c:pt>
                <c:pt idx="96" formatCode="0.000">
                  <c:v>90.194738640245973</c:v>
                </c:pt>
                <c:pt idx="97" formatCode="0.000">
                  <c:v>98.987626546681668</c:v>
                </c:pt>
                <c:pt idx="98" formatCode="0.000">
                  <c:v>109.95418575593501</c:v>
                </c:pt>
                <c:pt idx="99" formatCode="0.000">
                  <c:v>124.00187881634569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'10K'!$A$26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'10K'!$C$26</c:f>
              <c:numCache>
                <c:formatCode>0.000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F2B-9512-7E8F879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223368924319749"/>
          <c:y val="0.22841496280997339"/>
          <c:w val="0.36954179945571197"/>
          <c:h val="0.22673004272708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15 km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07276299118821E-2"/>
          <c:y val="9.9077854310627766E-2"/>
          <c:w val="0.86783367103383802"/>
          <c:h val="0.78701431147046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97.504044539063841</c:v>
                </c:pt>
                <c:pt idx="4" formatCode="0.000">
                  <c:v>82.866415240879633</c:v>
                </c:pt>
                <c:pt idx="5" formatCode="0.000">
                  <c:v>72.690648038203079</c:v>
                </c:pt>
                <c:pt idx="6" formatCode="0.000">
                  <c:v>65.257440145629644</c:v>
                </c:pt>
                <c:pt idx="7" formatCode="0.000">
                  <c:v>59.64006595060502</c:v>
                </c:pt>
                <c:pt idx="8" formatCode="0.000">
                  <c:v>55.288592950733928</c:v>
                </c:pt>
                <c:pt idx="9" formatCode="0.000">
                  <c:v>51.852139781252944</c:v>
                </c:pt>
                <c:pt idx="10" formatCode="0.000">
                  <c:v>49.114383969035948</c:v>
                </c:pt>
                <c:pt idx="11" formatCode="0.000">
                  <c:v>46.921934722985874</c:v>
                </c:pt>
                <c:pt idx="12" formatCode="0.000">
                  <c:v>45.165003207067969</c:v>
                </c:pt>
                <c:pt idx="13" formatCode="0.000">
                  <c:v>43.767962824952143</c:v>
                </c:pt>
                <c:pt idx="14" formatCode="0.000">
                  <c:v>42.678829831672864</c:v>
                </c:pt>
                <c:pt idx="15" formatCode="0.000">
                  <c:v>41.855782503210563</c:v>
                </c:pt>
                <c:pt idx="16" formatCode="0.000">
                  <c:v>41.266580905069233</c:v>
                </c:pt>
                <c:pt idx="17" formatCode="0.000">
                  <c:v>40.800490181237727</c:v>
                </c:pt>
                <c:pt idx="18" formatCode="0.000">
                  <c:v>40.418853308554326</c:v>
                </c:pt>
                <c:pt idx="19" formatCode="0.000">
                  <c:v>40.25</c:v>
                </c:pt>
                <c:pt idx="20" formatCode="0.000">
                  <c:v>40.25</c:v>
                </c:pt>
                <c:pt idx="21" formatCode="0.000">
                  <c:v>40.25</c:v>
                </c:pt>
                <c:pt idx="22" formatCode="0.000">
                  <c:v>40.25</c:v>
                </c:pt>
                <c:pt idx="23" formatCode="0.000">
                  <c:v>40.25</c:v>
                </c:pt>
                <c:pt idx="24" formatCode="0.000">
                  <c:v>40.25</c:v>
                </c:pt>
                <c:pt idx="25" formatCode="0.000">
                  <c:v>40.25</c:v>
                </c:pt>
                <c:pt idx="26" formatCode="0.000">
                  <c:v>40.25</c:v>
                </c:pt>
                <c:pt idx="27" formatCode="0.000">
                  <c:v>40.25</c:v>
                </c:pt>
                <c:pt idx="28" formatCode="0.000">
                  <c:v>40.25</c:v>
                </c:pt>
                <c:pt idx="29" formatCode="0.000">
                  <c:v>40.25551777147507</c:v>
                </c:pt>
                <c:pt idx="30" formatCode="0.000">
                  <c:v>40.272080166644137</c:v>
                </c:pt>
                <c:pt idx="31" formatCode="0.000">
                  <c:v>40.308481965382754</c:v>
                </c:pt>
                <c:pt idx="32" formatCode="0.000">
                  <c:v>40.378026082247253</c:v>
                </c:pt>
                <c:pt idx="33" formatCode="0.000">
                  <c:v>40.47663413194357</c:v>
                </c:pt>
                <c:pt idx="34" formatCode="0.000">
                  <c:v>40.609181075474559</c:v>
                </c:pt>
                <c:pt idx="35" formatCode="0.000">
                  <c:v>40.771844332858073</c:v>
                </c:pt>
                <c:pt idx="36" formatCode="0.000">
                  <c:v>40.967603978171681</c:v>
                </c:pt>
                <c:pt idx="37" formatCode="0.000">
                  <c:v>41.197398006536105</c:v>
                </c:pt>
                <c:pt idx="38" formatCode="0.000">
                  <c:v>41.462344607522738</c:v>
                </c:pt>
                <c:pt idx="39" formatCode="0.000">
                  <c:v>41.76375614019058</c:v>
                </c:pt>
                <c:pt idx="40" formatCode="0.000">
                  <c:v>42.086419161094156</c:v>
                </c:pt>
                <c:pt idx="41" formatCode="0.000">
                  <c:v>42.421891156793684</c:v>
                </c:pt>
                <c:pt idx="42" formatCode="0.000">
                  <c:v>42.767297958225299</c:v>
                </c:pt>
                <c:pt idx="43" formatCode="0.000">
                  <c:v>43.118375663978085</c:v>
                </c:pt>
                <c:pt idx="44" formatCode="0.000">
                  <c:v>43.475265087736055</c:v>
                </c:pt>
                <c:pt idx="45" formatCode="0.000">
                  <c:v>43.838111744134387</c:v>
                </c:pt>
                <c:pt idx="46" formatCode="0.000">
                  <c:v>44.204429260703343</c:v>
                </c:pt>
                <c:pt idx="47" formatCode="0.000">
                  <c:v>44.579601780048243</c:v>
                </c:pt>
                <c:pt idx="48" formatCode="0.000">
                  <c:v>44.961197151603571</c:v>
                </c:pt>
                <c:pt idx="49" formatCode="0.000">
                  <c:v>45.349381735633635</c:v>
                </c:pt>
                <c:pt idx="50" formatCode="0.000">
                  <c:v>45.744327687702267</c:v>
                </c:pt>
                <c:pt idx="51" formatCode="0.000">
                  <c:v>46.143340035593035</c:v>
                </c:pt>
                <c:pt idx="52" formatCode="0.000">
                  <c:v>46.552298502021777</c:v>
                </c:pt>
                <c:pt idx="53" formatCode="0.000">
                  <c:v>46.968570810751451</c:v>
                </c:pt>
                <c:pt idx="54" formatCode="0.000">
                  <c:v>47.39235493397026</c:v>
                </c:pt>
                <c:pt idx="55" formatCode="0.000">
                  <c:v>47.823856053908727</c:v>
                </c:pt>
                <c:pt idx="56" formatCode="0.000">
                  <c:v>48.260144049589449</c:v>
                </c:pt>
                <c:pt idx="57" formatCode="0.000">
                  <c:v>48.707666664297335</c:v>
                </c:pt>
                <c:pt idx="58" formatCode="0.000">
                  <c:v>49.163566836422682</c:v>
                </c:pt>
                <c:pt idx="59" formatCode="0.000">
                  <c:v>49.62808202855885</c:v>
                </c:pt>
                <c:pt idx="60" formatCode="0.000">
                  <c:v>50.101458763433129</c:v>
                </c:pt>
                <c:pt idx="61" formatCode="0.000">
                  <c:v>50.58050072244022</c:v>
                </c:pt>
                <c:pt idx="62" formatCode="0.000">
                  <c:v>51.07231109317064</c:v>
                </c:pt>
                <c:pt idx="63" formatCode="0.000">
                  <c:v>51.573779430162908</c:v>
                </c:pt>
                <c:pt idx="64" formatCode="0.000">
                  <c:v>52.085193043100759</c:v>
                </c:pt>
                <c:pt idx="65" formatCode="0.000">
                  <c:v>52.606850751834507</c:v>
                </c:pt>
                <c:pt idx="66" formatCode="0.000">
                  <c:v>53.135253564567506</c:v>
                </c:pt>
                <c:pt idx="67" formatCode="0.000">
                  <c:v>53.678266640969092</c:v>
                </c:pt>
                <c:pt idx="68" formatCode="0.000">
                  <c:v>54.232492900091415</c:v>
                </c:pt>
                <c:pt idx="69" formatCode="0.000">
                  <c:v>54.798283292667918</c:v>
                </c:pt>
                <c:pt idx="70" formatCode="0.000">
                  <c:v>55.40235293750451</c:v>
                </c:pt>
                <c:pt idx="71" formatCode="0.000">
                  <c:v>56.070951005565668</c:v>
                </c:pt>
                <c:pt idx="72" formatCode="0.000">
                  <c:v>56.808296734392293</c:v>
                </c:pt>
                <c:pt idx="73" formatCode="0.000">
                  <c:v>57.626751209236936</c:v>
                </c:pt>
                <c:pt idx="74" formatCode="0.000">
                  <c:v>58.520139415118905</c:v>
                </c:pt>
                <c:pt idx="75" formatCode="0.000">
                  <c:v>59.503176723561587</c:v>
                </c:pt>
                <c:pt idx="76" formatCode="0.000">
                  <c:v>60.579404167347917</c:v>
                </c:pt>
                <c:pt idx="77" formatCode="0.000">
                  <c:v>61.765877997753293</c:v>
                </c:pt>
                <c:pt idx="78" formatCode="0.000">
                  <c:v>63.064341797469403</c:v>
                </c:pt>
                <c:pt idx="79" formatCode="0.000">
                  <c:v>64.486101197188958</c:v>
                </c:pt>
                <c:pt idx="80" formatCode="0.000">
                  <c:v>66.0482932865077</c:v>
                </c:pt>
                <c:pt idx="81" formatCode="0.000">
                  <c:v>67.762615925056124</c:v>
                </c:pt>
                <c:pt idx="82" formatCode="0.000">
                  <c:v>69.647067295720348</c:v>
                </c:pt>
                <c:pt idx="83" formatCode="0.000">
                  <c:v>71.734536179749213</c:v>
                </c:pt>
                <c:pt idx="84" formatCode="0.000">
                  <c:v>74.040010947616111</c:v>
                </c:pt>
                <c:pt idx="85" formatCode="0.000">
                  <c:v>76.600507904764626</c:v>
                </c:pt>
                <c:pt idx="86" formatCode="0.000">
                  <c:v>79.438403789614654</c:v>
                </c:pt>
                <c:pt idx="87" formatCode="0.000">
                  <c:v>82.620938807477799</c:v>
                </c:pt>
                <c:pt idx="88" formatCode="0.000">
                  <c:v>86.189712343578606</c:v>
                </c:pt>
                <c:pt idx="89" formatCode="0.000">
                  <c:v>90.21281175786882</c:v>
                </c:pt>
                <c:pt idx="90" formatCode="0.000">
                  <c:v>94.783943156819305</c:v>
                </c:pt>
                <c:pt idx="91" formatCode="0.000">
                  <c:v>100.01885523662017</c:v>
                </c:pt>
                <c:pt idx="92" formatCode="0.000">
                  <c:v>106.03315216949838</c:v>
                </c:pt>
                <c:pt idx="93" formatCode="0.000">
                  <c:v>113.05331646389669</c:v>
                </c:pt>
                <c:pt idx="94" formatCode="0.000">
                  <c:v>121.30770808371508</c:v>
                </c:pt>
                <c:pt idx="95" formatCode="0.000">
                  <c:v>131.16090381928851</c:v>
                </c:pt>
                <c:pt idx="96" formatCode="0.000">
                  <c:v>143.06069300824183</c:v>
                </c:pt>
                <c:pt idx="97" formatCode="0.000">
                  <c:v>157.82874277287402</c:v>
                </c:pt>
                <c:pt idx="98" formatCode="0.000">
                  <c:v>176.45970985205219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08586619499219"/>
          <c:y val="0.19451117352505479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10 Mile</a:t>
            </a:r>
            <a:endParaRPr lang="en-US"/>
          </a:p>
        </c:rich>
      </c:tx>
      <c:layout>
        <c:manualLayout>
          <c:xMode val="edge"/>
          <c:yMode val="edge"/>
          <c:x val="0.46851109249186118"/>
          <c:y val="2.948869350041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11459113027048436"/>
          <c:w val="0.87230126934902197"/>
          <c:h val="0.7852498287584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89.945083138061634</c:v>
                </c:pt>
                <c:pt idx="5" formatCode="0.000">
                  <c:v>78.615722780083274</c:v>
                </c:pt>
                <c:pt idx="6" formatCode="0.000">
                  <c:v>70.39888177200045</c:v>
                </c:pt>
                <c:pt idx="7" formatCode="0.000">
                  <c:v>64.224305422625307</c:v>
                </c:pt>
                <c:pt idx="8" formatCode="0.000">
                  <c:v>59.463368652768132</c:v>
                </c:pt>
                <c:pt idx="9" formatCode="0.000">
                  <c:v>55.717572026180868</c:v>
                </c:pt>
                <c:pt idx="10" formatCode="0.000">
                  <c:v>52.744754458985575</c:v>
                </c:pt>
                <c:pt idx="11" formatCode="0.000">
                  <c:v>50.373285750620703</c:v>
                </c:pt>
                <c:pt idx="12" formatCode="0.000">
                  <c:v>48.480580878802449</c:v>
                </c:pt>
                <c:pt idx="13" formatCode="0.000">
                  <c:v>46.982984251770255</c:v>
                </c:pt>
                <c:pt idx="14" formatCode="0.000">
                  <c:v>45.823683939421038</c:v>
                </c:pt>
                <c:pt idx="15" formatCode="0.000">
                  <c:v>44.95652223002952</c:v>
                </c:pt>
                <c:pt idx="16" formatCode="0.000">
                  <c:v>44.34577890368525</c:v>
                </c:pt>
                <c:pt idx="17" formatCode="0.000">
                  <c:v>43.855346649044641</c:v>
                </c:pt>
                <c:pt idx="18" formatCode="0.000">
                  <c:v>43.438838685442981</c:v>
                </c:pt>
                <c:pt idx="19" formatCode="0.000">
                  <c:v>43.25</c:v>
                </c:pt>
                <c:pt idx="20" formatCode="0.000">
                  <c:v>43.25</c:v>
                </c:pt>
                <c:pt idx="21" formatCode="0.000">
                  <c:v>43.25</c:v>
                </c:pt>
                <c:pt idx="22" formatCode="0.000">
                  <c:v>43.25</c:v>
                </c:pt>
                <c:pt idx="23" formatCode="0.000">
                  <c:v>43.25</c:v>
                </c:pt>
                <c:pt idx="24" formatCode="0.000">
                  <c:v>43.25</c:v>
                </c:pt>
                <c:pt idx="25" formatCode="0.000">
                  <c:v>43.25</c:v>
                </c:pt>
                <c:pt idx="26" formatCode="0.000">
                  <c:v>43.25</c:v>
                </c:pt>
                <c:pt idx="27" formatCode="0.000">
                  <c:v>43.25</c:v>
                </c:pt>
                <c:pt idx="28" formatCode="0.000">
                  <c:v>43.25</c:v>
                </c:pt>
                <c:pt idx="29" formatCode="0.000">
                  <c:v>43.254705885313712</c:v>
                </c:pt>
                <c:pt idx="30" formatCode="0.000">
                  <c:v>43.268829687637535</c:v>
                </c:pt>
                <c:pt idx="31" formatCode="0.000">
                  <c:v>43.303440479454913</c:v>
                </c:pt>
                <c:pt idx="32" formatCode="0.000">
                  <c:v>43.375265493561066</c:v>
                </c:pt>
                <c:pt idx="33" formatCode="0.000">
                  <c:v>43.479103229553701</c:v>
                </c:pt>
                <c:pt idx="34" formatCode="0.000">
                  <c:v>43.621020206189328</c:v>
                </c:pt>
                <c:pt idx="35" formatCode="0.000">
                  <c:v>43.796105561164644</c:v>
                </c:pt>
                <c:pt idx="36" formatCode="0.000">
                  <c:v>44.008003199350519</c:v>
                </c:pt>
                <c:pt idx="37" formatCode="0.000">
                  <c:v>44.257765160258074</c:v>
                </c:pt>
                <c:pt idx="38" formatCode="0.000">
                  <c:v>44.546650947196397</c:v>
                </c:pt>
                <c:pt idx="39" formatCode="0.000">
                  <c:v>44.876143836641518</c:v>
                </c:pt>
                <c:pt idx="40" formatCode="0.000">
                  <c:v>45.22686068223134</c:v>
                </c:pt>
                <c:pt idx="41" formatCode="0.000">
                  <c:v>45.588752507682152</c:v>
                </c:pt>
                <c:pt idx="42" formatCode="0.000">
                  <c:v>45.961366301276293</c:v>
                </c:pt>
                <c:pt idx="43" formatCode="0.000">
                  <c:v>46.340121310955006</c:v>
                </c:pt>
                <c:pt idx="44" formatCode="0.000">
                  <c:v>46.725170622486644</c:v>
                </c:pt>
                <c:pt idx="45" formatCode="0.000">
                  <c:v>47.11667245235239</c:v>
                </c:pt>
                <c:pt idx="46" formatCode="0.000">
                  <c:v>47.511463618443301</c:v>
                </c:pt>
                <c:pt idx="47" formatCode="0.000">
                  <c:v>47.916309814054479</c:v>
                </c:pt>
                <c:pt idx="48" formatCode="0.000">
                  <c:v>48.328114711056998</c:v>
                </c:pt>
                <c:pt idx="49" formatCode="0.000">
                  <c:v>48.747059279275604</c:v>
                </c:pt>
                <c:pt idx="50" formatCode="0.000">
                  <c:v>49.173330818540308</c:v>
                </c:pt>
                <c:pt idx="51" formatCode="0.000">
                  <c:v>49.603497062861429</c:v>
                </c:pt>
                <c:pt idx="52" formatCode="0.000">
                  <c:v>50.044946342350954</c:v>
                </c:pt>
                <c:pt idx="53" formatCode="0.000">
                  <c:v>50.494323585590905</c:v>
                </c:pt>
                <c:pt idx="54" formatCode="0.000">
                  <c:v>50.95184429448355</c:v>
                </c:pt>
                <c:pt idx="55" formatCode="0.000">
                  <c:v>51.417731852856214</c:v>
                </c:pt>
                <c:pt idx="56" formatCode="0.000">
                  <c:v>51.888249963062897</c:v>
                </c:pt>
                <c:pt idx="57" formatCode="0.000">
                  <c:v>52.371500482285811</c:v>
                </c:pt>
                <c:pt idx="58" formatCode="0.000">
                  <c:v>52.863836929603501</c:v>
                </c:pt>
                <c:pt idx="59" formatCode="0.000">
                  <c:v>53.365517983059938</c:v>
                </c:pt>
                <c:pt idx="60" formatCode="0.000">
                  <c:v>53.876812234261429</c:v>
                </c:pt>
                <c:pt idx="61" formatCode="0.000">
                  <c:v>54.393638296742267</c:v>
                </c:pt>
                <c:pt idx="62" formatCode="0.000">
                  <c:v>54.92492119991622</c:v>
                </c:pt>
                <c:pt idx="63" formatCode="0.000">
                  <c:v>55.466684948984962</c:v>
                </c:pt>
                <c:pt idx="64" formatCode="0.000">
                  <c:v>56.01924277377725</c:v>
                </c:pt>
                <c:pt idx="65" formatCode="0.000">
                  <c:v>56.582920511266998</c:v>
                </c:pt>
                <c:pt idx="66" formatCode="0.000">
                  <c:v>57.153243194445196</c:v>
                </c:pt>
                <c:pt idx="67" formatCode="0.000">
                  <c:v>57.740092566789833</c:v>
                </c:pt>
                <c:pt idx="68" formatCode="0.000">
                  <c:v>58.339118504142469</c:v>
                </c:pt>
                <c:pt idx="69" formatCode="0.000">
                  <c:v>58.95070395761153</c:v>
                </c:pt>
                <c:pt idx="70" formatCode="0.000">
                  <c:v>59.602855689274101</c:v>
                </c:pt>
                <c:pt idx="71" formatCode="0.000">
                  <c:v>60.325394420687992</c:v>
                </c:pt>
                <c:pt idx="72" formatCode="0.000">
                  <c:v>61.122947076260573</c:v>
                </c:pt>
                <c:pt idx="73" formatCode="0.000">
                  <c:v>62.007255418744613</c:v>
                </c:pt>
                <c:pt idx="74" formatCode="0.000">
                  <c:v>62.972492386202951</c:v>
                </c:pt>
                <c:pt idx="75" formatCode="0.000">
                  <c:v>64.034551822194516</c:v>
                </c:pt>
                <c:pt idx="76" formatCode="0.000">
                  <c:v>65.198219749404501</c:v>
                </c:pt>
                <c:pt idx="77" formatCode="0.000">
                  <c:v>66.480115952848337</c:v>
                </c:pt>
                <c:pt idx="78" formatCode="0.000">
                  <c:v>67.884077961221905</c:v>
                </c:pt>
                <c:pt idx="79" formatCode="0.000">
                  <c:v>69.422501889962888</c:v>
                </c:pt>
                <c:pt idx="80" formatCode="0.000">
                  <c:v>71.110816496288109</c:v>
                </c:pt>
                <c:pt idx="81" formatCode="0.000">
                  <c:v>72.964906954225924</c:v>
                </c:pt>
                <c:pt idx="82" formatCode="0.000">
                  <c:v>75.004505158195556</c:v>
                </c:pt>
                <c:pt idx="83" formatCode="0.000">
                  <c:v>77.262897799870686</c:v>
                </c:pt>
                <c:pt idx="84" formatCode="0.000">
                  <c:v>79.759020669992211</c:v>
                </c:pt>
                <c:pt idx="85" formatCode="0.000">
                  <c:v>82.531909064973249</c:v>
                </c:pt>
                <c:pt idx="86" formatCode="0.000">
                  <c:v>85.606090491737447</c:v>
                </c:pt>
                <c:pt idx="87" formatCode="0.000">
                  <c:v>89.052948145622977</c:v>
                </c:pt>
                <c:pt idx="88" formatCode="0.000">
                  <c:v>92.921339011884285</c:v>
                </c:pt>
                <c:pt idx="89" formatCode="0.000">
                  <c:v>97.286103185942039</c:v>
                </c:pt>
                <c:pt idx="90" formatCode="0.000">
                  <c:v>102.24342256881083</c:v>
                </c:pt>
                <c:pt idx="91" formatCode="0.000">
                  <c:v>107.92865469234191</c:v>
                </c:pt>
                <c:pt idx="92" formatCode="0.000">
                  <c:v>114.46484276270702</c:v>
                </c:pt>
                <c:pt idx="93" formatCode="0.000">
                  <c:v>122.09698548875102</c:v>
                </c:pt>
                <c:pt idx="94" formatCode="0.000">
                  <c:v>131.0827752596027</c:v>
                </c:pt>
                <c:pt idx="95" formatCode="0.000">
                  <c:v>141.82105109350846</c:v>
                </c:pt>
                <c:pt idx="96" formatCode="0.000">
                  <c:v>154.80742287533906</c:v>
                </c:pt>
                <c:pt idx="97" formatCode="0.000">
                  <c:v>170.95067223393477</c:v>
                </c:pt>
                <c:pt idx="98" formatCode="0.000">
                  <c:v>191.35936391376887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116.64532410966348</c:v>
                </c:pt>
                <c:pt idx="5" formatCode="0.000">
                  <c:v>100.78301404031045</c:v>
                </c:pt>
                <c:pt idx="6" formatCode="0.000">
                  <c:v>89.53394772432911</c:v>
                </c:pt>
                <c:pt idx="7" formatCode="0.000">
                  <c:v>81.226777453555798</c:v>
                </c:pt>
                <c:pt idx="8" formatCode="0.000">
                  <c:v>74.911438003359137</c:v>
                </c:pt>
                <c:pt idx="9" formatCode="0.000">
                  <c:v>69.998495806547254</c:v>
                </c:pt>
                <c:pt idx="10" formatCode="0.000">
                  <c:v>66.143828919150565</c:v>
                </c:pt>
                <c:pt idx="11" formatCode="0.000">
                  <c:v>63.104471379652246</c:v>
                </c:pt>
                <c:pt idx="12" formatCode="0.000">
                  <c:v>60.708205759893275</c:v>
                </c:pt>
                <c:pt idx="13" formatCode="0.000">
                  <c:v>58.840597135188524</c:v>
                </c:pt>
                <c:pt idx="14" formatCode="0.000">
                  <c:v>57.426636349053403</c:v>
                </c:pt>
                <c:pt idx="15" formatCode="0.000">
                  <c:v>56.403786326183315</c:v>
                </c:pt>
                <c:pt idx="16" formatCode="0.000">
                  <c:v>55.723224024195261</c:v>
                </c:pt>
                <c:pt idx="17" formatCode="0.000">
                  <c:v>55.147523756777538</c:v>
                </c:pt>
                <c:pt idx="18" formatCode="0.000">
                  <c:v>54.599297287551209</c:v>
                </c:pt>
                <c:pt idx="19" formatCode="0.000">
                  <c:v>54.333333333333336</c:v>
                </c:pt>
                <c:pt idx="20" formatCode="0.000">
                  <c:v>54.333333333333336</c:v>
                </c:pt>
                <c:pt idx="21" formatCode="0.000">
                  <c:v>54.333333333333336</c:v>
                </c:pt>
                <c:pt idx="22" formatCode="0.000">
                  <c:v>54.333333333333336</c:v>
                </c:pt>
                <c:pt idx="23" formatCode="0.000">
                  <c:v>54.333333333333336</c:v>
                </c:pt>
                <c:pt idx="24" formatCode="0.000">
                  <c:v>54.333333333333336</c:v>
                </c:pt>
                <c:pt idx="25" formatCode="0.000">
                  <c:v>54.333333333333336</c:v>
                </c:pt>
                <c:pt idx="26" formatCode="0.000">
                  <c:v>54.333333333333336</c:v>
                </c:pt>
                <c:pt idx="27" formatCode="0.000">
                  <c:v>54.333333333333336</c:v>
                </c:pt>
                <c:pt idx="28" formatCode="0.000">
                  <c:v>54.333333333333336</c:v>
                </c:pt>
                <c:pt idx="29" formatCode="0.000">
                  <c:v>54.334499737600545</c:v>
                </c:pt>
                <c:pt idx="30" formatCode="0.000">
                  <c:v>54.337999250899799</c:v>
                </c:pt>
                <c:pt idx="31" formatCode="0.000">
                  <c:v>54.364026236047131</c:v>
                </c:pt>
                <c:pt idx="32" formatCode="0.000">
                  <c:v>54.44301810434208</c:v>
                </c:pt>
                <c:pt idx="33" formatCode="0.000">
                  <c:v>54.56526021784201</c:v>
                </c:pt>
                <c:pt idx="34" formatCode="0.000">
                  <c:v>54.741574384666784</c:v>
                </c:pt>
                <c:pt idx="35" formatCode="0.000">
                  <c:v>54.962680734983174</c:v>
                </c:pt>
                <c:pt idx="36" formatCode="0.000">
                  <c:v>55.234867265989749</c:v>
                </c:pt>
                <c:pt idx="37" formatCode="0.000">
                  <c:v>55.559630883955329</c:v>
                </c:pt>
                <c:pt idx="38" formatCode="0.000">
                  <c:v>55.938786566191283</c:v>
                </c:pt>
                <c:pt idx="39" formatCode="0.000">
                  <c:v>56.374493393172799</c:v>
                </c:pt>
                <c:pt idx="40" formatCode="0.000">
                  <c:v>56.8306276460237</c:v>
                </c:pt>
                <c:pt idx="41" formatCode="0.000">
                  <c:v>57.290755902938656</c:v>
                </c:pt>
                <c:pt idx="42" formatCode="0.000">
                  <c:v>57.764536409350626</c:v>
                </c:pt>
                <c:pt idx="43" formatCode="0.000">
                  <c:v>58.246218356016648</c:v>
                </c:pt>
                <c:pt idx="44" formatCode="0.000">
                  <c:v>58.736001068607138</c:v>
                </c:pt>
                <c:pt idx="45" formatCode="0.000">
                  <c:v>59.23409063403161</c:v>
                </c:pt>
                <c:pt idx="46" formatCode="0.000">
                  <c:v>59.734602221062069</c:v>
                </c:pt>
                <c:pt idx="47" formatCode="0.000">
                  <c:v>60.249846602533736</c:v>
                </c:pt>
                <c:pt idx="48" formatCode="0.000">
                  <c:v>60.774056862134543</c:v>
                </c:pt>
                <c:pt idx="49" formatCode="0.000">
                  <c:v>61.307469079658169</c:v>
                </c:pt>
                <c:pt idx="50" formatCode="0.000">
                  <c:v>61.850327696551602</c:v>
                </c:pt>
                <c:pt idx="51" formatCode="0.000">
                  <c:v>62.396232362260108</c:v>
                </c:pt>
                <c:pt idx="52" formatCode="0.000">
                  <c:v>62.958631948288094</c:v>
                </c:pt>
                <c:pt idx="53" formatCode="0.000">
                  <c:v>63.531261962551348</c:v>
                </c:pt>
                <c:pt idx="54" formatCode="0.000">
                  <c:v>64.114404114892693</c:v>
                </c:pt>
                <c:pt idx="55" formatCode="0.000">
                  <c:v>64.70835055402965</c:v>
                </c:pt>
                <c:pt idx="56" formatCode="0.000">
                  <c:v>65.306115739635189</c:v>
                </c:pt>
                <c:pt idx="57" formatCode="0.000">
                  <c:v>65.922453189770209</c:v>
                </c:pt>
                <c:pt idx="58" formatCode="0.000">
                  <c:v>66.550535056487973</c:v>
                </c:pt>
                <c:pt idx="59" formatCode="0.000">
                  <c:v>67.19070025667861</c:v>
                </c:pt>
                <c:pt idx="60" formatCode="0.000">
                  <c:v>67.84330087437425</c:v>
                </c:pt>
                <c:pt idx="61" formatCode="0.000">
                  <c:v>68.500683634195056</c:v>
                </c:pt>
                <c:pt idx="62" formatCode="0.000">
                  <c:v>69.179107636256944</c:v>
                </c:pt>
                <c:pt idx="63" formatCode="0.000">
                  <c:v>69.871104147671076</c:v>
                </c:pt>
                <c:pt idx="64" formatCode="0.000">
                  <c:v>70.577084579970304</c:v>
                </c:pt>
                <c:pt idx="65" formatCode="0.000">
                  <c:v>71.297477142083423</c:v>
                </c:pt>
                <c:pt idx="66" formatCode="0.000">
                  <c:v>72.023862371247787</c:v>
                </c:pt>
                <c:pt idx="67" formatCode="0.000">
                  <c:v>72.774249691503613</c:v>
                </c:pt>
                <c:pt idx="68" formatCode="0.000">
                  <c:v>73.540437591989274</c:v>
                </c:pt>
                <c:pt idx="69" formatCode="0.000">
                  <c:v>74.322930441788898</c:v>
                </c:pt>
                <c:pt idx="70" formatCode="0.000">
                  <c:v>75.154170709634059</c:v>
                </c:pt>
                <c:pt idx="71" formatCode="0.000">
                  <c:v>76.077948402244658</c:v>
                </c:pt>
                <c:pt idx="72" formatCode="0.000">
                  <c:v>77.100446404226631</c:v>
                </c:pt>
                <c:pt idx="73" formatCode="0.000">
                  <c:v>78.23037536923573</c:v>
                </c:pt>
                <c:pt idx="74" formatCode="0.000">
                  <c:v>79.463584892347811</c:v>
                </c:pt>
                <c:pt idx="75" formatCode="0.000">
                  <c:v>80.820363497805317</c:v>
                </c:pt>
                <c:pt idx="76" formatCode="0.000">
                  <c:v>82.310581624844488</c:v>
                </c:pt>
                <c:pt idx="77" formatCode="0.000">
                  <c:v>83.948409217354168</c:v>
                </c:pt>
                <c:pt idx="78" formatCode="0.000">
                  <c:v>85.746393559716466</c:v>
                </c:pt>
                <c:pt idx="79" formatCode="0.000">
                  <c:v>87.7210958769992</c:v>
                </c:pt>
                <c:pt idx="80" formatCode="0.000">
                  <c:v>89.880140157180804</c:v>
                </c:pt>
                <c:pt idx="81" formatCode="0.000">
                  <c:v>92.256551593255622</c:v>
                </c:pt>
                <c:pt idx="82" formatCode="0.000">
                  <c:v>94.876686522350852</c:v>
                </c:pt>
                <c:pt idx="83" formatCode="0.000">
                  <c:v>97.774262235865024</c:v>
                </c:pt>
                <c:pt idx="84" formatCode="0.000">
                  <c:v>100.98427265115922</c:v>
                </c:pt>
                <c:pt idx="85" formatCode="0.000">
                  <c:v>104.5528557472969</c:v>
                </c:pt>
                <c:pt idx="86" formatCode="0.000">
                  <c:v>108.51276656437722</c:v>
                </c:pt>
                <c:pt idx="87" formatCode="0.000">
                  <c:v>112.95024685205354</c:v>
                </c:pt>
                <c:pt idx="88" formatCode="0.000">
                  <c:v>117.94324877322522</c:v>
                </c:pt>
                <c:pt idx="89" formatCode="0.000">
                  <c:v>123.59257932361199</c:v>
                </c:pt>
                <c:pt idx="90" formatCode="0.000">
                  <c:v>130.00112785529774</c:v>
                </c:pt>
                <c:pt idx="91" formatCode="0.000">
                  <c:v>137.38300464735556</c:v>
                </c:pt>
                <c:pt idx="92" formatCode="0.000">
                  <c:v>145.88833668088679</c:v>
                </c:pt>
                <c:pt idx="93" formatCode="0.000">
                  <c:v>155.83170770048903</c:v>
                </c:pt>
                <c:pt idx="94" formatCode="0.000">
                  <c:v>167.58702114415129</c:v>
                </c:pt>
                <c:pt idx="95" formatCode="0.000">
                  <c:v>181.68486752642795</c:v>
                </c:pt>
                <c:pt idx="96" formatCode="0.000">
                  <c:v>198.80797557941472</c:v>
                </c:pt>
                <c:pt idx="97" formatCode="0.000">
                  <c:v>220.20616438552926</c:v>
                </c:pt>
                <c:pt idx="98" formatCode="0.000">
                  <c:v>247.44049764805314</c:v>
                </c:pt>
                <c:pt idx="99" formatCode="0.000">
                  <c:v>283.38240401808571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394137</xdr:colOff>
      <xdr:row>4</xdr:row>
      <xdr:rowOff>142327</xdr:rowOff>
    </xdr:from>
    <xdr:to>
      <xdr:col>26</xdr:col>
      <xdr:colOff>580259</xdr:colOff>
      <xdr:row>40</xdr:row>
      <xdr:rowOff>21898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73</xdr:row>
      <xdr:rowOff>98534</xdr:rowOff>
    </xdr:from>
    <xdr:to>
      <xdr:col>33</xdr:col>
      <xdr:colOff>134774</xdr:colOff>
      <xdr:row>110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41</xdr:row>
      <xdr:rowOff>0</xdr:rowOff>
    </xdr:from>
    <xdr:to>
      <xdr:col>9</xdr:col>
      <xdr:colOff>113862</xdr:colOff>
      <xdr:row>63</xdr:row>
      <xdr:rowOff>117300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293" y="815646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9</xdr:col>
      <xdr:colOff>579671</xdr:colOff>
      <xdr:row>71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9</xdr:row>
      <xdr:rowOff>76637</xdr:rowOff>
    </xdr:from>
    <xdr:to>
      <xdr:col>26</xdr:col>
      <xdr:colOff>456548</xdr:colOff>
      <xdr:row>46</xdr:row>
      <xdr:rowOff>142328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482381</xdr:colOff>
      <xdr:row>5</xdr:row>
      <xdr:rowOff>383737</xdr:rowOff>
    </xdr:from>
    <xdr:to>
      <xdr:col>19</xdr:col>
      <xdr:colOff>37442</xdr:colOff>
      <xdr:row>44</xdr:row>
      <xdr:rowOff>54741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32844</xdr:colOff>
      <xdr:row>8</xdr:row>
      <xdr:rowOff>65687</xdr:rowOff>
    </xdr:from>
    <xdr:to>
      <xdr:col>22</xdr:col>
      <xdr:colOff>65689</xdr:colOff>
      <xdr:row>45</xdr:row>
      <xdr:rowOff>76638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87587</xdr:colOff>
      <xdr:row>9</xdr:row>
      <xdr:rowOff>99082</xdr:rowOff>
    </xdr:from>
    <xdr:to>
      <xdr:col>17</xdr:col>
      <xdr:colOff>781161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239000</xdr:colOff>
      <xdr:row>7</xdr:row>
      <xdr:rowOff>109482</xdr:rowOff>
    </xdr:from>
    <xdr:to>
      <xdr:col>23</xdr:col>
      <xdr:colOff>637955</xdr:colOff>
      <xdr:row>35</xdr:row>
      <xdr:rowOff>75761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622957</xdr:colOff>
      <xdr:row>7</xdr:row>
      <xdr:rowOff>107622</xdr:rowOff>
    </xdr:from>
    <xdr:to>
      <xdr:col>22</xdr:col>
      <xdr:colOff>807107</xdr:colOff>
      <xdr:row>37</xdr:row>
      <xdr:rowOff>98097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346843</xdr:colOff>
      <xdr:row>11</xdr:row>
      <xdr:rowOff>10948</xdr:rowOff>
    </xdr:from>
    <xdr:to>
      <xdr:col>34</xdr:col>
      <xdr:colOff>689739</xdr:colOff>
      <xdr:row>51</xdr:row>
      <xdr:rowOff>94701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284655</xdr:colOff>
      <xdr:row>7</xdr:row>
      <xdr:rowOff>43793</xdr:rowOff>
    </xdr:from>
    <xdr:to>
      <xdr:col>32</xdr:col>
      <xdr:colOff>558361</xdr:colOff>
      <xdr:row>46</xdr:row>
      <xdr:rowOff>10949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16</xdr:row>
      <xdr:rowOff>28575</xdr:rowOff>
    </xdr:from>
    <xdr:to>
      <xdr:col>14</xdr:col>
      <xdr:colOff>1267810</xdr:colOff>
      <xdr:row>46</xdr:row>
      <xdr:rowOff>66674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251814</xdr:colOff>
      <xdr:row>8</xdr:row>
      <xdr:rowOff>32842</xdr:rowOff>
    </xdr:from>
    <xdr:to>
      <xdr:col>20</xdr:col>
      <xdr:colOff>142330</xdr:colOff>
      <xdr:row>46</xdr:row>
      <xdr:rowOff>21896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286078</xdr:colOff>
      <xdr:row>9</xdr:row>
      <xdr:rowOff>109482</xdr:rowOff>
    </xdr:from>
    <xdr:to>
      <xdr:col>22</xdr:col>
      <xdr:colOff>765721</xdr:colOff>
      <xdr:row>42</xdr:row>
      <xdr:rowOff>165646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217322</xdr:colOff>
      <xdr:row>6</xdr:row>
      <xdr:rowOff>131380</xdr:rowOff>
    </xdr:from>
    <xdr:to>
      <xdr:col>24</xdr:col>
      <xdr:colOff>766380</xdr:colOff>
      <xdr:row>43</xdr:row>
      <xdr:rowOff>120431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459828</xdr:colOff>
      <xdr:row>6</xdr:row>
      <xdr:rowOff>87587</xdr:rowOff>
    </xdr:from>
    <xdr:to>
      <xdr:col>27</xdr:col>
      <xdr:colOff>746455</xdr:colOff>
      <xdr:row>45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558362</xdr:colOff>
      <xdr:row>9</xdr:row>
      <xdr:rowOff>109481</xdr:rowOff>
    </xdr:from>
    <xdr:to>
      <xdr:col>27</xdr:col>
      <xdr:colOff>621971</xdr:colOff>
      <xdr:row>46</xdr:row>
      <xdr:rowOff>10944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777326</xdr:colOff>
      <xdr:row>6</xdr:row>
      <xdr:rowOff>99082</xdr:rowOff>
    </xdr:from>
    <xdr:to>
      <xdr:col>33</xdr:col>
      <xdr:colOff>286405</xdr:colOff>
      <xdr:row>46</xdr:row>
      <xdr:rowOff>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273708</xdr:colOff>
      <xdr:row>11</xdr:row>
      <xdr:rowOff>175171</xdr:rowOff>
    </xdr:from>
    <xdr:to>
      <xdr:col>21</xdr:col>
      <xdr:colOff>405087</xdr:colOff>
      <xdr:row>45</xdr:row>
      <xdr:rowOff>65688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zoomScale="87" zoomScaleNormal="87" workbookViewId="0">
      <selection activeCell="B19" sqref="B19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382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K1" s="2"/>
      <c r="AL1" s="2"/>
    </row>
    <row r="2" spans="1:47" ht="18">
      <c r="A2" s="3" t="s">
        <v>1</v>
      </c>
      <c r="B2" s="4">
        <v>0.1</v>
      </c>
      <c r="C2" s="4">
        <f>(+D2/B2)</f>
        <v>1.63</v>
      </c>
      <c r="D2" s="4">
        <v>0.16300000000000001</v>
      </c>
      <c r="E2" s="8">
        <v>1.0416666666666667E-4</v>
      </c>
      <c r="F2" s="5">
        <v>10.49</v>
      </c>
      <c r="G2" s="5">
        <v>10.49</v>
      </c>
      <c r="H2" s="4">
        <f t="shared" ref="H2:H7" si="0">G2</f>
        <v>10.49</v>
      </c>
      <c r="I2" s="5">
        <v>10.49</v>
      </c>
      <c r="J2" s="4"/>
      <c r="K2" s="198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AK2" s="6"/>
      <c r="AL2" s="7"/>
    </row>
    <row r="3" spans="1:47" ht="18">
      <c r="A3" s="3" t="s">
        <v>2</v>
      </c>
      <c r="B3" s="4">
        <v>0.2</v>
      </c>
      <c r="C3" s="4">
        <f>(+D3/B3)</f>
        <v>1.6099999999999999</v>
      </c>
      <c r="D3" s="4">
        <v>0.32200000000000001</v>
      </c>
      <c r="E3" s="8">
        <v>2.199074074074074E-4</v>
      </c>
      <c r="F3" s="5">
        <v>21.34</v>
      </c>
      <c r="G3" s="5">
        <v>21.34</v>
      </c>
      <c r="H3" s="4">
        <f t="shared" si="0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AK3" s="6"/>
      <c r="AL3" s="7"/>
    </row>
    <row r="4" spans="1:47" ht="18">
      <c r="A4" s="3" t="s">
        <v>3</v>
      </c>
      <c r="B4" s="4">
        <v>0.4</v>
      </c>
      <c r="C4" s="4">
        <f>(+D4/B4)</f>
        <v>1.79925</v>
      </c>
      <c r="D4" s="4">
        <v>0.71970000000000001</v>
      </c>
      <c r="E4" s="8">
        <v>4.9768518518518521E-4</v>
      </c>
      <c r="F4" s="5">
        <v>47.6</v>
      </c>
      <c r="G4" s="5">
        <v>47.6</v>
      </c>
      <c r="H4" s="4">
        <f t="shared" si="0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AK4" s="6"/>
      <c r="AL4" s="7"/>
    </row>
    <row r="5" spans="1:47" ht="18">
      <c r="A5" s="3" t="s">
        <v>4</v>
      </c>
      <c r="B5" s="4">
        <v>0.8</v>
      </c>
      <c r="C5" s="4">
        <f>(+D5/B5)</f>
        <v>2.1065</v>
      </c>
      <c r="D5" s="4">
        <v>1.6852</v>
      </c>
      <c r="E5" s="8">
        <v>1.1921296296296296E-3</v>
      </c>
      <c r="F5" s="5">
        <v>113.28</v>
      </c>
      <c r="G5" s="5">
        <v>113.28</v>
      </c>
      <c r="H5" s="4">
        <f t="shared" si="0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AK5" s="6"/>
      <c r="AL5" s="7"/>
    </row>
    <row r="6" spans="1:47">
      <c r="A6" s="3" t="s">
        <v>5</v>
      </c>
      <c r="B6" s="4">
        <v>1.5</v>
      </c>
      <c r="C6" s="4">
        <f>(+D6/B6)</f>
        <v>2.2888888888888888</v>
      </c>
      <c r="D6" s="4">
        <f t="shared" ref="D6:D13" si="1">E6*1440</f>
        <v>3.4333333333333331</v>
      </c>
      <c r="E6" s="8">
        <v>2.3842592592592591E-3</v>
      </c>
      <c r="F6" s="5">
        <v>230.46</v>
      </c>
      <c r="G6" s="5">
        <v>230.46</v>
      </c>
      <c r="H6" s="4">
        <f t="shared" si="0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/>
      <c r="AB6" s="3"/>
      <c r="AK6" s="6"/>
      <c r="AL6" s="7"/>
      <c r="AU6" s="3"/>
    </row>
    <row r="7" spans="1:47">
      <c r="A7" s="3" t="s">
        <v>6</v>
      </c>
      <c r="B7" s="4">
        <v>1.6093440000000001</v>
      </c>
      <c r="C7" s="4">
        <f>(+D7/MILE)</f>
        <v>2.3094295978154245</v>
      </c>
      <c r="D7" s="4">
        <f t="shared" si="1"/>
        <v>3.7166666666666668</v>
      </c>
      <c r="E7" s="8">
        <v>2.5810185185185185E-3</v>
      </c>
      <c r="F7" s="5">
        <v>249.1</v>
      </c>
      <c r="G7" s="5">
        <v>249.1</v>
      </c>
      <c r="H7" s="17">
        <f t="shared" si="0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/>
      <c r="Z7" s="18"/>
      <c r="AA7" s="19"/>
      <c r="AB7" s="19"/>
      <c r="AC7" s="19"/>
      <c r="AD7" s="11"/>
      <c r="AE7" s="11"/>
      <c r="AK7" s="6"/>
      <c r="AL7" s="7"/>
      <c r="AU7" s="3"/>
    </row>
    <row r="8" spans="1:47" ht="15.75">
      <c r="A8" s="3" t="s">
        <v>7</v>
      </c>
      <c r="B8" s="4">
        <v>5</v>
      </c>
      <c r="C8" s="4">
        <f>(+D8/B8)</f>
        <v>2.5233333333333334</v>
      </c>
      <c r="D8" s="4">
        <f t="shared" si="1"/>
        <v>12.616666666666667</v>
      </c>
      <c r="E8" s="8">
        <v>8.7615740740740744E-3</v>
      </c>
      <c r="F8" s="5">
        <f t="shared" ref="F8:F13" si="2">(E8)*86400</f>
        <v>757</v>
      </c>
      <c r="G8" s="8">
        <v>9.7337962962962959E-3</v>
      </c>
      <c r="H8" s="17">
        <f>G8*86400</f>
        <v>841</v>
      </c>
      <c r="I8" s="5">
        <v>841</v>
      </c>
      <c r="J8" s="4"/>
      <c r="K8" s="4">
        <f>(+I8/B8)/60</f>
        <v>2.8033333333333332</v>
      </c>
      <c r="L8" s="506" t="s">
        <v>2217</v>
      </c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/>
      <c r="Z8" s="4"/>
      <c r="AK8" s="6"/>
      <c r="AL8" s="7"/>
      <c r="AT8" s="5"/>
    </row>
    <row r="9" spans="1:47">
      <c r="A9" s="3" t="s">
        <v>8</v>
      </c>
      <c r="B9" s="4">
        <v>10</v>
      </c>
      <c r="C9" s="4">
        <f>(+D9/B9)</f>
        <v>2.63</v>
      </c>
      <c r="D9" s="4">
        <f t="shared" si="1"/>
        <v>26.3</v>
      </c>
      <c r="E9" s="8">
        <v>1.8263888888888889E-2</v>
      </c>
      <c r="F9" s="5">
        <f t="shared" si="2"/>
        <v>1578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LOG10(B18)-LOG10(B13)</f>
        <v>0.30102999566398114</v>
      </c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/>
      <c r="Z9" s="18"/>
      <c r="AK9" s="6"/>
      <c r="AL9" s="7"/>
    </row>
    <row r="10" spans="1:47">
      <c r="A10" s="1" t="s">
        <v>9</v>
      </c>
      <c r="B10" s="4">
        <v>21.0975</v>
      </c>
      <c r="C10" s="4">
        <f>D10/B10</f>
        <v>2.7499308764861552</v>
      </c>
      <c r="D10" s="4">
        <f t="shared" si="1"/>
        <v>58.016666666666659</v>
      </c>
      <c r="E10" s="8">
        <v>4.0289351851851847E-2</v>
      </c>
      <c r="F10" s="5">
        <f t="shared" si="2"/>
        <v>3480.9999999999995</v>
      </c>
      <c r="G10" s="8">
        <v>4.5821759259259257E-2</v>
      </c>
      <c r="H10" s="9">
        <f t="shared" ref="H10:H33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LOG10(B28)-LOG10(B25)</f>
        <v>0.30102999566398103</v>
      </c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18"/>
      <c r="AK10" s="6"/>
      <c r="AL10" s="7"/>
    </row>
    <row r="11" spans="1:47" ht="15.75" thickBot="1">
      <c r="A11" s="1" t="s">
        <v>10</v>
      </c>
      <c r="B11" s="75">
        <v>42.195</v>
      </c>
      <c r="C11" s="75">
        <f>D11/B11</f>
        <v>2.8830430145751862</v>
      </c>
      <c r="D11" s="75">
        <f t="shared" si="1"/>
        <v>121.64999999999999</v>
      </c>
      <c r="E11" s="76">
        <v>8.4479166666666661E-2</v>
      </c>
      <c r="F11" s="77">
        <f t="shared" si="2"/>
        <v>7298.9999999999991</v>
      </c>
      <c r="G11" s="76">
        <v>9.4039351851851846E-2</v>
      </c>
      <c r="H11" s="78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LOG10(B24)-LOG10(B18)</f>
        <v>0.32423099555690094</v>
      </c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18"/>
      <c r="AA11" s="13"/>
      <c r="AB11" s="13"/>
      <c r="AC11" s="13"/>
      <c r="AD11" s="13"/>
      <c r="AE11" s="13"/>
      <c r="AF11" s="141"/>
      <c r="AG11" s="141"/>
      <c r="AK11" s="6"/>
      <c r="AL11" s="7"/>
      <c r="AU11" s="3"/>
    </row>
    <row r="12" spans="1:47" ht="15.75">
      <c r="A12" s="1" t="s">
        <v>6</v>
      </c>
      <c r="B12" s="4">
        <v>1.6093440000000001</v>
      </c>
      <c r="C12" s="4">
        <f>D12/B12</f>
        <v>2.4026352766510244</v>
      </c>
      <c r="D12" s="4">
        <f t="shared" si="1"/>
        <v>3.8666666666666663</v>
      </c>
      <c r="E12" s="8">
        <v>2.685185185185185E-3</v>
      </c>
      <c r="F12" s="9">
        <f t="shared" si="2"/>
        <v>231.99999999999997</v>
      </c>
      <c r="G12" s="8">
        <v>2.685185185185185E-3</v>
      </c>
      <c r="H12" s="9">
        <f t="shared" si="3"/>
        <v>231.99999999999997</v>
      </c>
      <c r="I12" s="14"/>
      <c r="J12" s="4">
        <f t="shared" ref="J12:J33" si="4">1440*(+G12/B12)</f>
        <v>2.4026352766510244</v>
      </c>
      <c r="K12" s="14"/>
      <c r="L12" s="28" t="s">
        <v>0</v>
      </c>
      <c r="M12" s="313" t="s">
        <v>2218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Y12" s="28"/>
      <c r="Z12" s="313"/>
      <c r="AA12" s="13"/>
      <c r="AB12" s="13"/>
      <c r="AC12" s="13"/>
      <c r="AD12" s="13"/>
      <c r="AE12" s="13"/>
      <c r="AF12" s="141"/>
      <c r="AG12" s="141"/>
      <c r="AK12" s="6"/>
      <c r="AL12" s="7"/>
      <c r="AU12" s="3"/>
    </row>
    <row r="13" spans="1:47">
      <c r="A13" s="3" t="s">
        <v>11</v>
      </c>
      <c r="B13" s="4">
        <v>5</v>
      </c>
      <c r="C13" s="4">
        <f>D13/B13</f>
        <v>2.5633333333333335</v>
      </c>
      <c r="D13" s="4">
        <f t="shared" si="1"/>
        <v>12.816666666666666</v>
      </c>
      <c r="E13" s="8">
        <v>8.9004629629629625E-3</v>
      </c>
      <c r="F13" s="9">
        <f t="shared" si="2"/>
        <v>769</v>
      </c>
      <c r="G13" s="8">
        <v>8.9004629629629625E-3</v>
      </c>
      <c r="H13" s="9">
        <f t="shared" si="3"/>
        <v>769</v>
      </c>
      <c r="I13" s="4"/>
      <c r="J13" s="4">
        <f t="shared" si="4"/>
        <v>2.563333333333333</v>
      </c>
      <c r="K13" s="4"/>
      <c r="L13" s="1" t="s">
        <v>11</v>
      </c>
      <c r="M13" s="7">
        <f>(LOG10(+B13)-LOG10(+$B$13))/+$M$9</f>
        <v>0</v>
      </c>
      <c r="N13" s="6"/>
      <c r="O13" s="10"/>
      <c r="P13" s="10"/>
      <c r="Q13" s="11"/>
      <c r="R13" s="11"/>
      <c r="S13" s="16"/>
      <c r="T13" s="16"/>
      <c r="U13" s="16"/>
      <c r="V13" s="16"/>
      <c r="W13" s="16"/>
      <c r="X13" s="16"/>
      <c r="Y13" s="3"/>
      <c r="Z13" s="11"/>
      <c r="AA13" s="19"/>
      <c r="AB13" s="19"/>
      <c r="AC13" s="19"/>
      <c r="AD13" s="11"/>
      <c r="AE13" s="11"/>
      <c r="AF13" s="17"/>
      <c r="AG13" s="22"/>
      <c r="AK13" s="6"/>
      <c r="AL13" s="7"/>
      <c r="AM13" s="4"/>
      <c r="AN13" s="4"/>
      <c r="AO13" s="9"/>
      <c r="AP13" s="17"/>
      <c r="AS13" s="3"/>
      <c r="AT13" s="6"/>
      <c r="AU13" s="6"/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1.0763888888888889E-2</v>
      </c>
      <c r="H14" s="9">
        <f t="shared" si="3"/>
        <v>930</v>
      </c>
      <c r="I14" s="4"/>
      <c r="J14" s="4">
        <f t="shared" si="4"/>
        <v>2.5833333333333335</v>
      </c>
      <c r="K14" s="4"/>
      <c r="L14" s="1" t="s">
        <v>12</v>
      </c>
      <c r="M14" s="7">
        <f t="shared" ref="M14:M17" si="5">(LOG10(+B14)-LOG10(+$B$13))/+$M$9</f>
        <v>0.26303440583379373</v>
      </c>
      <c r="N14" s="6"/>
      <c r="O14" s="10"/>
      <c r="P14" s="10"/>
      <c r="Q14" s="11"/>
      <c r="R14" s="11"/>
      <c r="S14" s="16"/>
      <c r="T14" s="16"/>
      <c r="U14" s="16"/>
      <c r="V14" s="16"/>
      <c r="W14" s="16"/>
      <c r="X14" s="16"/>
      <c r="Y14" s="3"/>
      <c r="Z14" s="11"/>
      <c r="AA14" s="19"/>
      <c r="AB14" s="19"/>
      <c r="AC14" s="19"/>
      <c r="AD14" s="11"/>
      <c r="AE14" s="11"/>
      <c r="AF14" s="140"/>
      <c r="AG14" s="22"/>
      <c r="AK14" s="6"/>
      <c r="AL14" s="7"/>
      <c r="AM14" s="4"/>
      <c r="AN14" s="4"/>
      <c r="AO14" s="9"/>
      <c r="AP14" s="17"/>
      <c r="AS14" s="3"/>
      <c r="AT14" s="6"/>
      <c r="AU14" s="6"/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1.1574074074074073E-2</v>
      </c>
      <c r="H15" s="9">
        <f t="shared" si="3"/>
        <v>1000</v>
      </c>
      <c r="I15" s="4"/>
      <c r="J15" s="4">
        <f t="shared" si="4"/>
        <v>2.5890466343222243</v>
      </c>
      <c r="K15" s="4"/>
      <c r="L15" s="1" t="s">
        <v>13</v>
      </c>
      <c r="M15" s="7">
        <f t="shared" si="5"/>
        <v>0.36454464264023895</v>
      </c>
      <c r="N15" s="6"/>
      <c r="O15" s="10"/>
      <c r="P15" s="10"/>
      <c r="Q15" s="11"/>
      <c r="R15" s="11"/>
      <c r="S15" s="16"/>
      <c r="T15" s="16"/>
      <c r="U15" s="16"/>
      <c r="V15" s="16"/>
      <c r="W15" s="16"/>
      <c r="X15" s="16"/>
      <c r="Y15" s="3"/>
      <c r="Z15" s="11"/>
      <c r="AA15" s="19"/>
      <c r="AB15" s="19"/>
      <c r="AC15" s="19"/>
      <c r="AD15" s="11"/>
      <c r="AE15" s="11"/>
      <c r="AF15" s="140"/>
      <c r="AG15" s="22"/>
      <c r="AK15" s="6"/>
      <c r="AL15" s="7"/>
      <c r="AM15" s="4"/>
      <c r="AN15" s="4"/>
      <c r="AO15" s="9"/>
      <c r="AP15" s="17"/>
      <c r="AS15" s="3"/>
      <c r="AT15" s="6"/>
      <c r="AU15" s="6"/>
    </row>
    <row r="16" spans="1:47">
      <c r="A16" s="3" t="s">
        <v>14</v>
      </c>
      <c r="B16" s="4">
        <v>8</v>
      </c>
      <c r="C16" s="4">
        <f>D16/B16</f>
        <v>2.7541666666666669</v>
      </c>
      <c r="D16" s="4">
        <f>E16*1440</f>
        <v>22.033333333333335</v>
      </c>
      <c r="E16" s="8">
        <v>1.5300925925925926E-2</v>
      </c>
      <c r="F16" s="9">
        <f>(E16)*86400</f>
        <v>1322</v>
      </c>
      <c r="G16" s="8">
        <v>1.4525462962962962E-2</v>
      </c>
      <c r="H16" s="9">
        <f t="shared" si="3"/>
        <v>1255</v>
      </c>
      <c r="I16" s="4"/>
      <c r="J16" s="4">
        <f t="shared" si="4"/>
        <v>2.614583333333333</v>
      </c>
      <c r="K16" s="4"/>
      <c r="L16" s="1" t="s">
        <v>14</v>
      </c>
      <c r="M16" s="7">
        <f t="shared" si="5"/>
        <v>0.67807190511263749</v>
      </c>
      <c r="N16" s="6"/>
      <c r="O16" s="10"/>
      <c r="P16" s="10"/>
      <c r="Q16" s="11"/>
      <c r="R16" s="11"/>
      <c r="S16" s="16"/>
      <c r="T16" s="16"/>
      <c r="U16" s="16"/>
      <c r="V16" s="16"/>
      <c r="W16" s="16"/>
      <c r="X16" s="16"/>
      <c r="Y16" s="3"/>
      <c r="Z16" s="11"/>
      <c r="AA16" s="19"/>
      <c r="AB16" s="19"/>
      <c r="AC16" s="19"/>
      <c r="AD16" s="11"/>
      <c r="AE16" s="11"/>
      <c r="AF16" s="140"/>
      <c r="AG16" s="22"/>
      <c r="AK16" s="6"/>
      <c r="AL16" s="7"/>
      <c r="AM16" s="4"/>
      <c r="AN16" s="4"/>
      <c r="AO16" s="9"/>
      <c r="AP16" s="17"/>
      <c r="AS16" s="3"/>
      <c r="AT16" s="6"/>
      <c r="AU16" s="6"/>
    </row>
    <row r="17" spans="1:47">
      <c r="A17" s="3" t="s">
        <v>15</v>
      </c>
      <c r="B17" s="4">
        <f>MILE*5</f>
        <v>8.0467200000000005</v>
      </c>
      <c r="C17" s="4"/>
      <c r="D17" s="4"/>
      <c r="E17" s="8"/>
      <c r="F17" s="9"/>
      <c r="G17" s="8">
        <v>1.462962962962963E-2</v>
      </c>
      <c r="H17" s="9">
        <f t="shared" si="3"/>
        <v>1264</v>
      </c>
      <c r="I17" s="4"/>
      <c r="J17" s="4">
        <f t="shared" si="4"/>
        <v>2.6180439566266336</v>
      </c>
      <c r="K17" s="4"/>
      <c r="L17" s="1" t="s">
        <v>2219</v>
      </c>
      <c r="M17" s="7">
        <f t="shared" si="5"/>
        <v>0.68647273752760152</v>
      </c>
      <c r="N17" s="6"/>
      <c r="O17" s="10"/>
      <c r="P17" s="10"/>
      <c r="Q17" s="11"/>
      <c r="R17" s="11"/>
      <c r="S17" s="16"/>
      <c r="T17" s="16"/>
      <c r="U17" s="16"/>
      <c r="V17" s="16"/>
      <c r="W17" s="16"/>
      <c r="X17" s="16"/>
      <c r="Y17" s="3"/>
      <c r="Z17" s="11"/>
      <c r="AA17" s="19"/>
      <c r="AB17" s="19"/>
      <c r="AC17" s="19"/>
      <c r="AD17" s="11"/>
      <c r="AE17" s="11"/>
      <c r="AF17" s="140"/>
      <c r="AG17" s="22"/>
      <c r="AK17" s="6"/>
      <c r="AL17" s="7"/>
      <c r="AM17" s="4"/>
      <c r="AN17" s="4"/>
      <c r="AO17" s="9"/>
      <c r="AP17" s="17"/>
      <c r="AS17" s="3"/>
      <c r="AT17" s="6"/>
      <c r="AU17" s="6"/>
    </row>
    <row r="18" spans="1:47">
      <c r="A18" s="3" t="s">
        <v>16</v>
      </c>
      <c r="B18" s="4">
        <v>10</v>
      </c>
      <c r="C18" s="4">
        <f t="shared" ref="C18:C33" si="6">D18/B18</f>
        <v>2.6399999999999997</v>
      </c>
      <c r="D18" s="4">
        <f t="shared" ref="D18:D33" si="7">E18*1440</f>
        <v>26.4</v>
      </c>
      <c r="E18" s="314">
        <v>1.8333333333333333E-2</v>
      </c>
      <c r="F18" s="9">
        <f t="shared" ref="F18:F33" si="8">(E18)*86400</f>
        <v>1584</v>
      </c>
      <c r="G18" s="8">
        <v>1.8333333333333333E-2</v>
      </c>
      <c r="H18" s="9">
        <f t="shared" si="3"/>
        <v>1584</v>
      </c>
      <c r="I18" s="4"/>
      <c r="J18" s="4">
        <f t="shared" si="4"/>
        <v>2.64</v>
      </c>
      <c r="K18" s="4"/>
      <c r="L18" s="1" t="s">
        <v>16</v>
      </c>
      <c r="M18" s="7">
        <f>(LOG10(+B18)-LOG10(+$B$18))/+$M$11</f>
        <v>0</v>
      </c>
      <c r="N18" s="6"/>
      <c r="O18" s="10"/>
      <c r="P18" s="10"/>
      <c r="Q18" s="11"/>
      <c r="R18" s="11"/>
      <c r="S18" s="16"/>
      <c r="T18" s="16"/>
      <c r="U18" s="16"/>
      <c r="V18" s="16"/>
      <c r="W18" s="16"/>
      <c r="X18" s="16"/>
      <c r="Y18" s="3"/>
      <c r="Z18" s="11"/>
      <c r="AA18" s="19"/>
      <c r="AB18" s="19"/>
      <c r="AC18" s="19"/>
      <c r="AD18" s="11"/>
      <c r="AE18" s="11"/>
      <c r="AF18" s="17"/>
      <c r="AG18" s="22"/>
      <c r="AK18" s="6"/>
      <c r="AL18" s="7"/>
      <c r="AM18" s="4"/>
      <c r="AN18" s="4"/>
      <c r="AO18" s="9"/>
      <c r="AP18" s="17"/>
      <c r="AQ18" s="3"/>
      <c r="AS18" s="3"/>
      <c r="AT18" s="6"/>
      <c r="AU18" s="6"/>
    </row>
    <row r="19" spans="1:47">
      <c r="A19" s="4" t="s">
        <v>2224</v>
      </c>
      <c r="B19" s="507">
        <f>MILE*7</f>
        <v>11.265408000000001</v>
      </c>
      <c r="C19" s="4"/>
      <c r="D19" s="4"/>
      <c r="E19" s="8"/>
      <c r="F19" s="9"/>
      <c r="G19" s="8">
        <v>2.0717592592592593E-2</v>
      </c>
      <c r="H19" s="9">
        <f t="shared" si="3"/>
        <v>1790</v>
      </c>
      <c r="I19" s="4"/>
      <c r="J19" s="4">
        <f t="shared" si="4"/>
        <v>2.6482248431067328</v>
      </c>
      <c r="K19" s="4"/>
      <c r="L19" s="4" t="s">
        <v>2220</v>
      </c>
      <c r="M19" s="7">
        <f t="shared" ref="M19" si="9">(LOG10(+B19)-LOG10(+$B$18))/+$M$11</f>
        <v>0.1595989461980683</v>
      </c>
      <c r="N19" s="6"/>
      <c r="O19" s="10"/>
      <c r="P19" s="10"/>
      <c r="Q19" s="11"/>
      <c r="R19" s="11"/>
      <c r="S19" s="16"/>
      <c r="T19" s="16"/>
      <c r="U19" s="16"/>
      <c r="V19" s="16"/>
      <c r="W19" s="16"/>
      <c r="X19" s="16"/>
      <c r="Y19" s="3"/>
      <c r="Z19" s="11"/>
      <c r="AA19" s="19"/>
      <c r="AB19" s="19"/>
      <c r="AC19" s="19"/>
      <c r="AD19" s="11"/>
      <c r="AE19" s="11"/>
      <c r="AF19" s="17"/>
      <c r="AG19" s="22"/>
      <c r="AK19" s="6"/>
      <c r="AL19" s="7"/>
      <c r="AM19" s="4"/>
      <c r="AN19" s="4"/>
      <c r="AO19" s="9"/>
      <c r="AP19" s="17"/>
      <c r="AQ19" s="3"/>
      <c r="AS19" s="3"/>
      <c r="AT19" s="6"/>
      <c r="AU19" s="6"/>
    </row>
    <row r="20" spans="1:47">
      <c r="A20" s="3" t="s">
        <v>17</v>
      </c>
      <c r="B20" s="4">
        <v>12</v>
      </c>
      <c r="C20" s="4">
        <f t="shared" si="6"/>
        <v>2.8138888888888887</v>
      </c>
      <c r="D20" s="4">
        <f t="shared" si="7"/>
        <v>33.766666666666666</v>
      </c>
      <c r="E20" s="8">
        <v>2.3449074074074074E-2</v>
      </c>
      <c r="F20" s="9">
        <f t="shared" si="8"/>
        <v>2026</v>
      </c>
      <c r="G20" s="8">
        <v>2.2164351851851852E-2</v>
      </c>
      <c r="H20" s="9">
        <f t="shared" si="3"/>
        <v>1915</v>
      </c>
      <c r="I20" s="4"/>
      <c r="J20" s="4">
        <f t="shared" si="4"/>
        <v>2.6597222222222223</v>
      </c>
      <c r="K20" s="4"/>
      <c r="L20" s="1" t="s">
        <v>17</v>
      </c>
      <c r="M20" s="7">
        <f t="shared" ref="M20:M24" si="10">(LOG10(+B20)-LOG10(+$B$18))/+$M$11</f>
        <v>0.24421245079182743</v>
      </c>
      <c r="N20" s="6"/>
      <c r="O20" s="10"/>
      <c r="P20" s="10"/>
      <c r="Q20" s="11"/>
      <c r="R20" s="11"/>
      <c r="S20" s="16"/>
      <c r="T20" s="16"/>
      <c r="U20" s="16"/>
      <c r="V20" s="16"/>
      <c r="W20" s="16"/>
      <c r="X20" s="16"/>
      <c r="Y20" s="3"/>
      <c r="Z20" s="11"/>
      <c r="AA20" s="19"/>
      <c r="AB20" s="19"/>
      <c r="AC20" s="19"/>
      <c r="AD20" s="11"/>
      <c r="AE20" s="11"/>
      <c r="AF20" s="140"/>
      <c r="AG20" s="22"/>
      <c r="AK20" s="6"/>
      <c r="AL20" s="7"/>
      <c r="AM20" s="4"/>
      <c r="AN20" s="4"/>
      <c r="AO20" s="9"/>
      <c r="AP20" s="17"/>
      <c r="AS20" s="3"/>
      <c r="AT20" s="6"/>
      <c r="AU20" s="6"/>
    </row>
    <row r="21" spans="1:47">
      <c r="A21" s="3" t="s">
        <v>18</v>
      </c>
      <c r="B21" s="4">
        <v>15</v>
      </c>
      <c r="C21" s="4">
        <f t="shared" si="6"/>
        <v>2.7388888888888889</v>
      </c>
      <c r="D21" s="4">
        <f t="shared" si="7"/>
        <v>41.083333333333336</v>
      </c>
      <c r="E21" s="8">
        <v>2.8530092592592593E-2</v>
      </c>
      <c r="F21" s="9">
        <f t="shared" si="8"/>
        <v>2465</v>
      </c>
      <c r="G21" s="8">
        <v>2.795138888888889E-2</v>
      </c>
      <c r="H21" s="9">
        <f t="shared" si="3"/>
        <v>2415</v>
      </c>
      <c r="I21" s="4"/>
      <c r="J21" s="4">
        <f t="shared" si="4"/>
        <v>2.6833333333333331</v>
      </c>
      <c r="K21" s="4"/>
      <c r="L21" s="1" t="s">
        <v>18</v>
      </c>
      <c r="M21" s="7">
        <f t="shared" si="10"/>
        <v>0.54310433446754847</v>
      </c>
      <c r="N21" s="6"/>
      <c r="O21" s="10"/>
      <c r="P21" s="10"/>
      <c r="Q21" s="11"/>
      <c r="R21" s="11"/>
      <c r="S21" s="16"/>
      <c r="T21" s="16"/>
      <c r="U21" s="16"/>
      <c r="V21" s="16"/>
      <c r="W21" s="16"/>
      <c r="X21" s="16"/>
      <c r="Y21" s="3"/>
      <c r="Z21" s="11"/>
      <c r="AA21" s="19"/>
      <c r="AB21" s="19"/>
      <c r="AC21" s="19"/>
      <c r="AD21" s="11"/>
      <c r="AE21" s="11"/>
      <c r="AF21" s="140"/>
      <c r="AG21" s="22"/>
      <c r="AK21" s="6"/>
      <c r="AL21" s="7"/>
      <c r="AM21" s="4"/>
      <c r="AN21" s="4"/>
      <c r="AO21" s="9"/>
      <c r="AP21" s="17"/>
      <c r="AS21" s="3"/>
      <c r="AT21" s="6"/>
      <c r="AU21" s="6"/>
    </row>
    <row r="22" spans="1:47">
      <c r="A22" s="3" t="s">
        <v>19</v>
      </c>
      <c r="B22" s="4">
        <f>MILE*10</f>
        <v>16.093440000000001</v>
      </c>
      <c r="C22" s="4">
        <f t="shared" si="6"/>
        <v>2.7878854158381716</v>
      </c>
      <c r="D22" s="4">
        <f t="shared" si="7"/>
        <v>44.866666666666667</v>
      </c>
      <c r="E22" s="8">
        <v>3.1157407407407408E-2</v>
      </c>
      <c r="F22" s="9">
        <f t="shared" si="8"/>
        <v>2692</v>
      </c>
      <c r="G22" s="8">
        <v>3.0034722222222223E-2</v>
      </c>
      <c r="H22" s="9">
        <f t="shared" si="3"/>
        <v>2595</v>
      </c>
      <c r="I22" s="4"/>
      <c r="J22" s="4">
        <f t="shared" si="4"/>
        <v>2.6874304064264694</v>
      </c>
      <c r="K22" s="4"/>
      <c r="L22" s="1" t="s">
        <v>19</v>
      </c>
      <c r="M22" s="7">
        <f t="shared" si="10"/>
        <v>0.63735080246240494</v>
      </c>
      <c r="N22" s="6"/>
      <c r="O22" s="10"/>
      <c r="P22" s="10"/>
      <c r="Q22" s="11"/>
      <c r="R22" s="11"/>
      <c r="S22" s="16"/>
      <c r="T22" s="16"/>
      <c r="U22" s="16"/>
      <c r="V22" s="16"/>
      <c r="W22" s="16"/>
      <c r="X22" s="16"/>
      <c r="Y22" s="3"/>
      <c r="Z22" s="11"/>
      <c r="AA22" s="19"/>
      <c r="AB22" s="19"/>
      <c r="AC22" s="19"/>
      <c r="AD22" s="11"/>
      <c r="AE22" s="11"/>
      <c r="AF22" s="140"/>
      <c r="AG22" s="22"/>
      <c r="AK22" s="6"/>
      <c r="AL22" s="7"/>
      <c r="AM22" s="4"/>
      <c r="AN22" s="4"/>
      <c r="AO22" s="9"/>
      <c r="AP22" s="17"/>
      <c r="AS22" s="3"/>
      <c r="AT22" s="6"/>
      <c r="AU22" s="6"/>
    </row>
    <row r="23" spans="1:47">
      <c r="A23" s="3" t="s">
        <v>20</v>
      </c>
      <c r="B23" s="4">
        <v>20</v>
      </c>
      <c r="C23" s="4">
        <f t="shared" si="6"/>
        <v>2.8008333333333333</v>
      </c>
      <c r="D23" s="4">
        <f t="shared" si="7"/>
        <v>56.016666666666666</v>
      </c>
      <c r="E23" s="8">
        <v>3.8900462962962963E-2</v>
      </c>
      <c r="F23" s="9">
        <f t="shared" si="8"/>
        <v>3361</v>
      </c>
      <c r="G23" s="8">
        <v>3.7731481481481484E-2</v>
      </c>
      <c r="H23" s="9">
        <f t="shared" si="3"/>
        <v>3260</v>
      </c>
      <c r="I23" s="4"/>
      <c r="J23" s="4">
        <f t="shared" si="4"/>
        <v>2.7166666666666668</v>
      </c>
      <c r="K23" s="4"/>
      <c r="L23" s="1" t="s">
        <v>20</v>
      </c>
      <c r="M23" s="7">
        <f t="shared" si="10"/>
        <v>0.92844299215419079</v>
      </c>
      <c r="N23" s="6"/>
      <c r="O23" s="10"/>
      <c r="P23" s="10"/>
      <c r="Q23" s="11"/>
      <c r="R23" s="11"/>
      <c r="S23" s="16"/>
      <c r="T23" s="16"/>
      <c r="U23" s="16"/>
      <c r="V23" s="16"/>
      <c r="W23" s="16"/>
      <c r="X23" s="16"/>
      <c r="Y23" s="3"/>
      <c r="Z23" s="11"/>
      <c r="AA23" s="19"/>
      <c r="AB23" s="19"/>
      <c r="AC23" s="19"/>
      <c r="AD23" s="11"/>
      <c r="AE23" s="11"/>
      <c r="AF23" s="140"/>
      <c r="AG23" s="22"/>
      <c r="AK23" s="6"/>
      <c r="AL23" s="7"/>
      <c r="AM23" s="4"/>
      <c r="AN23" s="4"/>
      <c r="AO23" s="9"/>
      <c r="AP23" s="17"/>
      <c r="AS23" s="3"/>
      <c r="AT23" s="6"/>
      <c r="AU23" s="6"/>
    </row>
    <row r="24" spans="1:47">
      <c r="A24" s="1" t="s">
        <v>9</v>
      </c>
      <c r="B24" s="4">
        <v>21.0975</v>
      </c>
      <c r="C24" s="4">
        <f t="shared" si="6"/>
        <v>2.7262313860252005</v>
      </c>
      <c r="D24" s="4">
        <f t="shared" si="7"/>
        <v>57.516666666666673</v>
      </c>
      <c r="E24" s="8">
        <v>3.9942129629629633E-2</v>
      </c>
      <c r="F24" s="9">
        <f t="shared" si="8"/>
        <v>3451.0000000000005</v>
      </c>
      <c r="G24" s="8">
        <v>3.9942129629629633E-2</v>
      </c>
      <c r="H24" s="9">
        <f t="shared" si="3"/>
        <v>3451.0000000000005</v>
      </c>
      <c r="I24" s="4"/>
      <c r="J24" s="4">
        <f t="shared" si="4"/>
        <v>2.726231386025201</v>
      </c>
      <c r="K24" s="4"/>
      <c r="L24" s="1" t="s">
        <v>9</v>
      </c>
      <c r="M24" s="7">
        <f t="shared" si="10"/>
        <v>1</v>
      </c>
      <c r="N24" s="6"/>
      <c r="O24" s="10"/>
      <c r="P24" s="10"/>
      <c r="Q24" s="11"/>
      <c r="R24" s="11"/>
      <c r="S24" s="16"/>
      <c r="T24" s="16"/>
      <c r="U24" s="16"/>
      <c r="V24" s="16"/>
      <c r="W24" s="16"/>
      <c r="X24" s="16"/>
      <c r="Z24" s="11"/>
      <c r="AA24" s="19"/>
      <c r="AB24" s="19"/>
      <c r="AC24" s="19"/>
      <c r="AD24" s="11"/>
      <c r="AE24" s="11"/>
      <c r="AF24" s="17"/>
      <c r="AG24" s="22"/>
      <c r="AK24" s="6"/>
      <c r="AL24" s="7"/>
      <c r="AM24" s="4"/>
      <c r="AN24" s="4"/>
      <c r="AO24" s="9"/>
      <c r="AP24" s="17"/>
      <c r="AT24" s="6"/>
      <c r="AU24" s="6"/>
    </row>
    <row r="25" spans="1:47">
      <c r="A25" s="3" t="s">
        <v>21</v>
      </c>
      <c r="B25" s="4">
        <v>25</v>
      </c>
      <c r="C25" s="4">
        <f t="shared" si="6"/>
        <v>2.8486666666666669</v>
      </c>
      <c r="D25" s="4">
        <f t="shared" si="7"/>
        <v>71.216666666666669</v>
      </c>
      <c r="E25" s="8">
        <v>4.9456018518518517E-2</v>
      </c>
      <c r="F25" s="9">
        <f t="shared" si="8"/>
        <v>4273</v>
      </c>
      <c r="G25" s="8">
        <v>4.7569444444444442E-2</v>
      </c>
      <c r="H25" s="9">
        <f t="shared" si="3"/>
        <v>4110</v>
      </c>
      <c r="I25" s="4"/>
      <c r="J25" s="4">
        <f t="shared" si="4"/>
        <v>2.7399999999999998</v>
      </c>
      <c r="K25" s="4"/>
      <c r="L25" s="1" t="s">
        <v>21</v>
      </c>
      <c r="M25" s="7">
        <v>0.24485599999999999</v>
      </c>
      <c r="N25" s="6"/>
      <c r="O25" s="10"/>
      <c r="P25" s="10"/>
      <c r="Q25" s="11"/>
      <c r="R25" s="11"/>
      <c r="S25" s="16"/>
      <c r="T25" s="16"/>
      <c r="U25" s="16"/>
      <c r="V25" s="16"/>
      <c r="W25" s="16"/>
      <c r="X25" s="16"/>
      <c r="Y25" s="3"/>
      <c r="Z25" s="11"/>
      <c r="AA25" s="19"/>
      <c r="AB25" s="19"/>
      <c r="AC25" s="19"/>
      <c r="AD25" s="11"/>
      <c r="AE25" s="11"/>
      <c r="AF25" s="140"/>
      <c r="AG25" s="22"/>
      <c r="AK25" s="6"/>
      <c r="AL25" s="7"/>
      <c r="AM25" s="4"/>
      <c r="AN25" s="4"/>
      <c r="AO25" s="9"/>
      <c r="AP25" s="17"/>
      <c r="AS25" s="3"/>
      <c r="AT25" s="6"/>
      <c r="AU25" s="6"/>
    </row>
    <row r="26" spans="1:47">
      <c r="A26" s="3" t="s">
        <v>22</v>
      </c>
      <c r="B26" s="4">
        <v>30</v>
      </c>
      <c r="C26" s="4">
        <f t="shared" si="6"/>
        <v>2.8838888888888889</v>
      </c>
      <c r="D26" s="4">
        <f t="shared" si="7"/>
        <v>86.516666666666666</v>
      </c>
      <c r="E26" s="8">
        <v>6.008101851851852E-2</v>
      </c>
      <c r="F26" s="9">
        <f t="shared" si="8"/>
        <v>5191</v>
      </c>
      <c r="G26" s="8">
        <v>5.7638888888888892E-2</v>
      </c>
      <c r="H26" s="9">
        <f t="shared" si="3"/>
        <v>4980</v>
      </c>
      <c r="I26" s="4"/>
      <c r="J26" s="4">
        <f t="shared" si="4"/>
        <v>2.7666666666666666</v>
      </c>
      <c r="K26" s="4"/>
      <c r="L26" s="1" t="s">
        <v>22</v>
      </c>
      <c r="M26" s="7">
        <v>0.50788999999999995</v>
      </c>
      <c r="N26" s="6"/>
      <c r="O26" s="10"/>
      <c r="P26" s="10"/>
      <c r="Q26" s="11"/>
      <c r="R26" s="11"/>
      <c r="S26" s="16"/>
      <c r="T26" s="16"/>
      <c r="U26" s="16"/>
      <c r="V26" s="16"/>
      <c r="W26" s="16"/>
      <c r="X26" s="16"/>
      <c r="Y26" s="3"/>
      <c r="Z26" s="11"/>
      <c r="AA26" s="19"/>
      <c r="AB26" s="19"/>
      <c r="AC26" s="19"/>
      <c r="AD26" s="11"/>
      <c r="AE26" s="11"/>
      <c r="AF26" s="140"/>
      <c r="AG26" s="22"/>
      <c r="AK26" s="6"/>
      <c r="AL26" s="7"/>
      <c r="AM26" s="4"/>
      <c r="AN26" s="4"/>
      <c r="AO26" s="9"/>
      <c r="AP26" s="17"/>
      <c r="AS26" s="3"/>
      <c r="AT26" s="6"/>
      <c r="AU26" s="6"/>
    </row>
    <row r="27" spans="1:47">
      <c r="A27" s="1" t="s">
        <v>10</v>
      </c>
      <c r="B27" s="4">
        <v>42.195</v>
      </c>
      <c r="C27" s="4">
        <f t="shared" si="6"/>
        <v>2.857763558083501</v>
      </c>
      <c r="D27" s="4">
        <f t="shared" si="7"/>
        <v>120.58333333333333</v>
      </c>
      <c r="E27" s="8">
        <v>8.3738425925925924E-2</v>
      </c>
      <c r="F27" s="9">
        <f t="shared" si="8"/>
        <v>7235</v>
      </c>
      <c r="G27" s="8">
        <v>8.3738425925925924E-2</v>
      </c>
      <c r="H27" s="9">
        <f t="shared" si="3"/>
        <v>7235</v>
      </c>
      <c r="I27" s="4"/>
      <c r="J27" s="4">
        <f t="shared" si="4"/>
        <v>2.8577635580835015</v>
      </c>
      <c r="K27" s="4"/>
      <c r="L27" s="1" t="s">
        <v>10</v>
      </c>
      <c r="M27" s="7">
        <v>1</v>
      </c>
      <c r="N27" s="6"/>
      <c r="O27" s="10"/>
      <c r="P27" s="10"/>
      <c r="Q27" s="11"/>
      <c r="R27" s="11"/>
      <c r="S27" s="16"/>
      <c r="T27" s="16"/>
      <c r="U27" s="16"/>
      <c r="V27" s="16"/>
      <c r="W27" s="16"/>
      <c r="X27" s="16"/>
      <c r="Z27" s="11"/>
      <c r="AA27" s="19"/>
      <c r="AB27" s="19"/>
      <c r="AC27" s="19"/>
      <c r="AD27" s="11"/>
      <c r="AE27" s="11"/>
      <c r="AF27" s="17"/>
      <c r="AG27" s="22"/>
      <c r="AK27" s="6"/>
      <c r="AL27" s="7"/>
      <c r="AM27" s="4"/>
      <c r="AN27" s="4"/>
      <c r="AO27" s="9"/>
      <c r="AP27" s="17"/>
      <c r="AT27" s="6"/>
      <c r="AU27" s="6"/>
    </row>
    <row r="28" spans="1:47">
      <c r="A28" s="3" t="s">
        <v>23</v>
      </c>
      <c r="B28" s="4">
        <v>50</v>
      </c>
      <c r="C28" s="4">
        <f t="shared" si="6"/>
        <v>3.2726666666666664</v>
      </c>
      <c r="D28" s="4">
        <f t="shared" si="7"/>
        <v>163.63333333333333</v>
      </c>
      <c r="E28" s="8">
        <v>0.11363425925925925</v>
      </c>
      <c r="F28" s="9">
        <f t="shared" si="8"/>
        <v>9818</v>
      </c>
      <c r="G28" s="8">
        <v>0.10208333333333333</v>
      </c>
      <c r="H28" s="9">
        <f t="shared" si="3"/>
        <v>8820</v>
      </c>
      <c r="I28" s="4"/>
      <c r="J28" s="4">
        <f t="shared" si="4"/>
        <v>2.9399999999999995</v>
      </c>
      <c r="K28" s="4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/>
      <c r="AH28" s="20"/>
      <c r="AK28" s="6"/>
      <c r="AL28" s="7"/>
      <c r="AM28" s="4"/>
      <c r="AN28" s="4"/>
      <c r="AO28" s="9"/>
      <c r="AP28" s="17"/>
    </row>
    <row r="29" spans="1:47">
      <c r="A29" s="3" t="s">
        <v>24</v>
      </c>
      <c r="B29" s="4">
        <f>MILE*50</f>
        <v>80.467200000000005</v>
      </c>
      <c r="C29" s="4">
        <f t="shared" si="6"/>
        <v>3.6145162252445711</v>
      </c>
      <c r="D29" s="4">
        <f t="shared" si="7"/>
        <v>290.84999999999997</v>
      </c>
      <c r="E29" s="8">
        <v>0.20197916666666665</v>
      </c>
      <c r="F29" s="9">
        <f t="shared" si="8"/>
        <v>17451</v>
      </c>
      <c r="G29" s="8">
        <v>0.18611111111111112</v>
      </c>
      <c r="H29" s="9">
        <f t="shared" si="3"/>
        <v>16080</v>
      </c>
      <c r="I29" s="4"/>
      <c r="J29" s="4">
        <f t="shared" si="4"/>
        <v>3.3305495903921103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/>
      <c r="AH29" s="20"/>
      <c r="AK29" s="6"/>
      <c r="AL29" s="7"/>
      <c r="AM29" s="4"/>
      <c r="AN29" s="4"/>
      <c r="AO29" s="9"/>
      <c r="AP29" s="17"/>
    </row>
    <row r="30" spans="1:47">
      <c r="A30" s="3" t="s">
        <v>25</v>
      </c>
      <c r="B30" s="4">
        <v>100</v>
      </c>
      <c r="C30" s="4">
        <f t="shared" si="6"/>
        <v>3.7033333333333331</v>
      </c>
      <c r="D30" s="4">
        <f t="shared" si="7"/>
        <v>370.33333333333331</v>
      </c>
      <c r="E30" s="8">
        <v>0.25717592592592592</v>
      </c>
      <c r="F30" s="9">
        <f t="shared" si="8"/>
        <v>22220</v>
      </c>
      <c r="G30" s="8">
        <v>0.24722222222222223</v>
      </c>
      <c r="H30" s="9">
        <f t="shared" si="3"/>
        <v>21360</v>
      </c>
      <c r="I30" s="4"/>
      <c r="J30" s="4">
        <f t="shared" si="4"/>
        <v>3.5600000000000005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0"/>
      <c r="AK30" s="6"/>
      <c r="AL30" s="7"/>
      <c r="AM30" s="4"/>
      <c r="AN30" s="4"/>
      <c r="AO30" s="9"/>
      <c r="AP30" s="17"/>
    </row>
    <row r="31" spans="1:47">
      <c r="A31" s="3" t="s">
        <v>26</v>
      </c>
      <c r="B31" s="4">
        <v>150</v>
      </c>
      <c r="C31" s="4">
        <f t="shared" si="6"/>
        <v>4.2446666666666673</v>
      </c>
      <c r="D31" s="4">
        <f t="shared" si="7"/>
        <v>636.70000000000005</v>
      </c>
      <c r="E31" s="8">
        <v>0.44215277777777778</v>
      </c>
      <c r="F31" s="9">
        <f t="shared" si="8"/>
        <v>38202</v>
      </c>
      <c r="G31" s="8">
        <v>0.4201388888888889</v>
      </c>
      <c r="H31" s="9">
        <f t="shared" si="3"/>
        <v>36300</v>
      </c>
      <c r="I31" s="4"/>
      <c r="J31" s="4">
        <f t="shared" si="4"/>
        <v>4.0333333333333332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0"/>
      <c r="AK31" s="6"/>
      <c r="AL31" s="7"/>
      <c r="AM31" s="4"/>
      <c r="AN31" s="4"/>
      <c r="AO31" s="9"/>
      <c r="AP31" s="17"/>
    </row>
    <row r="32" spans="1:47">
      <c r="A32" s="3" t="s">
        <v>27</v>
      </c>
      <c r="B32" s="4">
        <f>MILE*100</f>
        <v>160.93440000000001</v>
      </c>
      <c r="C32" s="4">
        <f t="shared" si="6"/>
        <v>4.2753444881889759</v>
      </c>
      <c r="D32" s="4">
        <f t="shared" si="7"/>
        <v>688.05</v>
      </c>
      <c r="E32" s="8">
        <v>0.47781249999999997</v>
      </c>
      <c r="F32" s="9">
        <f t="shared" si="8"/>
        <v>41283</v>
      </c>
      <c r="G32" s="8">
        <v>0.46053240740740742</v>
      </c>
      <c r="H32" s="9">
        <f t="shared" si="3"/>
        <v>39790</v>
      </c>
      <c r="I32" s="4"/>
      <c r="J32" s="4">
        <f t="shared" si="4"/>
        <v>4.1207266231872532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AH32" s="20"/>
      <c r="AK32" s="6"/>
      <c r="AL32" s="7"/>
      <c r="AM32" s="4"/>
      <c r="AN32" s="4"/>
      <c r="AO32" s="9"/>
      <c r="AP32" s="17"/>
    </row>
    <row r="33" spans="1:42">
      <c r="A33" s="3" t="s">
        <v>28</v>
      </c>
      <c r="B33" s="4">
        <v>200</v>
      </c>
      <c r="C33" s="4">
        <f t="shared" si="6"/>
        <v>4.4083333333333332</v>
      </c>
      <c r="D33" s="4">
        <f t="shared" si="7"/>
        <v>881.66666666666663</v>
      </c>
      <c r="E33" s="8">
        <v>0.61226851851851849</v>
      </c>
      <c r="F33" s="9">
        <f t="shared" si="8"/>
        <v>52900</v>
      </c>
      <c r="G33" s="8">
        <v>0.61111111111111116</v>
      </c>
      <c r="H33" s="9">
        <f t="shared" si="3"/>
        <v>52800.000000000007</v>
      </c>
      <c r="I33" s="4"/>
      <c r="J33" s="4">
        <f t="shared" si="4"/>
        <v>4.4000000000000004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AH33" s="20"/>
      <c r="AK33" s="6"/>
      <c r="AL33" s="7"/>
      <c r="AM33" s="4"/>
      <c r="AN33" s="4"/>
      <c r="AO33" s="9"/>
      <c r="AP33" s="17"/>
    </row>
    <row r="34" spans="1:42">
      <c r="A34" t="s">
        <v>110</v>
      </c>
      <c r="H34" s="9"/>
      <c r="T34" s="3"/>
      <c r="U34" s="3"/>
      <c r="V34" s="3"/>
      <c r="W34" s="3"/>
      <c r="X34" s="3"/>
      <c r="AH34" s="20"/>
    </row>
    <row r="35" spans="1:42">
      <c r="A35" t="s">
        <v>111</v>
      </c>
      <c r="H35" s="9"/>
      <c r="T35" s="3"/>
      <c r="U35" s="3"/>
      <c r="V35" s="3"/>
      <c r="W35" s="3"/>
      <c r="X35" s="3"/>
      <c r="AH35" s="20"/>
    </row>
    <row r="36" spans="1:42">
      <c r="A36" s="1" t="s">
        <v>383</v>
      </c>
      <c r="H36" s="9"/>
      <c r="AH36" s="20"/>
    </row>
    <row r="37" spans="1:42" ht="18">
      <c r="A37" s="174" t="s">
        <v>384</v>
      </c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>
      <c r="A38" s="3"/>
      <c r="B38" s="21"/>
      <c r="C38" s="22" t="s">
        <v>386</v>
      </c>
      <c r="D38" s="4"/>
      <c r="F38" s="23"/>
      <c r="G38" s="23"/>
      <c r="H38" s="9"/>
      <c r="I38" s="8"/>
      <c r="J38" s="8"/>
      <c r="K38" s="6"/>
    </row>
    <row r="39" spans="1:42">
      <c r="A39" s="3"/>
      <c r="B39" s="21"/>
      <c r="C39" s="7">
        <f>(+C13-+C30)/(+B13-+B30)</f>
        <v>1.1999999999999997E-2</v>
      </c>
      <c r="D39" s="4"/>
      <c r="F39" s="23"/>
      <c r="G39" s="24"/>
      <c r="H39" s="9"/>
      <c r="I39" s="8"/>
      <c r="J39" s="8"/>
      <c r="K39" s="6"/>
    </row>
    <row r="40" spans="1:42">
      <c r="A40" s="3"/>
      <c r="B40" s="21"/>
      <c r="C40" s="22"/>
      <c r="D40" s="4"/>
      <c r="F40" s="23"/>
      <c r="G40" s="24"/>
      <c r="H40" s="24"/>
      <c r="I40" s="8"/>
      <c r="J40" s="8"/>
      <c r="K40" s="6"/>
    </row>
    <row r="41" spans="1:42">
      <c r="A41" s="3"/>
      <c r="B41" s="21"/>
      <c r="C41" s="22"/>
      <c r="D41" s="4"/>
      <c r="F41" s="23"/>
      <c r="G41" s="24"/>
      <c r="H41" s="24"/>
      <c r="I41" s="8"/>
      <c r="J41" s="8"/>
      <c r="K41" s="6"/>
    </row>
    <row r="42" spans="1:42">
      <c r="A42" s="3"/>
      <c r="B42" s="21"/>
      <c r="C42" s="22"/>
      <c r="D42" s="4"/>
      <c r="F42" s="23"/>
      <c r="G42" s="24"/>
      <c r="H42" s="24"/>
      <c r="I42" s="8"/>
      <c r="J42" s="8"/>
      <c r="K42" s="6"/>
    </row>
    <row r="43" spans="1:42">
      <c r="A43" s="3"/>
      <c r="B43" s="25"/>
      <c r="C43" s="22"/>
      <c r="D43" s="4"/>
      <c r="F43" s="23"/>
      <c r="G43" s="24"/>
      <c r="H43" s="24"/>
      <c r="I43" s="8"/>
      <c r="J43" s="8"/>
      <c r="K43" s="6"/>
    </row>
    <row r="44" spans="1:42">
      <c r="A44" s="3"/>
      <c r="B44" s="25"/>
      <c r="C44" s="22"/>
      <c r="D44" s="4"/>
      <c r="F44" s="23"/>
      <c r="G44" s="24"/>
      <c r="H44" s="24"/>
      <c r="I44" s="8"/>
      <c r="J44" s="8"/>
      <c r="K44" s="6"/>
    </row>
    <row r="45" spans="1:42">
      <c r="A45" s="3"/>
      <c r="B45" s="25"/>
      <c r="C45" s="22"/>
      <c r="D45" s="4"/>
      <c r="F45" s="23"/>
      <c r="G45" s="24"/>
      <c r="H45" s="24"/>
      <c r="I45" s="8"/>
      <c r="J45" s="8"/>
      <c r="K45" s="6"/>
    </row>
    <row r="46" spans="1:42">
      <c r="A46" s="3"/>
      <c r="B46" s="25"/>
      <c r="C46" s="22"/>
      <c r="D46" s="4"/>
      <c r="F46" s="23"/>
      <c r="G46" s="24"/>
      <c r="H46" s="24"/>
      <c r="I46" s="8"/>
      <c r="J46" s="8"/>
      <c r="K46" s="6"/>
    </row>
    <row r="47" spans="1:42">
      <c r="B47" s="25"/>
      <c r="C47" s="22"/>
      <c r="D47" s="4"/>
      <c r="F47" s="23"/>
      <c r="G47" s="24"/>
      <c r="H47" s="24"/>
      <c r="I47" s="8"/>
      <c r="J47" s="8"/>
      <c r="K47" s="6"/>
    </row>
    <row r="48" spans="1:42">
      <c r="A48" s="3"/>
      <c r="B48" s="25"/>
      <c r="C48" s="22"/>
      <c r="D48" s="4"/>
      <c r="F48" s="23"/>
      <c r="G48" s="24"/>
      <c r="H48" s="24"/>
      <c r="I48" s="8"/>
      <c r="J48" s="8"/>
      <c r="K48" s="6"/>
    </row>
    <row r="49" spans="1:11">
      <c r="A49" s="3"/>
      <c r="B49" s="25"/>
      <c r="C49" s="22"/>
      <c r="D49" s="4"/>
      <c r="F49" s="23"/>
      <c r="G49" s="24"/>
      <c r="H49" s="24"/>
      <c r="I49" s="8"/>
      <c r="J49" s="8"/>
      <c r="K49" s="6"/>
    </row>
    <row r="50" spans="1:11">
      <c r="B50" s="25"/>
      <c r="C50" s="22"/>
      <c r="D50" s="4"/>
      <c r="F50" s="23"/>
      <c r="G50" s="24"/>
      <c r="H50" s="24"/>
      <c r="I50" s="8"/>
      <c r="J50" s="8"/>
      <c r="K50" s="6"/>
    </row>
    <row r="51" spans="1:11">
      <c r="A51" s="3"/>
      <c r="B51" s="25"/>
      <c r="C51" s="22"/>
      <c r="D51" s="4"/>
      <c r="F51" s="25"/>
      <c r="G51" s="25"/>
      <c r="H51" s="25"/>
      <c r="K51" s="6"/>
    </row>
    <row r="52" spans="1:11">
      <c r="A52" s="3"/>
      <c r="B52" s="25"/>
      <c r="C52" s="22"/>
      <c r="D52" s="4"/>
      <c r="F52" s="26"/>
      <c r="G52" s="26"/>
      <c r="H52" s="26"/>
      <c r="I52" s="8"/>
      <c r="J52" s="8"/>
      <c r="K52" s="6"/>
    </row>
    <row r="53" spans="1:11">
      <c r="A53" s="3"/>
      <c r="B53" s="25"/>
      <c r="C53" s="22"/>
      <c r="D53" s="4"/>
      <c r="F53" s="25"/>
      <c r="G53" s="25"/>
      <c r="H53" s="25"/>
      <c r="K53" s="6"/>
    </row>
    <row r="54" spans="1:11">
      <c r="A54" s="3"/>
      <c r="B54" s="25"/>
      <c r="C54" s="22"/>
      <c r="D54" s="4"/>
      <c r="F54" s="26"/>
      <c r="G54" s="26"/>
      <c r="H54" s="26"/>
      <c r="K54" s="6"/>
    </row>
    <row r="55" spans="1:11">
      <c r="A55" s="3"/>
      <c r="B55" s="25"/>
      <c r="C55" s="22"/>
      <c r="D55" s="4"/>
      <c r="F55" s="26"/>
      <c r="G55" s="26"/>
      <c r="H55" s="26"/>
      <c r="K55" s="6"/>
    </row>
    <row r="56" spans="1:11">
      <c r="A56" s="3"/>
      <c r="B56" s="25"/>
      <c r="C56" s="22"/>
      <c r="D56" s="4"/>
      <c r="F56" s="25"/>
      <c r="G56" s="25"/>
      <c r="H56" s="25"/>
      <c r="K56" s="6"/>
    </row>
    <row r="57" spans="1:11">
      <c r="A57" s="3"/>
      <c r="B57" s="25"/>
      <c r="C57" s="22"/>
      <c r="D57" s="4"/>
      <c r="F57" s="26"/>
      <c r="G57" s="26"/>
      <c r="H57" s="26"/>
      <c r="K57" s="6"/>
    </row>
    <row r="58" spans="1:11">
      <c r="A58" s="3"/>
      <c r="B58" s="25"/>
      <c r="C58" s="22"/>
      <c r="D58" s="4"/>
      <c r="F58" s="26"/>
      <c r="G58" s="26"/>
      <c r="H58" s="26"/>
      <c r="K58" s="6"/>
    </row>
    <row r="59" spans="1:11">
      <c r="B59" s="25"/>
      <c r="C59" s="22"/>
      <c r="D59" s="4"/>
    </row>
    <row r="60" spans="1:11">
      <c r="B60" s="25"/>
      <c r="C60" s="22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8DB-3D94-4E74-9604-A117D32C7C14}">
  <dimension ref="A1:K106"/>
  <sheetViews>
    <sheetView workbookViewId="0">
      <selection activeCell="K2" sqref="K2"/>
    </sheetView>
  </sheetViews>
  <sheetFormatPr defaultRowHeight="15"/>
  <cols>
    <col min="4" max="4" width="10.21875" customWidth="1"/>
    <col min="5" max="5" width="12.109375" customWidth="1"/>
  </cols>
  <sheetData>
    <row r="1" spans="1:11" ht="31.5">
      <c r="A1" s="212" t="s">
        <v>2226</v>
      </c>
      <c r="B1" s="213"/>
      <c r="C1" s="214"/>
      <c r="D1" s="215" t="s">
        <v>32</v>
      </c>
      <c r="E1" s="215" t="s">
        <v>44</v>
      </c>
      <c r="F1" s="215"/>
      <c r="G1" s="215"/>
      <c r="H1" s="215"/>
      <c r="I1" s="215"/>
      <c r="J1" s="216"/>
      <c r="K1" s="213" t="s">
        <v>2225</v>
      </c>
    </row>
    <row r="2" spans="1:11" ht="22.5">
      <c r="A2" s="212"/>
      <c r="B2" s="213"/>
      <c r="C2" s="214"/>
      <c r="D2" s="215"/>
      <c r="E2" s="215"/>
      <c r="F2" s="31"/>
      <c r="G2" s="315"/>
      <c r="H2" s="215"/>
      <c r="I2" s="215"/>
      <c r="J2" s="216"/>
      <c r="K2" s="213">
        <f>Parameters!M19</f>
        <v>0.1595989461980683</v>
      </c>
    </row>
    <row r="3" spans="1:11" ht="22.5">
      <c r="A3" s="212"/>
      <c r="B3" s="213"/>
      <c r="C3" s="214"/>
      <c r="D3" s="215"/>
      <c r="E3" s="215"/>
      <c r="F3" s="31"/>
      <c r="G3" s="315"/>
      <c r="H3" s="213"/>
      <c r="I3" s="257"/>
      <c r="J3" s="216"/>
      <c r="K3" s="216"/>
    </row>
    <row r="4" spans="1:11" ht="15.75">
      <c r="A4" s="213"/>
      <c r="B4" s="213"/>
      <c r="C4" s="213"/>
      <c r="D4" s="220">
        <f>Parameters!G19</f>
        <v>2.0717592592592593E-2</v>
      </c>
      <c r="E4" s="221">
        <f>D4*1440</f>
        <v>29.833333333333336</v>
      </c>
      <c r="F4" s="222"/>
      <c r="G4" s="222"/>
      <c r="H4" s="213"/>
      <c r="I4" s="257"/>
      <c r="J4" s="216"/>
      <c r="K4" s="216"/>
    </row>
    <row r="5" spans="1:11" ht="15.75">
      <c r="A5" s="213"/>
      <c r="B5" s="213"/>
      <c r="C5" s="213"/>
      <c r="D5" s="220"/>
      <c r="E5" s="213">
        <f>E4*60</f>
        <v>1790.0000000000002</v>
      </c>
      <c r="F5" s="222"/>
      <c r="G5" s="222"/>
      <c r="H5" s="213"/>
      <c r="I5" s="257"/>
      <c r="J5" s="216"/>
      <c r="K5" s="216"/>
    </row>
    <row r="6" spans="1:11" ht="31.5">
      <c r="A6" s="508" t="s">
        <v>42</v>
      </c>
      <c r="B6" s="508" t="s">
        <v>32</v>
      </c>
      <c r="C6" s="508" t="s">
        <v>43</v>
      </c>
      <c r="D6" s="508" t="s">
        <v>2228</v>
      </c>
      <c r="E6" s="508" t="s">
        <v>2227</v>
      </c>
      <c r="F6" s="216"/>
    </row>
    <row r="7" spans="1:11">
      <c r="A7" s="216">
        <v>1</v>
      </c>
      <c r="B7" s="216"/>
      <c r="C7" s="216"/>
      <c r="D7" s="216"/>
      <c r="E7" s="216"/>
      <c r="F7" s="216"/>
    </row>
    <row r="8" spans="1:11">
      <c r="A8" s="216">
        <v>2</v>
      </c>
      <c r="B8" s="216"/>
      <c r="C8" s="216"/>
      <c r="D8" s="216"/>
      <c r="E8" s="216"/>
      <c r="F8" s="216"/>
    </row>
    <row r="9" spans="1:11">
      <c r="A9" s="216">
        <v>3</v>
      </c>
      <c r="D9" s="223">
        <f t="shared" ref="D9:D72" si="0">E$4/E9</f>
        <v>81.220270245691196</v>
      </c>
      <c r="E9" s="228">
        <f>'10K'!$E9*(1-$K$2)+H.Marathon!$E9*$K$2</f>
        <v>0.36731388904626328</v>
      </c>
    </row>
    <row r="10" spans="1:11">
      <c r="A10" s="216">
        <v>4</v>
      </c>
      <c r="D10" s="223">
        <f t="shared" si="0"/>
        <v>68.023340771881735</v>
      </c>
      <c r="E10" s="228">
        <f>'10K'!$E10*(1-$K$2)+H.Marathon!$E10*$K$2</f>
        <v>0.43857495081548981</v>
      </c>
    </row>
    <row r="11" spans="1:11">
      <c r="A11" s="216">
        <v>5</v>
      </c>
      <c r="D11" s="223">
        <f t="shared" si="0"/>
        <v>59.011785211820204</v>
      </c>
      <c r="E11" s="228">
        <f>'10K'!$E11*(1-$K$2)+H.Marathon!$E11*$K$2</f>
        <v>0.5055487344815599</v>
      </c>
    </row>
    <row r="12" spans="1:11">
      <c r="A12" s="216">
        <v>6</v>
      </c>
      <c r="D12" s="223">
        <f t="shared" si="0"/>
        <v>52.500255761062988</v>
      </c>
      <c r="E12" s="228">
        <f>'10K'!$E12*(1-$K$2)+H.Marathon!$E12*$K$2</f>
        <v>0.56825119993909323</v>
      </c>
    </row>
    <row r="13" spans="1:11">
      <c r="A13" s="216">
        <v>7</v>
      </c>
      <c r="D13" s="223">
        <f t="shared" si="0"/>
        <v>47.605191796441787</v>
      </c>
      <c r="E13" s="228">
        <f>'10K'!$E13*(1-$K$2)+H.Marathon!$E13*$K$2</f>
        <v>0.62668234718808979</v>
      </c>
    </row>
    <row r="14" spans="1:11">
      <c r="A14" s="216">
        <v>8</v>
      </c>
      <c r="D14" s="223">
        <f t="shared" si="0"/>
        <v>43.819307508424082</v>
      </c>
      <c r="E14" s="228">
        <f>'10K'!$E14*(1-$K$2)+H.Marathon!$E14*$K$2</f>
        <v>0.68082621633392992</v>
      </c>
    </row>
    <row r="15" spans="1:11">
      <c r="A15" s="216">
        <v>9</v>
      </c>
      <c r="D15" s="223">
        <f t="shared" si="0"/>
        <v>40.82939003374748</v>
      </c>
      <c r="E15" s="228">
        <f>'10K'!$E15*(1-$K$2)+H.Marathon!$E15*$K$2</f>
        <v>0.73068280737661362</v>
      </c>
    </row>
    <row r="16" spans="1:11">
      <c r="A16" s="216">
        <v>10</v>
      </c>
      <c r="D16" s="223">
        <f t="shared" si="0"/>
        <v>38.430950260530246</v>
      </c>
      <c r="E16" s="228">
        <f>'10K'!$E16*(1-$K$2)+H.Marathon!$E16*$K$2</f>
        <v>0.77628404010538021</v>
      </c>
    </row>
    <row r="17" spans="1:5">
      <c r="A17" s="216">
        <v>11</v>
      </c>
      <c r="D17" s="223">
        <f t="shared" si="0"/>
        <v>36.489000126705584</v>
      </c>
      <c r="E17" s="228">
        <f>'10K'!$E17*(1-$K$2)+H.Marathon!$E17*$K$2</f>
        <v>0.81759799473099026</v>
      </c>
    </row>
    <row r="18" spans="1:5">
      <c r="A18" s="216">
        <v>12</v>
      </c>
      <c r="D18" s="223">
        <f t="shared" si="0"/>
        <v>34.908111521725637</v>
      </c>
      <c r="E18" s="228">
        <f>'10K'!$E18*(1-$K$2)+H.Marathon!$E18*$K$2</f>
        <v>0.85462467125344399</v>
      </c>
    </row>
    <row r="19" spans="1:5">
      <c r="A19" s="216">
        <v>13</v>
      </c>
      <c r="D19" s="223">
        <f t="shared" si="0"/>
        <v>33.619568098550147</v>
      </c>
      <c r="E19" s="228">
        <f>'10K'!$E19*(1-$K$2)+H.Marathon!$E19*$K$2</f>
        <v>0.88738002956736095</v>
      </c>
    </row>
    <row r="20" spans="1:5">
      <c r="A20" s="216">
        <v>14</v>
      </c>
      <c r="D20" s="223">
        <f t="shared" si="0"/>
        <v>32.573975026658111</v>
      </c>
      <c r="E20" s="228">
        <f>'10K'!$E20*(1-$K$2)+H.Marathon!$E20*$K$2</f>
        <v>0.91586406967274114</v>
      </c>
    </row>
    <row r="21" spans="1:5">
      <c r="A21" s="216">
        <v>15</v>
      </c>
      <c r="D21" s="223">
        <f t="shared" si="0"/>
        <v>31.735534901690812</v>
      </c>
      <c r="E21" s="228">
        <f>'10K'!$E21*(1-$K$2)+H.Marathon!$E21*$K$2</f>
        <v>0.94006083167496479</v>
      </c>
    </row>
    <row r="22" spans="1:5">
      <c r="A22" s="216">
        <v>16</v>
      </c>
      <c r="D22" s="223">
        <f t="shared" si="0"/>
        <v>31.076833175317141</v>
      </c>
      <c r="E22" s="228">
        <f>'10K'!$E22*(1-$K$2)+H.Marathon!$E22*$K$2</f>
        <v>0.95998627546865178</v>
      </c>
    </row>
    <row r="23" spans="1:5">
      <c r="A23" s="216">
        <v>17</v>
      </c>
      <c r="D23" s="223">
        <f t="shared" si="0"/>
        <v>30.577205785191776</v>
      </c>
      <c r="E23" s="228">
        <f>'10K'!$E23*(1-$K$2)+H.Marathon!$E23*$K$2</f>
        <v>0.97567232084304156</v>
      </c>
    </row>
    <row r="24" spans="1:5">
      <c r="A24" s="216">
        <v>18</v>
      </c>
      <c r="D24" s="223">
        <f t="shared" si="0"/>
        <v>30.202610886779524</v>
      </c>
      <c r="E24" s="228">
        <f>'10K'!$E24*(1-$K$2)+H.Marathon!$E24*$K$2</f>
        <v>0.98777332347754643</v>
      </c>
    </row>
    <row r="25" spans="1:5">
      <c r="A25" s="216">
        <v>19</v>
      </c>
      <c r="D25" s="223">
        <f t="shared" si="0"/>
        <v>29.937734539450872</v>
      </c>
      <c r="E25" s="228">
        <f>'10K'!$E25*(1-$K$2)+H.Marathon!$E25*$K$2</f>
        <v>0.99651272189684359</v>
      </c>
    </row>
    <row r="26" spans="1:5">
      <c r="A26" s="216">
        <v>20</v>
      </c>
      <c r="D26" s="223">
        <f t="shared" si="0"/>
        <v>29.833333333333336</v>
      </c>
      <c r="E26" s="228">
        <f>'10K'!$E26*(1-$K$2)+H.Marathon!$E26*$K$2</f>
        <v>1</v>
      </c>
    </row>
    <row r="27" spans="1:5">
      <c r="A27" s="216">
        <v>21</v>
      </c>
      <c r="D27" s="223">
        <f t="shared" si="0"/>
        <v>29.833333333333336</v>
      </c>
      <c r="E27" s="228">
        <f>'10K'!$E27*(1-$K$2)+H.Marathon!$E27*$K$2</f>
        <v>1</v>
      </c>
    </row>
    <row r="28" spans="1:5">
      <c r="A28" s="216">
        <v>22</v>
      </c>
      <c r="D28" s="223">
        <f t="shared" si="0"/>
        <v>29.833333333333336</v>
      </c>
      <c r="E28" s="228">
        <f>'10K'!$E28*(1-$K$2)+H.Marathon!$E28*$K$2</f>
        <v>1</v>
      </c>
    </row>
    <row r="29" spans="1:5">
      <c r="A29" s="216">
        <v>23</v>
      </c>
      <c r="D29" s="223">
        <f t="shared" si="0"/>
        <v>29.833333333333336</v>
      </c>
      <c r="E29" s="228">
        <f>'10K'!$E29*(1-$K$2)+H.Marathon!$E29*$K$2</f>
        <v>1</v>
      </c>
    </row>
    <row r="30" spans="1:5">
      <c r="A30" s="216">
        <v>24</v>
      </c>
      <c r="D30" s="223">
        <f t="shared" si="0"/>
        <v>29.833333333333336</v>
      </c>
      <c r="E30" s="228">
        <f>'10K'!$E30*(1-$K$2)+H.Marathon!$E30*$K$2</f>
        <v>1</v>
      </c>
    </row>
    <row r="31" spans="1:5">
      <c r="A31" s="216">
        <v>25</v>
      </c>
      <c r="D31" s="223">
        <f t="shared" si="0"/>
        <v>29.833333333333336</v>
      </c>
      <c r="E31" s="228">
        <f>'10K'!$E31*(1-$K$2)+H.Marathon!$E31*$K$2</f>
        <v>1</v>
      </c>
    </row>
    <row r="32" spans="1:5">
      <c r="A32" s="216">
        <v>26</v>
      </c>
      <c r="D32" s="223">
        <f t="shared" si="0"/>
        <v>29.833333333333336</v>
      </c>
      <c r="E32" s="228">
        <f>'10K'!$E32*(1-$K$2)+H.Marathon!$E32*$K$2</f>
        <v>1</v>
      </c>
    </row>
    <row r="33" spans="1:5">
      <c r="A33" s="216">
        <v>27</v>
      </c>
      <c r="D33" s="223">
        <f t="shared" si="0"/>
        <v>29.833333333333336</v>
      </c>
      <c r="E33" s="228">
        <f>'10K'!$E33*(1-$K$2)+H.Marathon!$E33*$K$2</f>
        <v>1</v>
      </c>
    </row>
    <row r="34" spans="1:5">
      <c r="A34" s="216">
        <v>28</v>
      </c>
      <c r="D34" s="223">
        <f t="shared" si="0"/>
        <v>29.833333333333336</v>
      </c>
      <c r="E34" s="228">
        <f>'10K'!$E34*(1-$K$2)+H.Marathon!$E34*$K$2</f>
        <v>1</v>
      </c>
    </row>
    <row r="35" spans="1:5">
      <c r="A35" s="216">
        <v>29</v>
      </c>
      <c r="D35" s="223">
        <f t="shared" si="0"/>
        <v>29.833333333333336</v>
      </c>
      <c r="E35" s="228">
        <f>'10K'!$E35*(1-$K$2)+H.Marathon!$E35*$K$2</f>
        <v>1</v>
      </c>
    </row>
    <row r="36" spans="1:5">
      <c r="A36" s="216">
        <v>30</v>
      </c>
      <c r="D36" s="223">
        <f t="shared" si="0"/>
        <v>29.840856819588595</v>
      </c>
      <c r="E36" s="228">
        <f>'10K'!$E36*(1-$K$2)+H.Marathon!$E36*$K$2</f>
        <v>0.99974787968385948</v>
      </c>
    </row>
    <row r="37" spans="1:5">
      <c r="A37" s="216">
        <v>31</v>
      </c>
      <c r="D37" s="223">
        <f t="shared" si="0"/>
        <v>29.863450063217282</v>
      </c>
      <c r="E37" s="228">
        <f>'10K'!$E37*(1-$K$2)+H.Marathon!$E37*$K$2</f>
        <v>0.99899151873543768</v>
      </c>
    </row>
    <row r="38" spans="1:5">
      <c r="A38" s="216">
        <v>32</v>
      </c>
      <c r="D38" s="223">
        <f t="shared" si="0"/>
        <v>29.903094934044329</v>
      </c>
      <c r="E38" s="228">
        <f>'10K'!$E38*(1-$K$2)+H.Marathon!$E38*$K$2</f>
        <v>0.9976670775762555</v>
      </c>
    </row>
    <row r="39" spans="1:5">
      <c r="A39" s="216">
        <v>33</v>
      </c>
      <c r="D39" s="223">
        <f t="shared" si="0"/>
        <v>29.962808717086205</v>
      </c>
      <c r="E39" s="228">
        <f>'10K'!$E39*(1-$K$2)+H.Marathon!$E39*$K$2</f>
        <v>0.99567879683859428</v>
      </c>
    </row>
    <row r="40" spans="1:5">
      <c r="A40" s="216">
        <v>34</v>
      </c>
      <c r="D40" s="223">
        <f t="shared" si="0"/>
        <v>30.041866053158344</v>
      </c>
      <c r="E40" s="228">
        <f>'10K'!$E40*(1-$K$2)+H.Marathon!$E40*$K$2</f>
        <v>0.99305859631169335</v>
      </c>
    </row>
    <row r="41" spans="1:5">
      <c r="A41" s="216">
        <v>35</v>
      </c>
      <c r="D41" s="223">
        <f t="shared" si="0"/>
        <v>30.141543997333006</v>
      </c>
      <c r="E41" s="228">
        <f>'10K'!$E41*(1-$K$2)+H.Marathon!$E41*$K$2</f>
        <v>0.98977455620631305</v>
      </c>
    </row>
    <row r="42" spans="1:5">
      <c r="A42" s="216">
        <v>36</v>
      </c>
      <c r="D42" s="223">
        <f t="shared" si="0"/>
        <v>30.261270170941536</v>
      </c>
      <c r="E42" s="228">
        <f>'10K'!$E42*(1-$K$2)+H.Marathon!$E42*$K$2</f>
        <v>0.98585859631169326</v>
      </c>
    </row>
    <row r="43" spans="1:5">
      <c r="A43" s="216">
        <v>37</v>
      </c>
      <c r="D43" s="223">
        <f t="shared" si="0"/>
        <v>30.40201033240022</v>
      </c>
      <c r="E43" s="228">
        <f>'10K'!$E43*(1-$K$2)+H.Marathon!$E43*$K$2</f>
        <v>0.98129475673321409</v>
      </c>
    </row>
    <row r="44" spans="1:5">
      <c r="A44" s="216">
        <v>38</v>
      </c>
      <c r="D44" s="223">
        <f t="shared" si="0"/>
        <v>30.564339495781386</v>
      </c>
      <c r="E44" s="228">
        <f>'10K'!$E44*(1-$K$2)+H.Marathon!$E44*$K$2</f>
        <v>0.97608303747087533</v>
      </c>
    </row>
    <row r="45" spans="1:5">
      <c r="A45" s="216">
        <v>39</v>
      </c>
      <c r="D45" s="223">
        <f t="shared" si="0"/>
        <v>30.748930760421462</v>
      </c>
      <c r="E45" s="228">
        <f>'10K'!$E45*(1-$K$2)+H.Marathon!$E45*$K$2</f>
        <v>0.97022343852467741</v>
      </c>
    </row>
    <row r="46" spans="1:5">
      <c r="A46" s="216">
        <v>40</v>
      </c>
      <c r="D46" s="223">
        <f t="shared" si="0"/>
        <v>30.956562488179134</v>
      </c>
      <c r="E46" s="228">
        <f>'10K'!$E46*(1-$K$2)+H.Marathon!$E46*$K$2</f>
        <v>0.96371595989461989</v>
      </c>
    </row>
    <row r="47" spans="1:5">
      <c r="A47" s="216">
        <v>41</v>
      </c>
      <c r="D47" s="223">
        <f t="shared" si="0"/>
        <v>31.184484680233581</v>
      </c>
      <c r="E47" s="228">
        <f>'10K'!$E47*(1-$K$2)+H.Marathon!$E47*$K$2</f>
        <v>0.95667232084304155</v>
      </c>
    </row>
    <row r="48" spans="1:5">
      <c r="A48" s="216">
        <v>42</v>
      </c>
      <c r="D48" s="223">
        <f t="shared" si="0"/>
        <v>31.429166843724765</v>
      </c>
      <c r="E48" s="228">
        <f>'10K'!$E48*(1-$K$2)+H.Marathon!$E48*$K$2</f>
        <v>0.94922444115918214</v>
      </c>
    </row>
    <row r="49" spans="1:5">
      <c r="A49" s="216">
        <v>43</v>
      </c>
      <c r="D49" s="223">
        <f t="shared" si="0"/>
        <v>31.681083031942006</v>
      </c>
      <c r="E49" s="228">
        <f>'10K'!$E49*(1-$K$2)+H.Marathon!$E49*$K$2</f>
        <v>0.94167656147532264</v>
      </c>
    </row>
    <row r="50" spans="1:5">
      <c r="A50" s="216">
        <v>44</v>
      </c>
      <c r="D50" s="223">
        <f t="shared" si="0"/>
        <v>31.937070250449054</v>
      </c>
      <c r="E50" s="228">
        <f>'10K'!$E50*(1-$K$2)+H.Marathon!$E50*$K$2</f>
        <v>0.93412868179146336</v>
      </c>
    </row>
    <row r="51" spans="1:5">
      <c r="A51" s="216">
        <v>45</v>
      </c>
      <c r="D51" s="223">
        <f t="shared" si="0"/>
        <v>32.197227986457662</v>
      </c>
      <c r="E51" s="228">
        <f>'10K'!$E51*(1-$K$2)+H.Marathon!$E51*$K$2</f>
        <v>0.92658080210760396</v>
      </c>
    </row>
    <row r="52" spans="1:5">
      <c r="A52" s="216">
        <v>46</v>
      </c>
      <c r="D52" s="223">
        <f t="shared" si="0"/>
        <v>32.461658995473812</v>
      </c>
      <c r="E52" s="228">
        <f>'10K'!$E52*(1-$K$2)+H.Marathon!$E52*$K$2</f>
        <v>0.91903292242374457</v>
      </c>
    </row>
    <row r="53" spans="1:5">
      <c r="A53" s="216">
        <v>47</v>
      </c>
      <c r="D53" s="223">
        <f t="shared" si="0"/>
        <v>32.729896343620318</v>
      </c>
      <c r="E53" s="228">
        <f>'10K'!$E53*(1-$K$2)+H.Marathon!$E53*$K$2</f>
        <v>0.91150100263450495</v>
      </c>
    </row>
    <row r="54" spans="1:5">
      <c r="A54" s="216">
        <v>48</v>
      </c>
      <c r="D54" s="223">
        <f t="shared" si="0"/>
        <v>33.003186311202327</v>
      </c>
      <c r="E54" s="228">
        <f>'10K'!$E54*(1-$K$2)+H.Marathon!$E54*$K$2</f>
        <v>0.90395312295064545</v>
      </c>
    </row>
    <row r="55" spans="1:5">
      <c r="A55" s="216">
        <v>49</v>
      </c>
      <c r="D55" s="223">
        <f t="shared" si="0"/>
        <v>33.2810785717977</v>
      </c>
      <c r="E55" s="228">
        <f>'10K'!$E55*(1-$K$2)+H.Marathon!$E55*$K$2</f>
        <v>0.89640524326678606</v>
      </c>
    </row>
    <row r="56" spans="1:5">
      <c r="A56" s="216">
        <v>50</v>
      </c>
      <c r="D56" s="223">
        <f t="shared" si="0"/>
        <v>33.563690368809119</v>
      </c>
      <c r="E56" s="228">
        <f>'10K'!$E56*(1-$K$2)+H.Marathon!$E56*$K$2</f>
        <v>0.88885736358292655</v>
      </c>
    </row>
    <row r="57" spans="1:5">
      <c r="A57" s="216">
        <v>51</v>
      </c>
      <c r="D57" s="223">
        <f t="shared" si="0"/>
        <v>33.851142962112988</v>
      </c>
      <c r="E57" s="228">
        <f>'10K'!$E57*(1-$K$2)+H.Marathon!$E57*$K$2</f>
        <v>0.88130948389906716</v>
      </c>
    </row>
    <row r="58" spans="1:5">
      <c r="A58" s="216">
        <v>52</v>
      </c>
      <c r="D58" s="223">
        <f t="shared" si="0"/>
        <v>34.142938155806782</v>
      </c>
      <c r="E58" s="228">
        <f>'10K'!$E58*(1-$K$2)+H.Marathon!$E58*$K$2</f>
        <v>0.87377756410982754</v>
      </c>
    </row>
    <row r="59" spans="1:5">
      <c r="A59" s="216">
        <v>53</v>
      </c>
      <c r="D59" s="223">
        <f t="shared" si="0"/>
        <v>34.440442147977464</v>
      </c>
      <c r="E59" s="228">
        <f>'10K'!$E59*(1-$K$2)+H.Marathon!$E59*$K$2</f>
        <v>0.86622968442596826</v>
      </c>
    </row>
    <row r="60" spans="1:5">
      <c r="A60" s="216">
        <v>54</v>
      </c>
      <c r="D60" s="223">
        <f t="shared" si="0"/>
        <v>34.743176306493758</v>
      </c>
      <c r="E60" s="228">
        <f>'10K'!$E60*(1-$K$2)+H.Marathon!$E60*$K$2</f>
        <v>0.85868180474210876</v>
      </c>
    </row>
    <row r="61" spans="1:5">
      <c r="A61" s="216">
        <v>55</v>
      </c>
      <c r="D61" s="223">
        <f t="shared" si="0"/>
        <v>35.051279775144231</v>
      </c>
      <c r="E61" s="228">
        <f>'10K'!$E61*(1-$K$2)+H.Marathon!$E61*$K$2</f>
        <v>0.85113392505824925</v>
      </c>
    </row>
    <row r="62" spans="1:5">
      <c r="A62" s="216">
        <v>56</v>
      </c>
      <c r="D62" s="223">
        <f t="shared" si="0"/>
        <v>35.364896677603376</v>
      </c>
      <c r="E62" s="228">
        <f>'10K'!$E62*(1-$K$2)+H.Marathon!$E62*$K$2</f>
        <v>0.84358604537438997</v>
      </c>
    </row>
    <row r="63" spans="1:5">
      <c r="A63" s="216">
        <v>57</v>
      </c>
      <c r="D63" s="223">
        <f t="shared" si="0"/>
        <v>35.683495147462047</v>
      </c>
      <c r="E63" s="228">
        <f>'10K'!$E63*(1-$K$2)+H.Marathon!$E63*$K$2</f>
        <v>0.83605412558515024</v>
      </c>
    </row>
    <row r="64" spans="1:5">
      <c r="A64" s="216">
        <v>58</v>
      </c>
      <c r="D64" s="223">
        <f t="shared" si="0"/>
        <v>36.008579876038382</v>
      </c>
      <c r="E64" s="228">
        <f>'10K'!$E64*(1-$K$2)+H.Marathon!$E64*$K$2</f>
        <v>0.82850624590129096</v>
      </c>
    </row>
    <row r="65" spans="1:5">
      <c r="A65" s="216">
        <v>59</v>
      </c>
      <c r="D65" s="223">
        <f t="shared" si="0"/>
        <v>36.339642253468377</v>
      </c>
      <c r="E65" s="228">
        <f>'10K'!$E65*(1-$K$2)+H.Marathon!$E65*$K$2</f>
        <v>0.82095836621743146</v>
      </c>
    </row>
    <row r="66" spans="1:5">
      <c r="A66" s="216">
        <v>60</v>
      </c>
      <c r="D66" s="223">
        <f t="shared" si="0"/>
        <v>36.676848684937646</v>
      </c>
      <c r="E66" s="228">
        <f>'10K'!$E66*(1-$K$2)+H.Marathon!$E66*$K$2</f>
        <v>0.81341048653357206</v>
      </c>
    </row>
    <row r="67" spans="1:5">
      <c r="A67" s="216">
        <v>61</v>
      </c>
      <c r="D67" s="223">
        <f t="shared" si="0"/>
        <v>37.020371809976574</v>
      </c>
      <c r="E67" s="228">
        <f>'10K'!$E67*(1-$K$2)+H.Marathon!$E67*$K$2</f>
        <v>0.80586260684971256</v>
      </c>
    </row>
    <row r="68" spans="1:5">
      <c r="A68" s="216">
        <v>62</v>
      </c>
      <c r="D68" s="223">
        <f t="shared" si="0"/>
        <v>37.369643703892201</v>
      </c>
      <c r="E68" s="228">
        <f>'10K'!$E68*(1-$K$2)+H.Marathon!$E68*$K$2</f>
        <v>0.79833068706047294</v>
      </c>
    </row>
    <row r="69" spans="1:5">
      <c r="A69" s="216">
        <v>63</v>
      </c>
      <c r="D69" s="223">
        <f t="shared" si="0"/>
        <v>37.726330232575592</v>
      </c>
      <c r="E69" s="228">
        <f>'10K'!$E69*(1-$K$2)+H.Marathon!$E69*$K$2</f>
        <v>0.79078280737661355</v>
      </c>
    </row>
    <row r="70" spans="1:5">
      <c r="A70" s="216">
        <v>64</v>
      </c>
      <c r="D70" s="223">
        <f t="shared" si="0"/>
        <v>38.089891395952016</v>
      </c>
      <c r="E70" s="228">
        <f>'10K'!$E70*(1-$K$2)+H.Marathon!$E70*$K$2</f>
        <v>0.78323492769275416</v>
      </c>
    </row>
    <row r="71" spans="1:5">
      <c r="A71" s="216">
        <v>65</v>
      </c>
      <c r="D71" s="223">
        <f t="shared" si="0"/>
        <v>38.460527876431989</v>
      </c>
      <c r="E71" s="228">
        <f>'10K'!$E71*(1-$K$2)+H.Marathon!$E71*$K$2</f>
        <v>0.77568704800889476</v>
      </c>
    </row>
    <row r="72" spans="1:5">
      <c r="A72" s="216">
        <v>66</v>
      </c>
      <c r="D72" s="223">
        <f t="shared" si="0"/>
        <v>38.838448244198204</v>
      </c>
      <c r="E72" s="228">
        <f>'10K'!$E72*(1-$K$2)+H.Marathon!$E72*$K$2</f>
        <v>0.76813916832503526</v>
      </c>
    </row>
    <row r="73" spans="1:5">
      <c r="A73" s="216">
        <v>67</v>
      </c>
      <c r="D73" s="223">
        <f t="shared" ref="D73:D106" si="1">E$4/E73</f>
        <v>39.223046310384085</v>
      </c>
      <c r="E73" s="228">
        <f>'10K'!$E73*(1-$K$2)+H.Marathon!$E73*$K$2</f>
        <v>0.76060724853579575</v>
      </c>
    </row>
    <row r="74" spans="1:5">
      <c r="A74" s="216">
        <v>68</v>
      </c>
      <c r="D74" s="223">
        <f t="shared" si="1"/>
        <v>39.61617711338647</v>
      </c>
      <c r="E74" s="228">
        <f>'10K'!$E74*(1-$K$2)+H.Marathon!$E74*$K$2</f>
        <v>0.75305936885193625</v>
      </c>
    </row>
    <row r="75" spans="1:5">
      <c r="A75" s="216">
        <v>69</v>
      </c>
      <c r="D75" s="223">
        <f t="shared" si="1"/>
        <v>40.017268367821707</v>
      </c>
      <c r="E75" s="228">
        <f>'10K'!$E75*(1-$K$2)+H.Marathon!$E75*$K$2</f>
        <v>0.74551148916807686</v>
      </c>
    </row>
    <row r="76" spans="1:5">
      <c r="A76" s="216">
        <v>70</v>
      </c>
      <c r="D76" s="223">
        <f t="shared" si="1"/>
        <v>40.42656433178955</v>
      </c>
      <c r="E76" s="228">
        <f>'10K'!$E76*(1-$K$2)+H.Marathon!$E76*$K$2</f>
        <v>0.73796360948421746</v>
      </c>
    </row>
    <row r="77" spans="1:5">
      <c r="A77" s="216">
        <v>71</v>
      </c>
      <c r="D77" s="223">
        <f t="shared" si="1"/>
        <v>40.865805901930514</v>
      </c>
      <c r="E77" s="228">
        <f>'10K'!$E77*(1-$K$2)+H.Marathon!$E77*$K$2</f>
        <v>0.73003168969497789</v>
      </c>
    </row>
    <row r="78" spans="1:5">
      <c r="A78" s="216">
        <v>72</v>
      </c>
      <c r="D78" s="223">
        <f t="shared" si="1"/>
        <v>41.349969215350228</v>
      </c>
      <c r="E78" s="228">
        <f>'10K'!$E78*(1-$K$2)+H.Marathon!$E78*$K$2</f>
        <v>0.72148381001111839</v>
      </c>
    </row>
    <row r="79" spans="1:5">
      <c r="A79" s="216">
        <v>73</v>
      </c>
      <c r="D79" s="223">
        <f t="shared" si="1"/>
        <v>41.881927464722871</v>
      </c>
      <c r="E79" s="228">
        <f>'10K'!$E79*(1-$K$2)+H.Marathon!$E79*$K$2</f>
        <v>0.71231997043263917</v>
      </c>
    </row>
    <row r="80" spans="1:5">
      <c r="A80" s="216">
        <v>74</v>
      </c>
      <c r="D80" s="223">
        <f t="shared" si="1"/>
        <v>42.475112161032527</v>
      </c>
      <c r="E80" s="228">
        <f>'10K'!$E80*(1-$K$2)+H.Marathon!$E80*$K$2</f>
        <v>0.70237209074877971</v>
      </c>
    </row>
    <row r="81" spans="1:5">
      <c r="A81" s="216">
        <v>75</v>
      </c>
      <c r="D81" s="223">
        <f t="shared" si="1"/>
        <v>43.122707844252936</v>
      </c>
      <c r="E81" s="228">
        <f>'10K'!$E81*(1-$K$2)+H.Marathon!$E81*$K$2</f>
        <v>0.69182421106492031</v>
      </c>
    </row>
    <row r="82" spans="1:5">
      <c r="A82" s="216">
        <v>76</v>
      </c>
      <c r="D82" s="223">
        <f t="shared" si="1"/>
        <v>43.835396498132667</v>
      </c>
      <c r="E82" s="228">
        <f>'10K'!$E82*(1-$K$2)+H.Marathon!$E82*$K$2</f>
        <v>0.68057633138106088</v>
      </c>
    </row>
    <row r="83" spans="1:5">
      <c r="A83" s="216">
        <v>77</v>
      </c>
      <c r="D83" s="223">
        <f t="shared" si="1"/>
        <v>44.613094115999814</v>
      </c>
      <c r="E83" s="228">
        <f>'10K'!$E83*(1-$K$2)+H.Marathon!$E83*$K$2</f>
        <v>0.66871249180258174</v>
      </c>
    </row>
    <row r="84" spans="1:5">
      <c r="A84" s="216">
        <v>78</v>
      </c>
      <c r="D84" s="223">
        <f t="shared" si="1"/>
        <v>45.473163438869726</v>
      </c>
      <c r="E84" s="228">
        <f>'10K'!$E84*(1-$K$2)+H.Marathon!$E84*$K$2</f>
        <v>0.65606461211872236</v>
      </c>
    </row>
    <row r="85" spans="1:5">
      <c r="A85" s="216">
        <v>79</v>
      </c>
      <c r="D85" s="223">
        <f t="shared" si="1"/>
        <v>46.411477098007992</v>
      </c>
      <c r="E85" s="228">
        <f>'10K'!$E85*(1-$K$2)+H.Marathon!$E85*$K$2</f>
        <v>0.64280077254024304</v>
      </c>
    </row>
    <row r="86" spans="1:5">
      <c r="A86" s="216">
        <v>80</v>
      </c>
      <c r="D86" s="223">
        <f t="shared" si="1"/>
        <v>47.435742503292715</v>
      </c>
      <c r="E86" s="228">
        <f>'10K'!$E86*(1-$K$2)+H.Marathon!$E86*$K$2</f>
        <v>0.62892097306714401</v>
      </c>
    </row>
    <row r="87" spans="1:5">
      <c r="A87" s="216">
        <v>81</v>
      </c>
      <c r="D87" s="223">
        <f t="shared" si="1"/>
        <v>48.566889311426181</v>
      </c>
      <c r="E87" s="228">
        <f>'10K'!$E87*(1-$K$2)+H.Marathon!$E87*$K$2</f>
        <v>0.61427309338328451</v>
      </c>
    </row>
    <row r="88" spans="1:5">
      <c r="A88" s="216">
        <v>82</v>
      </c>
      <c r="D88" s="223">
        <f t="shared" si="1"/>
        <v>49.804461523485749</v>
      </c>
      <c r="E88" s="228">
        <f>'10K'!$E88*(1-$K$2)+H.Marathon!$E88*$K$2</f>
        <v>0.5990092538048053</v>
      </c>
    </row>
    <row r="89" spans="1:5">
      <c r="A89" s="216">
        <v>83</v>
      </c>
      <c r="D89" s="223">
        <f t="shared" si="1"/>
        <v>51.160738171807381</v>
      </c>
      <c r="E89" s="228">
        <f>'10K'!$E89*(1-$K$2)+H.Marathon!$E89*$K$2</f>
        <v>0.58312945433170627</v>
      </c>
    </row>
    <row r="90" spans="1:5">
      <c r="A90" s="216">
        <v>84</v>
      </c>
      <c r="D90" s="223">
        <f t="shared" si="1"/>
        <v>52.665744497712922</v>
      </c>
      <c r="E90" s="228">
        <f>'10K'!$E90*(1-$K$2)+H.Marathon!$E90*$K$2</f>
        <v>0.5664656147532271</v>
      </c>
    </row>
    <row r="91" spans="1:5">
      <c r="A91" s="216">
        <v>85</v>
      </c>
      <c r="D91" s="223">
        <f t="shared" si="1"/>
        <v>54.32284029061455</v>
      </c>
      <c r="E91" s="228">
        <f>'10K'!$E91*(1-$K$2)+H.Marathon!$E91*$K$2</f>
        <v>0.549185815280128</v>
      </c>
    </row>
    <row r="92" spans="1:5">
      <c r="A92" s="216">
        <v>86</v>
      </c>
      <c r="D92" s="223">
        <f t="shared" si="1"/>
        <v>56.161512568733556</v>
      </c>
      <c r="E92" s="228">
        <f>'10K'!$E92*(1-$K$2)+H.Marathon!$E92*$K$2</f>
        <v>0.53120601580702898</v>
      </c>
    </row>
    <row r="93" spans="1:5">
      <c r="A93" s="216">
        <v>87</v>
      </c>
      <c r="D93" s="223">
        <f t="shared" si="1"/>
        <v>58.197049590416569</v>
      </c>
      <c r="E93" s="228">
        <f>'10K'!$E93*(1-$K$2)+H.Marathon!$E93*$K$2</f>
        <v>0.51262621633393002</v>
      </c>
    </row>
    <row r="94" spans="1:5">
      <c r="A94" s="216">
        <v>88</v>
      </c>
      <c r="D94" s="223">
        <f t="shared" si="1"/>
        <v>60.481672106372869</v>
      </c>
      <c r="E94" s="228">
        <f>'10K'!$E94*(1-$K$2)+H.Marathon!$E94*$K$2</f>
        <v>0.49326237675545082</v>
      </c>
    </row>
    <row r="95" spans="1:5">
      <c r="A95" s="216">
        <v>89</v>
      </c>
      <c r="D95" s="223">
        <f t="shared" si="1"/>
        <v>63.034928318384544</v>
      </c>
      <c r="E95" s="228">
        <f>'10K'!$E95*(1-$K$2)+H.Marathon!$E95*$K$2</f>
        <v>0.47328257728235174</v>
      </c>
    </row>
    <row r="96" spans="1:5">
      <c r="A96" s="216">
        <v>90</v>
      </c>
      <c r="D96" s="223">
        <f t="shared" si="1"/>
        <v>65.90280996200616</v>
      </c>
      <c r="E96" s="228">
        <f>'10K'!$E96*(1-$K$2)+H.Marathon!$E96*$K$2</f>
        <v>0.45268681791463289</v>
      </c>
    </row>
    <row r="97" spans="1:5">
      <c r="A97" s="216">
        <v>91</v>
      </c>
      <c r="D97" s="223">
        <f t="shared" si="1"/>
        <v>69.167039160344913</v>
      </c>
      <c r="E97" s="228">
        <f>'10K'!$E97*(1-$K$2)+H.Marathon!$E97*$K$2</f>
        <v>0.43132297833615363</v>
      </c>
    </row>
    <row r="98" spans="1:5">
      <c r="A98" s="216">
        <v>92</v>
      </c>
      <c r="D98" s="223">
        <f t="shared" si="1"/>
        <v>72.88382484926791</v>
      </c>
      <c r="E98" s="228">
        <f>'10K'!$E98*(1-$K$2)+H.Marathon!$E98*$K$2</f>
        <v>0.40932721896843483</v>
      </c>
    </row>
    <row r="99" spans="1:5">
      <c r="A99" s="216">
        <v>93</v>
      </c>
      <c r="D99" s="223">
        <f t="shared" si="1"/>
        <v>77.142245847118318</v>
      </c>
      <c r="E99" s="228">
        <f>'10K'!$E99*(1-$K$2)+H.Marathon!$E99*$K$2</f>
        <v>0.38673145960071592</v>
      </c>
    </row>
    <row r="100" spans="1:5">
      <c r="A100" s="216">
        <v>94</v>
      </c>
      <c r="D100" s="223">
        <f t="shared" si="1"/>
        <v>82.105950260018716</v>
      </c>
      <c r="E100" s="228">
        <f>'10K'!$E100*(1-$K$2)+H.Marathon!$E100*$K$2</f>
        <v>0.36335166012761688</v>
      </c>
    </row>
    <row r="101" spans="1:5">
      <c r="A101" s="216">
        <v>95</v>
      </c>
      <c r="D101" s="223">
        <f t="shared" si="1"/>
        <v>87.91163868531369</v>
      </c>
      <c r="E101" s="228">
        <f>'10K'!$E101*(1-$K$2)+H.Marathon!$E101*$K$2</f>
        <v>0.33935590075989813</v>
      </c>
    </row>
    <row r="102" spans="1:5">
      <c r="A102" s="216">
        <v>96</v>
      </c>
      <c r="D102" s="223">
        <f t="shared" si="1"/>
        <v>94.811288145168405</v>
      </c>
      <c r="E102" s="228">
        <f>'10K'!$E102*(1-$K$2)+H.Marathon!$E102*$K$2</f>
        <v>0.31466014139217924</v>
      </c>
    </row>
    <row r="103" spans="1:5">
      <c r="A103" s="216">
        <v>97</v>
      </c>
      <c r="D103" s="223">
        <f t="shared" si="1"/>
        <v>103.0995353492106</v>
      </c>
      <c r="E103" s="228">
        <f>'10K'!$E103*(1-$K$2)+H.Marathon!$E103*$K$2</f>
        <v>0.28936438202446041</v>
      </c>
    </row>
    <row r="104" spans="1:5">
      <c r="A104" s="216">
        <v>98</v>
      </c>
      <c r="D104" s="223">
        <f t="shared" si="1"/>
        <v>113.3189858794188</v>
      </c>
      <c r="E104" s="228">
        <f>'10K'!$E104*(1-$K$2)+H.Marathon!$E104*$K$2</f>
        <v>0.26326862265674156</v>
      </c>
    </row>
    <row r="105" spans="1:5">
      <c r="A105" s="216">
        <v>99</v>
      </c>
      <c r="D105" s="223">
        <f t="shared" si="1"/>
        <v>126.10632055835478</v>
      </c>
      <c r="E105" s="228">
        <f>'10K'!$E105*(1-$K$2)+H.Marathon!$E105*$K$2</f>
        <v>0.23657286328902269</v>
      </c>
    </row>
    <row r="106" spans="1:5">
      <c r="A106" s="216">
        <v>100</v>
      </c>
      <c r="D106" s="223">
        <f t="shared" si="1"/>
        <v>142.56508761860312</v>
      </c>
      <c r="E106" s="228">
        <f>'10K'!$E106*(1-$K$2)+H.Marathon!$E106*$K$2</f>
        <v>0.20926114402668405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E11" sqref="E11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2" t="s">
        <v>53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6" t="s">
        <v>2223</v>
      </c>
      <c r="L1" s="216"/>
      <c r="M1" s="216"/>
      <c r="N1" s="216"/>
      <c r="O1" s="216"/>
      <c r="P1" s="216"/>
    </row>
    <row r="2" spans="1:16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J2" s="216"/>
      <c r="K2" s="221">
        <f>Parameters!M20</f>
        <v>0.24421245079182743</v>
      </c>
      <c r="L2" s="216"/>
      <c r="M2" s="216"/>
      <c r="N2" s="216"/>
      <c r="O2" s="216"/>
      <c r="P2" s="216"/>
    </row>
    <row r="3" spans="1:16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</row>
    <row r="4" spans="1:16" ht="15.75">
      <c r="A4" s="213"/>
      <c r="B4" s="213"/>
      <c r="C4" s="213"/>
      <c r="D4" s="220">
        <f>Parameters!G20</f>
        <v>2.2164351851851852E-2</v>
      </c>
      <c r="E4" s="221">
        <f>D4*1440</f>
        <v>31.916666666666668</v>
      </c>
      <c r="F4" s="222">
        <v>1.89E-2</v>
      </c>
      <c r="G4" s="211">
        <v>1.0500000000000001E-2</v>
      </c>
      <c r="H4" s="218">
        <v>17</v>
      </c>
      <c r="I4" s="219">
        <v>56.8</v>
      </c>
      <c r="J4" s="223"/>
      <c r="K4" s="216"/>
      <c r="L4" s="216"/>
      <c r="M4" s="216"/>
      <c r="N4" s="216"/>
      <c r="O4" s="216"/>
      <c r="P4" s="216"/>
    </row>
    <row r="5" spans="1:16" ht="15.75">
      <c r="A5" s="213"/>
      <c r="B5" s="213"/>
      <c r="C5" s="213"/>
      <c r="D5" s="220"/>
      <c r="E5" s="213">
        <f>E4*60</f>
        <v>1915</v>
      </c>
      <c r="F5" s="222">
        <v>9.1E-4</v>
      </c>
      <c r="G5" s="211">
        <v>5.1000000000000004E-4</v>
      </c>
      <c r="H5" s="218">
        <v>15</v>
      </c>
      <c r="I5" s="219">
        <v>76.7</v>
      </c>
      <c r="J5" s="223"/>
      <c r="K5" s="216"/>
      <c r="L5" s="216"/>
      <c r="M5" s="216"/>
      <c r="N5" s="216"/>
      <c r="O5" s="216"/>
      <c r="P5" s="216"/>
    </row>
    <row r="6" spans="1:16" ht="27.95" customHeight="1">
      <c r="A6" s="224" t="s">
        <v>42</v>
      </c>
      <c r="B6" s="224" t="s">
        <v>523</v>
      </c>
      <c r="C6" s="224" t="s">
        <v>43</v>
      </c>
      <c r="D6" s="224" t="s">
        <v>524</v>
      </c>
      <c r="E6" s="224" t="s">
        <v>114</v>
      </c>
      <c r="F6" s="418" t="s">
        <v>113</v>
      </c>
      <c r="G6" s="224" t="s">
        <v>42</v>
      </c>
      <c r="H6" s="420" t="s">
        <v>284</v>
      </c>
      <c r="I6" s="420" t="s">
        <v>205</v>
      </c>
      <c r="J6" s="420" t="s">
        <v>206</v>
      </c>
      <c r="K6" s="421" t="s">
        <v>207</v>
      </c>
      <c r="L6" s="225" t="s">
        <v>208</v>
      </c>
      <c r="M6" s="422" t="s">
        <v>209</v>
      </c>
      <c r="N6" s="421" t="s">
        <v>210</v>
      </c>
      <c r="O6" s="225" t="s">
        <v>211</v>
      </c>
      <c r="P6" s="423" t="s">
        <v>387</v>
      </c>
    </row>
    <row r="7" spans="1:16">
      <c r="A7" s="216">
        <v>1</v>
      </c>
      <c r="B7" s="216" t="s">
        <v>51</v>
      </c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</row>
    <row r="8" spans="1:16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</row>
    <row r="9" spans="1:16">
      <c r="A9" s="216">
        <v>3</v>
      </c>
      <c r="B9" s="227" t="s">
        <v>51</v>
      </c>
      <c r="C9" s="223"/>
      <c r="D9" s="223"/>
      <c r="E9" s="228">
        <f>'10K'!$E9*(1-$K$2)+H.Marathon!$E9*$K$2</f>
        <v>0.36016404790809059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</row>
    <row r="10" spans="1:16">
      <c r="A10" s="216">
        <v>4</v>
      </c>
      <c r="B10" s="230"/>
      <c r="C10" s="223"/>
      <c r="D10" s="223"/>
      <c r="E10" s="228">
        <f>'10K'!$E10*(1-$K$2)+H.Marathon!$E10*$K$2</f>
        <v>0.43288892330678919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16">
      <c r="A11" s="216">
        <v>5</v>
      </c>
      <c r="B11" s="269">
        <v>4.565972222222222E-2</v>
      </c>
      <c r="C11" s="223">
        <f>B11*1440</f>
        <v>65.75</v>
      </c>
      <c r="D11" s="223">
        <f t="shared" ref="D11:D42" si="0">E$4/E11</f>
        <v>63.683776277787707</v>
      </c>
      <c r="E11" s="228">
        <f>'10K'!$E11*(1-$K$2)+H.Marathon!$E11*$K$2</f>
        <v>0.50117421629406256</v>
      </c>
      <c r="F11" s="270">
        <f t="shared" ref="F11:F42" si="1">100*(D11/C11)</f>
        <v>96.857454414886249</v>
      </c>
      <c r="G11" s="216">
        <v>5</v>
      </c>
      <c r="H11" s="270"/>
      <c r="I11" s="216"/>
      <c r="J11" s="216"/>
      <c r="K11" s="216"/>
      <c r="L11" s="216"/>
      <c r="M11" s="216"/>
      <c r="N11" s="216"/>
      <c r="O11" s="216"/>
      <c r="P11" s="216"/>
    </row>
    <row r="12" spans="1:16">
      <c r="A12" s="216">
        <v>6</v>
      </c>
      <c r="B12" s="269">
        <v>3.3622685185185186E-2</v>
      </c>
      <c r="C12" s="223">
        <f>B12*1440</f>
        <v>48.416666666666671</v>
      </c>
      <c r="D12" s="223">
        <f t="shared" si="0"/>
        <v>56.485241863124415</v>
      </c>
      <c r="E12" s="228">
        <f>'10K'!$E12*(1-$K$2)+H.Marathon!$E12*$K$2</f>
        <v>0.56504434811498983</v>
      </c>
      <c r="F12" s="270">
        <f t="shared" si="1"/>
        <v>116.66487131798502</v>
      </c>
      <c r="G12" s="216">
        <v>6</v>
      </c>
      <c r="H12" s="270"/>
      <c r="I12" s="216"/>
      <c r="J12" s="216"/>
      <c r="K12" s="216"/>
      <c r="L12" s="216"/>
      <c r="M12" s="216"/>
      <c r="N12" s="216"/>
      <c r="O12" s="216"/>
      <c r="P12" s="216"/>
    </row>
    <row r="13" spans="1:16">
      <c r="A13" s="216">
        <v>7</v>
      </c>
      <c r="B13" s="272">
        <v>4.3298611111111114E-2</v>
      </c>
      <c r="C13" s="223">
        <f t="shared" ref="C13:C76" si="2">B13*1440</f>
        <v>62.35</v>
      </c>
      <c r="D13" s="223">
        <f t="shared" si="0"/>
        <v>51.107608459126837</v>
      </c>
      <c r="E13" s="228">
        <f>'10K'!$E13*(1-$K$2)+H.Marathon!$E13*$K$2</f>
        <v>0.62449931876957088</v>
      </c>
      <c r="F13" s="270">
        <f t="shared" si="1"/>
        <v>81.968898891943596</v>
      </c>
      <c r="G13" s="216">
        <v>7</v>
      </c>
      <c r="H13" s="272">
        <v>4.3298611111111107E-2</v>
      </c>
      <c r="I13" s="237" t="s">
        <v>388</v>
      </c>
      <c r="J13" s="237" t="s">
        <v>389</v>
      </c>
      <c r="K13" s="237" t="s">
        <v>123</v>
      </c>
      <c r="L13" s="245">
        <v>39841</v>
      </c>
      <c r="M13" s="238"/>
      <c r="N13" s="238" t="s">
        <v>390</v>
      </c>
      <c r="O13" s="245">
        <v>42707</v>
      </c>
      <c r="P13" s="216"/>
    </row>
    <row r="14" spans="1:16">
      <c r="A14" s="216">
        <v>8</v>
      </c>
      <c r="B14" s="269">
        <v>3.4976851851851849E-2</v>
      </c>
      <c r="C14" s="223">
        <f t="shared" si="2"/>
        <v>50.36666666666666</v>
      </c>
      <c r="D14" s="223">
        <f t="shared" si="0"/>
        <v>46.969795263119885</v>
      </c>
      <c r="E14" s="228">
        <f>'10K'!$E14*(1-$K$2)+H.Marathon!$E14*$K$2</f>
        <v>0.67951470701272676</v>
      </c>
      <c r="F14" s="270">
        <f t="shared" si="1"/>
        <v>93.255715280846914</v>
      </c>
      <c r="G14" s="216">
        <v>8</v>
      </c>
      <c r="H14" s="273"/>
      <c r="I14" s="216"/>
      <c r="J14" s="216"/>
      <c r="K14" s="216"/>
      <c r="L14" s="216"/>
      <c r="M14" s="216"/>
      <c r="N14" s="216"/>
      <c r="O14" s="216"/>
      <c r="P14" s="216"/>
    </row>
    <row r="15" spans="1:16">
      <c r="A15" s="216">
        <v>9</v>
      </c>
      <c r="B15" s="269">
        <v>3.3622685185185186E-2</v>
      </c>
      <c r="C15" s="223">
        <f t="shared" si="2"/>
        <v>48.416666666666671</v>
      </c>
      <c r="D15" s="223">
        <f t="shared" si="0"/>
        <v>43.716040826661697</v>
      </c>
      <c r="E15" s="228">
        <f>'10K'!$E15*(1-$K$2)+H.Marathon!$E15*$K$2</f>
        <v>0.73009051284445725</v>
      </c>
      <c r="F15" s="270">
        <f t="shared" si="1"/>
        <v>90.291306354550827</v>
      </c>
      <c r="G15" s="216">
        <v>9</v>
      </c>
      <c r="H15" s="273"/>
      <c r="I15" s="216"/>
      <c r="J15" s="216"/>
      <c r="K15" s="216"/>
      <c r="L15" s="216"/>
      <c r="M15" s="216"/>
      <c r="N15" s="216"/>
      <c r="O15" s="216"/>
      <c r="P15" s="216"/>
    </row>
    <row r="16" spans="1:16">
      <c r="A16" s="216">
        <v>10</v>
      </c>
      <c r="B16" s="269">
        <v>4.4861111111111109E-2</v>
      </c>
      <c r="C16" s="223">
        <f t="shared" si="2"/>
        <v>64.599999999999994</v>
      </c>
      <c r="D16" s="223">
        <f t="shared" si="0"/>
        <v>41.115123984523969</v>
      </c>
      <c r="E16" s="228">
        <f>'10K'!$E16*(1-$K$2)+H.Marathon!$E16*$K$2</f>
        <v>0.77627557875492081</v>
      </c>
      <c r="F16" s="270">
        <f t="shared" si="1"/>
        <v>63.64570276242101</v>
      </c>
      <c r="G16" s="216">
        <v>10</v>
      </c>
      <c r="H16" s="273"/>
      <c r="I16" s="216"/>
      <c r="J16" s="216"/>
      <c r="K16" s="216"/>
      <c r="L16" s="216"/>
      <c r="M16" s="216"/>
      <c r="N16" s="216"/>
      <c r="O16" s="216"/>
      <c r="P16" s="216"/>
    </row>
    <row r="17" spans="1:16">
      <c r="A17" s="216">
        <v>11</v>
      </c>
      <c r="B17" s="269">
        <v>3.6516203703703703E-2</v>
      </c>
      <c r="C17" s="223">
        <f t="shared" si="2"/>
        <v>52.583333333333336</v>
      </c>
      <c r="D17" s="223">
        <f t="shared" si="0"/>
        <v>39.016925283957988</v>
      </c>
      <c r="E17" s="228">
        <f>'10K'!$E17*(1-$K$2)+H.Marathon!$E17*$K$2</f>
        <v>0.8180210622539591</v>
      </c>
      <c r="F17" s="270">
        <f t="shared" si="1"/>
        <v>74.20017486648112</v>
      </c>
      <c r="G17" s="216">
        <v>11</v>
      </c>
      <c r="H17" s="273"/>
      <c r="I17" s="216"/>
      <c r="J17" s="216"/>
      <c r="K17" s="216"/>
      <c r="L17" s="216"/>
      <c r="M17" s="216"/>
      <c r="N17" s="216"/>
      <c r="O17" s="216"/>
      <c r="P17" s="216"/>
    </row>
    <row r="18" spans="1:16">
      <c r="A18" s="216">
        <v>12</v>
      </c>
      <c r="B18" s="269">
        <v>3.5196759259259261E-2</v>
      </c>
      <c r="C18" s="223">
        <f t="shared" si="2"/>
        <v>50.683333333333337</v>
      </c>
      <c r="D18" s="223">
        <f t="shared" si="0"/>
        <v>37.315164883818646</v>
      </c>
      <c r="E18" s="228">
        <f>'10K'!$E18*(1-$K$2)+H.Marathon!$E18*$K$2</f>
        <v>0.8553269633415721</v>
      </c>
      <c r="F18" s="270">
        <f t="shared" si="1"/>
        <v>73.62413327948434</v>
      </c>
      <c r="G18" s="216">
        <v>12</v>
      </c>
      <c r="H18" s="273"/>
      <c r="I18" s="216"/>
      <c r="J18" s="216"/>
      <c r="K18" s="216"/>
      <c r="L18" s="216"/>
      <c r="M18" s="216"/>
      <c r="N18" s="216"/>
      <c r="O18" s="216"/>
      <c r="P18" s="216"/>
    </row>
    <row r="19" spans="1:16">
      <c r="A19" s="216">
        <v>13</v>
      </c>
      <c r="B19" s="272">
        <v>3.5717592592592592E-2</v>
      </c>
      <c r="C19" s="223">
        <f t="shared" si="2"/>
        <v>51.43333333333333</v>
      </c>
      <c r="D19" s="223">
        <f t="shared" si="0"/>
        <v>35.933382716221281</v>
      </c>
      <c r="E19" s="228">
        <f>'10K'!$E19*(1-$K$2)+H.Marathon!$E19*$K$2</f>
        <v>0.88821770326283922</v>
      </c>
      <c r="F19" s="270">
        <f t="shared" si="1"/>
        <v>69.863997503994725</v>
      </c>
      <c r="G19" s="216">
        <v>13</v>
      </c>
      <c r="H19" s="274" t="s">
        <v>392</v>
      </c>
      <c r="I19" s="237" t="s">
        <v>393</v>
      </c>
      <c r="J19" s="237" t="s">
        <v>394</v>
      </c>
      <c r="K19" s="237" t="s">
        <v>123</v>
      </c>
      <c r="L19" s="245">
        <v>37561</v>
      </c>
      <c r="M19" s="238"/>
      <c r="N19" s="237" t="s">
        <v>395</v>
      </c>
      <c r="O19" s="245">
        <v>42532</v>
      </c>
      <c r="P19" s="216"/>
    </row>
    <row r="20" spans="1:16">
      <c r="A20" s="216">
        <v>14</v>
      </c>
      <c r="B20" s="269">
        <v>3.3530092592592591E-2</v>
      </c>
      <c r="C20" s="223">
        <f t="shared" si="2"/>
        <v>48.283333333333331</v>
      </c>
      <c r="D20" s="223">
        <f t="shared" si="0"/>
        <v>34.817170904115251</v>
      </c>
      <c r="E20" s="228">
        <f>'10K'!$E20*(1-$K$2)+H.Marathon!$E20*$K$2</f>
        <v>0.9166932820177599</v>
      </c>
      <c r="F20" s="270">
        <f t="shared" si="1"/>
        <v>72.110122687156192</v>
      </c>
      <c r="G20" s="216">
        <v>14</v>
      </c>
      <c r="H20" s="273"/>
      <c r="I20" s="216"/>
      <c r="J20" s="216"/>
      <c r="K20" s="216"/>
      <c r="L20" s="216"/>
      <c r="M20" s="216"/>
      <c r="N20" s="216"/>
      <c r="O20" s="216"/>
      <c r="P20" s="216"/>
    </row>
    <row r="21" spans="1:16">
      <c r="A21" s="216">
        <v>15</v>
      </c>
      <c r="B21" s="272">
        <v>2.8726851851851851E-2</v>
      </c>
      <c r="C21" s="223">
        <f t="shared" si="2"/>
        <v>41.366666666666667</v>
      </c>
      <c r="D21" s="223">
        <f t="shared" si="0"/>
        <v>33.927578742170439</v>
      </c>
      <c r="E21" s="228">
        <f>'10K'!$E21*(1-$K$2)+H.Marathon!$E21*$K$2</f>
        <v>0.94072927836125542</v>
      </c>
      <c r="F21" s="270">
        <f t="shared" si="1"/>
        <v>82.016709288083263</v>
      </c>
      <c r="G21" s="216">
        <v>15</v>
      </c>
      <c r="H21" s="274" t="s">
        <v>396</v>
      </c>
      <c r="I21" s="237" t="s">
        <v>135</v>
      </c>
      <c r="J21" s="237" t="s">
        <v>136</v>
      </c>
      <c r="K21" s="237" t="s">
        <v>128</v>
      </c>
      <c r="L21" s="245">
        <v>28256</v>
      </c>
      <c r="M21" s="238" t="s">
        <v>397</v>
      </c>
      <c r="N21" s="237" t="s">
        <v>398</v>
      </c>
      <c r="O21" s="245">
        <v>34091</v>
      </c>
      <c r="P21" s="216"/>
    </row>
    <row r="22" spans="1:16">
      <c r="A22" s="216">
        <v>16</v>
      </c>
      <c r="B22" s="269">
        <v>3.1018518518518518E-2</v>
      </c>
      <c r="C22" s="223">
        <f t="shared" si="2"/>
        <v>44.666666666666664</v>
      </c>
      <c r="D22" s="223">
        <f t="shared" si="0"/>
        <v>33.234407136236882</v>
      </c>
      <c r="E22" s="228">
        <f>'10K'!$E22*(1-$K$2)+H.Marathon!$E22*$K$2</f>
        <v>0.96035011353840494</v>
      </c>
      <c r="F22" s="270">
        <f t="shared" si="1"/>
        <v>74.405389110978106</v>
      </c>
      <c r="G22" s="216">
        <v>16</v>
      </c>
      <c r="H22" s="273"/>
      <c r="I22" s="216"/>
      <c r="J22" s="216"/>
      <c r="K22" s="216"/>
      <c r="L22" s="216"/>
      <c r="M22" s="216"/>
      <c r="N22" s="216"/>
      <c r="O22" s="216"/>
      <c r="P22" s="216"/>
    </row>
    <row r="23" spans="1:16">
      <c r="A23" s="216">
        <v>17</v>
      </c>
      <c r="B23" s="272">
        <v>2.8726851851851851E-2</v>
      </c>
      <c r="C23" s="223">
        <f t="shared" si="2"/>
        <v>41.366666666666667</v>
      </c>
      <c r="D23" s="223">
        <f t="shared" si="0"/>
        <v>32.714755223515901</v>
      </c>
      <c r="E23" s="228">
        <f>'10K'!$E23*(1-$K$2)+H.Marathon!$E23*$K$2</f>
        <v>0.97560463003936659</v>
      </c>
      <c r="F23" s="270">
        <f t="shared" si="1"/>
        <v>79.084823263938517</v>
      </c>
      <c r="G23" s="216">
        <v>17</v>
      </c>
      <c r="H23" s="274" t="s">
        <v>399</v>
      </c>
      <c r="I23" s="237" t="s">
        <v>228</v>
      </c>
      <c r="J23" s="237" t="s">
        <v>400</v>
      </c>
      <c r="K23" s="237" t="s">
        <v>128</v>
      </c>
      <c r="L23" s="245">
        <v>27524</v>
      </c>
      <c r="M23" s="238" t="s">
        <v>397</v>
      </c>
      <c r="N23" s="237" t="s">
        <v>398</v>
      </c>
      <c r="O23" s="245">
        <v>34091</v>
      </c>
      <c r="P23" s="216"/>
    </row>
    <row r="24" spans="1:16">
      <c r="A24" s="216">
        <v>18</v>
      </c>
      <c r="B24" s="269">
        <v>2.7511574074074074E-2</v>
      </c>
      <c r="C24" s="223">
        <f t="shared" si="2"/>
        <v>39.616666666666667</v>
      </c>
      <c r="D24" s="223">
        <f t="shared" si="0"/>
        <v>32.320868248042459</v>
      </c>
      <c r="E24" s="228">
        <f>'10K'!$E24*(1-$K$2)+H.Marathon!$E24*$K$2</f>
        <v>0.98749409891238693</v>
      </c>
      <c r="F24" s="270">
        <f t="shared" si="1"/>
        <v>81.584017454040705</v>
      </c>
      <c r="G24" s="216">
        <v>18</v>
      </c>
      <c r="H24" s="274" t="s">
        <v>401</v>
      </c>
      <c r="I24" s="237" t="s">
        <v>291</v>
      </c>
      <c r="J24" s="237" t="s">
        <v>402</v>
      </c>
      <c r="K24" s="237" t="s">
        <v>128</v>
      </c>
      <c r="L24" s="245">
        <v>34275</v>
      </c>
      <c r="M24" s="238"/>
      <c r="N24" s="237" t="s">
        <v>403</v>
      </c>
      <c r="O24" s="245">
        <v>40993</v>
      </c>
      <c r="P24" s="216"/>
    </row>
    <row r="25" spans="1:16">
      <c r="A25" s="216">
        <v>19</v>
      </c>
      <c r="B25" s="269">
        <v>2.7696759259259258E-2</v>
      </c>
      <c r="C25" s="223">
        <f t="shared" si="2"/>
        <v>39.883333333333333</v>
      </c>
      <c r="D25" s="223">
        <f t="shared" si="0"/>
        <v>32.033254335727698</v>
      </c>
      <c r="E25" s="228">
        <f>'10K'!$E25*(1-$K$2)+H.Marathon!$E25*$K$2</f>
        <v>0.99636041758857474</v>
      </c>
      <c r="F25" s="270">
        <f t="shared" si="1"/>
        <v>80.317394907800335</v>
      </c>
      <c r="G25" s="216">
        <v>19</v>
      </c>
      <c r="H25" s="274" t="s">
        <v>404</v>
      </c>
      <c r="I25" s="237" t="s">
        <v>405</v>
      </c>
      <c r="J25" s="237" t="s">
        <v>406</v>
      </c>
      <c r="K25" s="237" t="s">
        <v>128</v>
      </c>
      <c r="L25" s="245">
        <v>29632</v>
      </c>
      <c r="M25" s="238"/>
      <c r="N25" s="237" t="s">
        <v>407</v>
      </c>
      <c r="O25" s="245">
        <v>36625</v>
      </c>
      <c r="P25" s="216"/>
    </row>
    <row r="26" spans="1:16">
      <c r="A26" s="216">
        <v>20</v>
      </c>
      <c r="B26" s="269">
        <v>2.7476851851851853E-2</v>
      </c>
      <c r="C26" s="223">
        <f t="shared" si="2"/>
        <v>39.56666666666667</v>
      </c>
      <c r="D26" s="223">
        <f t="shared" si="0"/>
        <v>31.916666666666668</v>
      </c>
      <c r="E26" s="228">
        <f>'10K'!$E26*(1-$K$2)+H.Marathon!$E26*$K$2</f>
        <v>1</v>
      </c>
      <c r="F26" s="270">
        <f t="shared" si="1"/>
        <v>80.665543386689137</v>
      </c>
      <c r="G26" s="216">
        <v>20</v>
      </c>
      <c r="H26" s="274" t="s">
        <v>408</v>
      </c>
      <c r="I26" s="237" t="s">
        <v>409</v>
      </c>
      <c r="J26" s="237" t="s">
        <v>410</v>
      </c>
      <c r="K26" s="237" t="s">
        <v>128</v>
      </c>
      <c r="L26" s="245">
        <v>32141</v>
      </c>
      <c r="M26" s="238"/>
      <c r="N26" s="237" t="s">
        <v>411</v>
      </c>
      <c r="O26" s="245">
        <v>39747</v>
      </c>
      <c r="P26" s="216"/>
    </row>
    <row r="27" spans="1:16">
      <c r="A27" s="216">
        <v>21</v>
      </c>
      <c r="B27" s="269">
        <v>2.6817129629629628E-2</v>
      </c>
      <c r="C27" s="223">
        <f t="shared" si="2"/>
        <v>38.616666666666667</v>
      </c>
      <c r="D27" s="223">
        <f t="shared" si="0"/>
        <v>31.916666666666668</v>
      </c>
      <c r="E27" s="228">
        <f>'10K'!$E27*(1-$K$2)+H.Marathon!$E27*$K$2</f>
        <v>1</v>
      </c>
      <c r="F27" s="270">
        <f t="shared" si="1"/>
        <v>82.64997842037117</v>
      </c>
      <c r="G27" s="216">
        <v>21</v>
      </c>
      <c r="H27" s="274" t="s">
        <v>213</v>
      </c>
      <c r="I27" s="237" t="s">
        <v>412</v>
      </c>
      <c r="J27" s="237" t="s">
        <v>413</v>
      </c>
      <c r="K27" s="237" t="s">
        <v>128</v>
      </c>
      <c r="L27" s="245">
        <v>32196</v>
      </c>
      <c r="M27" s="238" t="s">
        <v>397</v>
      </c>
      <c r="N27" s="237" t="s">
        <v>398</v>
      </c>
      <c r="O27" s="245">
        <v>39936</v>
      </c>
      <c r="P27" s="216"/>
    </row>
    <row r="28" spans="1:16">
      <c r="A28" s="216">
        <v>22</v>
      </c>
      <c r="B28" s="269">
        <v>2.6504629629629628E-2</v>
      </c>
      <c r="C28" s="223">
        <f t="shared" si="2"/>
        <v>38.166666666666664</v>
      </c>
      <c r="D28" s="223">
        <f t="shared" si="0"/>
        <v>31.916666666666668</v>
      </c>
      <c r="E28" s="228">
        <f>'10K'!$E28*(1-$K$2)+H.Marathon!$E28*$K$2</f>
        <v>1</v>
      </c>
      <c r="F28" s="270">
        <f t="shared" si="1"/>
        <v>83.624454148471628</v>
      </c>
      <c r="G28" s="216">
        <v>22</v>
      </c>
      <c r="H28" s="274" t="s">
        <v>414</v>
      </c>
      <c r="I28" s="237" t="s">
        <v>412</v>
      </c>
      <c r="J28" s="237" t="s">
        <v>413</v>
      </c>
      <c r="K28" s="237" t="s">
        <v>128</v>
      </c>
      <c r="L28" s="245">
        <v>32196</v>
      </c>
      <c r="M28" s="238" t="s">
        <v>397</v>
      </c>
      <c r="N28" s="237" t="s">
        <v>398</v>
      </c>
      <c r="O28" s="245">
        <v>40300</v>
      </c>
      <c r="P28" s="216"/>
    </row>
    <row r="29" spans="1:16">
      <c r="A29" s="216">
        <v>23</v>
      </c>
      <c r="B29" s="269">
        <v>2.6631944444444444E-2</v>
      </c>
      <c r="C29" s="223">
        <f t="shared" si="2"/>
        <v>38.35</v>
      </c>
      <c r="D29" s="223">
        <f t="shared" si="0"/>
        <v>31.916666666666668</v>
      </c>
      <c r="E29" s="228">
        <f>'10K'!$E29*(1-$K$2)+H.Marathon!$E29*$K$2</f>
        <v>1</v>
      </c>
      <c r="F29" s="270">
        <f t="shared" si="1"/>
        <v>83.224684919600179</v>
      </c>
      <c r="G29" s="216">
        <v>23</v>
      </c>
      <c r="H29" s="274" t="s">
        <v>415</v>
      </c>
      <c r="I29" s="237" t="s">
        <v>416</v>
      </c>
      <c r="J29" s="237" t="s">
        <v>417</v>
      </c>
      <c r="K29" s="237" t="s">
        <v>123</v>
      </c>
      <c r="L29" s="245">
        <v>33523</v>
      </c>
      <c r="M29" s="238" t="s">
        <v>418</v>
      </c>
      <c r="N29" s="237" t="s">
        <v>268</v>
      </c>
      <c r="O29" s="245">
        <v>41959</v>
      </c>
      <c r="P29" s="216"/>
    </row>
    <row r="30" spans="1:16">
      <c r="A30" s="216">
        <v>24</v>
      </c>
      <c r="B30" s="269">
        <v>2.6967592592592592E-2</v>
      </c>
      <c r="C30" s="223">
        <f t="shared" si="2"/>
        <v>38.833333333333329</v>
      </c>
      <c r="D30" s="223">
        <f t="shared" si="0"/>
        <v>31.916666666666668</v>
      </c>
      <c r="E30" s="228">
        <f>'10K'!$E30*(1-$K$2)+H.Marathon!$E30*$K$2</f>
        <v>1</v>
      </c>
      <c r="F30" s="270">
        <f t="shared" si="1"/>
        <v>82.188841201716755</v>
      </c>
      <c r="G30" s="216">
        <v>24</v>
      </c>
      <c r="H30" s="274" t="s">
        <v>419</v>
      </c>
      <c r="I30" s="237" t="s">
        <v>416</v>
      </c>
      <c r="J30" s="237" t="s">
        <v>420</v>
      </c>
      <c r="K30" s="237" t="s">
        <v>128</v>
      </c>
      <c r="L30" s="245">
        <v>31461</v>
      </c>
      <c r="M30" s="238" t="s">
        <v>397</v>
      </c>
      <c r="N30" s="237" t="s">
        <v>398</v>
      </c>
      <c r="O30" s="245">
        <v>40300</v>
      </c>
      <c r="P30" s="216"/>
    </row>
    <row r="31" spans="1:16">
      <c r="A31" s="216">
        <v>25</v>
      </c>
      <c r="B31" s="269">
        <v>2.7256944444444445E-2</v>
      </c>
      <c r="C31" s="223">
        <f t="shared" si="2"/>
        <v>39.25</v>
      </c>
      <c r="D31" s="223">
        <f t="shared" si="0"/>
        <v>31.916666666666668</v>
      </c>
      <c r="E31" s="228">
        <f>'10K'!$E31*(1-$K$2)+H.Marathon!$E31*$K$2</f>
        <v>1</v>
      </c>
      <c r="F31" s="270">
        <f t="shared" si="1"/>
        <v>81.316348195329084</v>
      </c>
      <c r="G31" s="216">
        <v>25</v>
      </c>
      <c r="H31" s="274" t="s">
        <v>421</v>
      </c>
      <c r="I31" s="237" t="s">
        <v>228</v>
      </c>
      <c r="J31" s="237" t="s">
        <v>422</v>
      </c>
      <c r="K31" s="237" t="s">
        <v>128</v>
      </c>
      <c r="L31" s="245">
        <v>30448</v>
      </c>
      <c r="M31" s="238"/>
      <c r="N31" s="237" t="s">
        <v>411</v>
      </c>
      <c r="O31" s="245">
        <v>39747</v>
      </c>
      <c r="P31" s="216"/>
    </row>
    <row r="32" spans="1:16">
      <c r="A32" s="216">
        <v>26</v>
      </c>
      <c r="B32" s="269">
        <v>2.642361111111111E-2</v>
      </c>
      <c r="C32" s="223">
        <f t="shared" si="2"/>
        <v>38.049999999999997</v>
      </c>
      <c r="D32" s="223">
        <f t="shared" si="0"/>
        <v>31.916666666666668</v>
      </c>
      <c r="E32" s="228">
        <f>'10K'!$E32*(1-$K$2)+H.Marathon!$E32*$K$2</f>
        <v>1</v>
      </c>
      <c r="F32" s="270">
        <f t="shared" si="1"/>
        <v>83.880858519491909</v>
      </c>
      <c r="G32" s="216">
        <v>26</v>
      </c>
      <c r="H32" s="274" t="s">
        <v>423</v>
      </c>
      <c r="I32" s="237" t="s">
        <v>424</v>
      </c>
      <c r="J32" s="237" t="s">
        <v>425</v>
      </c>
      <c r="K32" s="237" t="s">
        <v>128</v>
      </c>
      <c r="L32" s="245">
        <v>32860</v>
      </c>
      <c r="M32" s="238" t="s">
        <v>397</v>
      </c>
      <c r="N32" s="237" t="s">
        <v>398</v>
      </c>
      <c r="O32" s="245">
        <v>42491</v>
      </c>
      <c r="P32" s="216"/>
    </row>
    <row r="33" spans="1:16">
      <c r="A33" s="216">
        <v>27</v>
      </c>
      <c r="B33" s="269">
        <v>2.6990740740740742E-2</v>
      </c>
      <c r="C33" s="223">
        <f t="shared" si="2"/>
        <v>38.866666666666667</v>
      </c>
      <c r="D33" s="223">
        <f t="shared" si="0"/>
        <v>31.916666666666668</v>
      </c>
      <c r="E33" s="228">
        <f>'10K'!$E33*(1-$K$2)+H.Marathon!$E33*$K$2</f>
        <v>1</v>
      </c>
      <c r="F33" s="270">
        <f t="shared" si="1"/>
        <v>82.118353344768451</v>
      </c>
      <c r="G33" s="216">
        <v>27</v>
      </c>
      <c r="H33" s="274" t="s">
        <v>426</v>
      </c>
      <c r="I33" s="237" t="s">
        <v>297</v>
      </c>
      <c r="J33" s="237" t="s">
        <v>298</v>
      </c>
      <c r="K33" s="237" t="s">
        <v>128</v>
      </c>
      <c r="L33" s="245">
        <v>29113</v>
      </c>
      <c r="M33" s="238" t="s">
        <v>397</v>
      </c>
      <c r="N33" s="237" t="s">
        <v>398</v>
      </c>
      <c r="O33" s="245">
        <v>39208</v>
      </c>
      <c r="P33" s="216"/>
    </row>
    <row r="34" spans="1:16">
      <c r="A34" s="216">
        <v>28</v>
      </c>
      <c r="B34" s="269">
        <v>2.6689814814814816E-2</v>
      </c>
      <c r="C34" s="223">
        <f t="shared" si="2"/>
        <v>38.433333333333337</v>
      </c>
      <c r="D34" s="223">
        <f t="shared" si="0"/>
        <v>31.916666666666668</v>
      </c>
      <c r="E34" s="228">
        <f>'10K'!$E34*(1-$K$2)+H.Marathon!$E34*$K$2</f>
        <v>1</v>
      </c>
      <c r="F34" s="270">
        <f t="shared" si="1"/>
        <v>83.044232437120542</v>
      </c>
      <c r="G34" s="216">
        <v>28</v>
      </c>
      <c r="H34" s="274" t="s">
        <v>427</v>
      </c>
      <c r="I34" s="237" t="s">
        <v>150</v>
      </c>
      <c r="J34" s="237" t="s">
        <v>151</v>
      </c>
      <c r="K34" s="237" t="s">
        <v>131</v>
      </c>
      <c r="L34" s="245">
        <v>30605</v>
      </c>
      <c r="M34" s="238" t="s">
        <v>397</v>
      </c>
      <c r="N34" s="237" t="s">
        <v>398</v>
      </c>
      <c r="O34" s="245">
        <v>41035</v>
      </c>
      <c r="P34" s="216"/>
    </row>
    <row r="35" spans="1:16">
      <c r="A35" s="216">
        <v>29</v>
      </c>
      <c r="B35" s="269">
        <v>2.627314814814815E-2</v>
      </c>
      <c r="C35" s="223">
        <f t="shared" si="2"/>
        <v>37.833333333333336</v>
      </c>
      <c r="D35" s="223">
        <f t="shared" si="0"/>
        <v>31.916666666666668</v>
      </c>
      <c r="E35" s="228">
        <f>'10K'!$E35*(1-$K$2)+H.Marathon!$E35*$K$2</f>
        <v>1</v>
      </c>
      <c r="F35" s="270">
        <f t="shared" si="1"/>
        <v>84.36123348017621</v>
      </c>
      <c r="G35" s="216">
        <v>29</v>
      </c>
      <c r="H35" s="274" t="s">
        <v>428</v>
      </c>
      <c r="I35" s="237" t="s">
        <v>148</v>
      </c>
      <c r="J35" s="237" t="s">
        <v>149</v>
      </c>
      <c r="K35" s="237" t="s">
        <v>123</v>
      </c>
      <c r="L35" s="245">
        <v>30925</v>
      </c>
      <c r="M35" s="238" t="s">
        <v>418</v>
      </c>
      <c r="N35" s="237" t="s">
        <v>268</v>
      </c>
      <c r="O35" s="245">
        <v>41595</v>
      </c>
      <c r="P35" s="216"/>
    </row>
    <row r="36" spans="1:16">
      <c r="A36" s="216">
        <v>30</v>
      </c>
      <c r="B36" s="275">
        <v>2.6481481481481481E-2</v>
      </c>
      <c r="C36" s="223">
        <f t="shared" si="2"/>
        <v>38.133333333333333</v>
      </c>
      <c r="D36" s="223">
        <f t="shared" si="0"/>
        <v>31.923904973637022</v>
      </c>
      <c r="E36" s="228">
        <f>'10K'!$E36*(1-$K$2)+H.Marathon!$E36*$K$2</f>
        <v>0.99977326373523756</v>
      </c>
      <c r="F36" s="270">
        <f t="shared" si="1"/>
        <v>83.716534021775416</v>
      </c>
      <c r="G36" s="216">
        <v>30</v>
      </c>
      <c r="H36" s="276" t="s">
        <v>385</v>
      </c>
      <c r="I36" s="251" t="s">
        <v>148</v>
      </c>
      <c r="J36" s="251" t="s">
        <v>149</v>
      </c>
      <c r="K36" s="251" t="s">
        <v>123</v>
      </c>
      <c r="L36" s="277">
        <v>30925</v>
      </c>
      <c r="M36" s="252" t="s">
        <v>418</v>
      </c>
      <c r="N36" s="251" t="s">
        <v>268</v>
      </c>
      <c r="O36" s="277">
        <v>41959</v>
      </c>
      <c r="P36" s="216"/>
    </row>
    <row r="37" spans="1:16">
      <c r="A37" s="216">
        <v>31</v>
      </c>
      <c r="B37" s="269">
        <v>2.6805555555555555E-2</v>
      </c>
      <c r="C37" s="223">
        <f t="shared" si="2"/>
        <v>38.6</v>
      </c>
      <c r="D37" s="223">
        <f t="shared" si="0"/>
        <v>31.945639606666116</v>
      </c>
      <c r="E37" s="228">
        <f>'10K'!$E37*(1-$K$2)+H.Marathon!$E37*$K$2</f>
        <v>0.99909305494095024</v>
      </c>
      <c r="F37" s="270">
        <f t="shared" si="1"/>
        <v>82.760724369601334</v>
      </c>
      <c r="G37" s="216">
        <v>31</v>
      </c>
      <c r="H37" s="274" t="s">
        <v>429</v>
      </c>
      <c r="I37" s="237" t="s">
        <v>148</v>
      </c>
      <c r="J37" s="237" t="s">
        <v>149</v>
      </c>
      <c r="K37" s="237" t="s">
        <v>123</v>
      </c>
      <c r="L37" s="245">
        <v>30925</v>
      </c>
      <c r="M37" s="238" t="s">
        <v>418</v>
      </c>
      <c r="N37" s="237" t="s">
        <v>268</v>
      </c>
      <c r="O37" s="245">
        <v>42323</v>
      </c>
      <c r="P37" s="216"/>
    </row>
    <row r="38" spans="1:16">
      <c r="A38" s="216">
        <v>32</v>
      </c>
      <c r="B38" s="269">
        <v>2.6365740740740742E-2</v>
      </c>
      <c r="C38" s="223">
        <f t="shared" si="2"/>
        <v>37.966666666666669</v>
      </c>
      <c r="D38" s="223">
        <f t="shared" si="0"/>
        <v>31.985060685382184</v>
      </c>
      <c r="E38" s="228">
        <f>'10K'!$E38*(1-$K$2)+H.Marathon!$E38*$K$2</f>
        <v>0.99786168863682123</v>
      </c>
      <c r="F38" s="270">
        <f t="shared" si="1"/>
        <v>84.24511155061154</v>
      </c>
      <c r="G38" s="216">
        <v>32</v>
      </c>
      <c r="H38" s="274" t="s">
        <v>430</v>
      </c>
      <c r="I38" s="237" t="s">
        <v>244</v>
      </c>
      <c r="J38" s="237" t="s">
        <v>431</v>
      </c>
      <c r="K38" s="237" t="s">
        <v>123</v>
      </c>
      <c r="L38" s="245">
        <v>29775</v>
      </c>
      <c r="M38" s="238" t="s">
        <v>418</v>
      </c>
      <c r="N38" s="237" t="s">
        <v>268</v>
      </c>
      <c r="O38" s="245">
        <v>41595</v>
      </c>
      <c r="P38" s="216"/>
    </row>
    <row r="39" spans="1:16">
      <c r="A39" s="216">
        <v>33</v>
      </c>
      <c r="B39" s="269">
        <v>2.7141203703703702E-2</v>
      </c>
      <c r="C39" s="223">
        <f t="shared" si="2"/>
        <v>39.083333333333329</v>
      </c>
      <c r="D39" s="223">
        <f t="shared" si="0"/>
        <v>32.047013492313219</v>
      </c>
      <c r="E39" s="228">
        <f>'10K'!$E39*(1-$K$2)+H.Marathon!$E39*$K$2</f>
        <v>0.99593263735237547</v>
      </c>
      <c r="F39" s="270">
        <f t="shared" si="1"/>
        <v>81.996623008050889</v>
      </c>
      <c r="G39" s="216">
        <v>33</v>
      </c>
      <c r="H39" s="274" t="s">
        <v>432</v>
      </c>
      <c r="I39" s="237" t="s">
        <v>433</v>
      </c>
      <c r="J39" s="237" t="s">
        <v>434</v>
      </c>
      <c r="K39" s="237" t="s">
        <v>123</v>
      </c>
      <c r="L39" s="245">
        <v>29987</v>
      </c>
      <c r="M39" s="238" t="s">
        <v>418</v>
      </c>
      <c r="N39" s="237" t="s">
        <v>268</v>
      </c>
      <c r="O39" s="245">
        <v>42323</v>
      </c>
      <c r="P39" s="216"/>
    </row>
    <row r="40" spans="1:16">
      <c r="A40" s="216">
        <v>34</v>
      </c>
      <c r="B40" s="269">
        <v>2.7349537037037037E-2</v>
      </c>
      <c r="C40" s="223">
        <f t="shared" si="2"/>
        <v>39.383333333333333</v>
      </c>
      <c r="D40" s="223">
        <f t="shared" si="0"/>
        <v>32.130179951335634</v>
      </c>
      <c r="E40" s="228">
        <f>'10K'!$E40*(1-$K$2)+H.Marathon!$E40*$K$2</f>
        <v>0.99335474357777154</v>
      </c>
      <c r="F40" s="270">
        <f t="shared" si="1"/>
        <v>81.58319073551155</v>
      </c>
      <c r="G40" s="216">
        <v>34</v>
      </c>
      <c r="H40" s="274" t="s">
        <v>435</v>
      </c>
      <c r="I40" s="237" t="s">
        <v>142</v>
      </c>
      <c r="J40" s="237" t="s">
        <v>143</v>
      </c>
      <c r="K40" s="237" t="s">
        <v>144</v>
      </c>
      <c r="L40" s="245">
        <v>24390</v>
      </c>
      <c r="M40" s="238" t="s">
        <v>397</v>
      </c>
      <c r="N40" s="237" t="s">
        <v>398</v>
      </c>
      <c r="O40" s="245">
        <v>37017</v>
      </c>
      <c r="P40" s="216"/>
    </row>
    <row r="41" spans="1:16">
      <c r="A41" s="216">
        <v>35</v>
      </c>
      <c r="B41" s="269">
        <v>2.7280092592592592E-2</v>
      </c>
      <c r="C41" s="223">
        <f t="shared" si="2"/>
        <v>39.283333333333331</v>
      </c>
      <c r="D41" s="223">
        <f t="shared" si="0"/>
        <v>32.236479466141823</v>
      </c>
      <c r="E41" s="228">
        <f>'10K'!$E41*(1-$K$2)+H.Marathon!$E41*$K$2</f>
        <v>0.99007916482285063</v>
      </c>
      <c r="F41" s="270">
        <f t="shared" si="1"/>
        <v>82.061466608761535</v>
      </c>
      <c r="G41" s="216">
        <v>35</v>
      </c>
      <c r="H41" s="274" t="s">
        <v>436</v>
      </c>
      <c r="I41" s="237" t="s">
        <v>437</v>
      </c>
      <c r="J41" s="237" t="s">
        <v>438</v>
      </c>
      <c r="K41" s="237" t="s">
        <v>123</v>
      </c>
      <c r="L41" s="245">
        <v>29521</v>
      </c>
      <c r="M41" s="238" t="s">
        <v>418</v>
      </c>
      <c r="N41" s="237" t="s">
        <v>268</v>
      </c>
      <c r="O41" s="245">
        <v>42323</v>
      </c>
      <c r="P41" s="216"/>
    </row>
    <row r="42" spans="1:16">
      <c r="A42" s="216">
        <v>36</v>
      </c>
      <c r="B42" s="269">
        <v>2.7789351851851853E-2</v>
      </c>
      <c r="C42" s="223">
        <f t="shared" si="2"/>
        <v>40.016666666666666</v>
      </c>
      <c r="D42" s="223">
        <f t="shared" si="0"/>
        <v>32.364765139062193</v>
      </c>
      <c r="E42" s="228">
        <f>'10K'!$E42*(1-$K$2)+H.Marathon!$E42*$K$2</f>
        <v>0.98615474357777133</v>
      </c>
      <c r="F42" s="270">
        <f t="shared" si="1"/>
        <v>80.87821359199215</v>
      </c>
      <c r="G42" s="216">
        <v>36</v>
      </c>
      <c r="H42" s="274" t="s">
        <v>439</v>
      </c>
      <c r="I42" s="237" t="s">
        <v>440</v>
      </c>
      <c r="J42" s="237" t="s">
        <v>441</v>
      </c>
      <c r="K42" s="237" t="s">
        <v>375</v>
      </c>
      <c r="L42" s="245">
        <v>26525</v>
      </c>
      <c r="M42" s="238" t="s">
        <v>397</v>
      </c>
      <c r="N42" s="237" t="s">
        <v>398</v>
      </c>
      <c r="O42" s="245">
        <v>39936</v>
      </c>
      <c r="P42" s="216"/>
    </row>
    <row r="43" spans="1:16">
      <c r="A43" s="216">
        <v>37</v>
      </c>
      <c r="B43" s="269">
        <v>2.7754629629629629E-2</v>
      </c>
      <c r="C43" s="223">
        <f t="shared" si="2"/>
        <v>39.966666666666669</v>
      </c>
      <c r="D43" s="223">
        <f t="shared" ref="D43:D74" si="3">E$4/E43</f>
        <v>32.516364063717646</v>
      </c>
      <c r="E43" s="228">
        <f>'10K'!$E43*(1-$K$2)+H.Marathon!$E43*$K$2</f>
        <v>0.98155705859745468</v>
      </c>
      <c r="F43" s="270">
        <f t="shared" ref="F43:F74" si="4">100*(D43/C43)</f>
        <v>81.358709083530385</v>
      </c>
      <c r="G43" s="216">
        <v>37</v>
      </c>
      <c r="H43" s="274" t="s">
        <v>442</v>
      </c>
      <c r="I43" s="237" t="s">
        <v>443</v>
      </c>
      <c r="J43" s="237" t="s">
        <v>444</v>
      </c>
      <c r="K43" s="237" t="s">
        <v>270</v>
      </c>
      <c r="L43" s="245">
        <v>24594</v>
      </c>
      <c r="M43" s="238" t="s">
        <v>397</v>
      </c>
      <c r="N43" s="237" t="s">
        <v>398</v>
      </c>
      <c r="O43" s="245">
        <v>38473</v>
      </c>
      <c r="P43" s="216"/>
    </row>
    <row r="44" spans="1:16">
      <c r="A44" s="216">
        <v>38</v>
      </c>
      <c r="B44" s="269">
        <v>2.7002314814814816E-2</v>
      </c>
      <c r="C44" s="223">
        <f t="shared" si="2"/>
        <v>38.883333333333333</v>
      </c>
      <c r="D44" s="223">
        <f t="shared" si="3"/>
        <v>32.691919247450492</v>
      </c>
      <c r="E44" s="228">
        <f>'10K'!$E44*(1-$K$2)+H.Marathon!$E44*$K$2</f>
        <v>0.97628610988190045</v>
      </c>
      <c r="F44" s="270">
        <f t="shared" si="4"/>
        <v>84.076946200044134</v>
      </c>
      <c r="G44" s="216">
        <v>38</v>
      </c>
      <c r="H44" s="274" t="s">
        <v>445</v>
      </c>
      <c r="I44" s="237" t="s">
        <v>154</v>
      </c>
      <c r="J44" s="237" t="s">
        <v>155</v>
      </c>
      <c r="K44" s="237" t="s">
        <v>123</v>
      </c>
      <c r="L44" s="245">
        <v>23483</v>
      </c>
      <c r="M44" s="238" t="s">
        <v>397</v>
      </c>
      <c r="N44" s="237" t="s">
        <v>398</v>
      </c>
      <c r="O44" s="245">
        <v>37381</v>
      </c>
      <c r="P44" s="216"/>
    </row>
    <row r="45" spans="1:16">
      <c r="A45" s="216">
        <v>39</v>
      </c>
      <c r="B45" s="269">
        <v>2.8032407407407409E-2</v>
      </c>
      <c r="C45" s="223">
        <f t="shared" si="2"/>
        <v>40.366666666666667</v>
      </c>
      <c r="D45" s="223">
        <f t="shared" si="3"/>
        <v>32.892186507831028</v>
      </c>
      <c r="E45" s="228">
        <f>'10K'!$E45*(1-$K$2)+H.Marathon!$E45*$K$2</f>
        <v>0.97034189743110866</v>
      </c>
      <c r="F45" s="270">
        <f t="shared" si="4"/>
        <v>81.48353387571683</v>
      </c>
      <c r="G45" s="216">
        <v>39</v>
      </c>
      <c r="H45" s="274" t="s">
        <v>446</v>
      </c>
      <c r="I45" s="237" t="s">
        <v>154</v>
      </c>
      <c r="J45" s="237" t="s">
        <v>155</v>
      </c>
      <c r="K45" s="237" t="s">
        <v>123</v>
      </c>
      <c r="L45" s="245">
        <v>23483</v>
      </c>
      <c r="M45" s="238" t="s">
        <v>397</v>
      </c>
      <c r="N45" s="237" t="s">
        <v>398</v>
      </c>
      <c r="O45" s="245">
        <v>37745</v>
      </c>
      <c r="P45" s="216"/>
    </row>
    <row r="46" spans="1:16">
      <c r="A46" s="216">
        <v>40</v>
      </c>
      <c r="B46" s="269">
        <v>2.8136574074074074E-2</v>
      </c>
      <c r="C46" s="223">
        <f t="shared" si="2"/>
        <v>40.516666666666666</v>
      </c>
      <c r="D46" s="223">
        <f t="shared" si="3"/>
        <v>33.11804283783956</v>
      </c>
      <c r="E46" s="228">
        <f>'10K'!$E46*(1-$K$2)+H.Marathon!$E46*$K$2</f>
        <v>0.96372442124507918</v>
      </c>
      <c r="F46" s="270">
        <f t="shared" si="4"/>
        <v>81.739307703429603</v>
      </c>
      <c r="G46" s="216">
        <v>40</v>
      </c>
      <c r="H46" s="274" t="s">
        <v>447</v>
      </c>
      <c r="I46" s="237" t="s">
        <v>159</v>
      </c>
      <c r="J46" s="237" t="s">
        <v>160</v>
      </c>
      <c r="K46" s="237" t="s">
        <v>123</v>
      </c>
      <c r="L46" s="245">
        <v>27211</v>
      </c>
      <c r="M46" s="238" t="s">
        <v>418</v>
      </c>
      <c r="N46" s="237" t="s">
        <v>268</v>
      </c>
      <c r="O46" s="245">
        <v>41959</v>
      </c>
      <c r="P46" s="216"/>
    </row>
    <row r="47" spans="1:16">
      <c r="A47" s="216">
        <v>41</v>
      </c>
      <c r="B47" s="269">
        <v>2.7824074074074074E-2</v>
      </c>
      <c r="C47" s="223">
        <f t="shared" si="2"/>
        <v>40.06666666666667</v>
      </c>
      <c r="D47" s="223">
        <f t="shared" si="3"/>
        <v>33.364532916125675</v>
      </c>
      <c r="E47" s="228">
        <f>'10K'!$E47*(1-$K$2)+H.Marathon!$E47*$K$2</f>
        <v>0.95660463003936658</v>
      </c>
      <c r="F47" s="270">
        <f t="shared" si="4"/>
        <v>83.272544715787859</v>
      </c>
      <c r="G47" s="216">
        <v>41</v>
      </c>
      <c r="H47" s="274" t="s">
        <v>448</v>
      </c>
      <c r="I47" s="237" t="s">
        <v>159</v>
      </c>
      <c r="J47" s="237" t="s">
        <v>160</v>
      </c>
      <c r="K47" s="237" t="s">
        <v>123</v>
      </c>
      <c r="L47" s="245">
        <v>27211</v>
      </c>
      <c r="M47" s="238" t="s">
        <v>418</v>
      </c>
      <c r="N47" s="237" t="s">
        <v>268</v>
      </c>
      <c r="O47" s="245">
        <v>42323</v>
      </c>
      <c r="P47" s="216"/>
    </row>
    <row r="48" spans="1:16">
      <c r="A48" s="216">
        <v>42</v>
      </c>
      <c r="B48" s="269">
        <v>2.8344907407407409E-2</v>
      </c>
      <c r="C48" s="223">
        <f t="shared" si="2"/>
        <v>40.81666666666667</v>
      </c>
      <c r="D48" s="223">
        <f t="shared" si="3"/>
        <v>33.627238335772851</v>
      </c>
      <c r="E48" s="228">
        <f>'10K'!$E48*(1-$K$2)+H.Marathon!$E48*$K$2</f>
        <v>0.94913136630412898</v>
      </c>
      <c r="F48" s="270">
        <f t="shared" si="4"/>
        <v>82.386047372248711</v>
      </c>
      <c r="G48" s="216">
        <v>42</v>
      </c>
      <c r="H48" s="274" t="s">
        <v>449</v>
      </c>
      <c r="I48" s="237" t="s">
        <v>163</v>
      </c>
      <c r="J48" s="237" t="s">
        <v>164</v>
      </c>
      <c r="K48" s="237" t="s">
        <v>165</v>
      </c>
      <c r="L48" s="245">
        <v>22400</v>
      </c>
      <c r="M48" s="238" t="s">
        <v>397</v>
      </c>
      <c r="N48" s="237" t="s">
        <v>398</v>
      </c>
      <c r="O48" s="245">
        <v>37745</v>
      </c>
      <c r="P48" s="216"/>
    </row>
    <row r="49" spans="1:16">
      <c r="A49" s="216">
        <v>43</v>
      </c>
      <c r="B49" s="269">
        <v>2.8796296296296296E-2</v>
      </c>
      <c r="C49" s="223">
        <f t="shared" si="2"/>
        <v>41.466666666666669</v>
      </c>
      <c r="D49" s="223">
        <f t="shared" si="3"/>
        <v>33.897713353628546</v>
      </c>
      <c r="E49" s="228">
        <f>'10K'!$E49*(1-$K$2)+H.Marathon!$E49*$K$2</f>
        <v>0.9415581025688915</v>
      </c>
      <c r="F49" s="270">
        <f t="shared" si="4"/>
        <v>81.74689715505275</v>
      </c>
      <c r="G49" s="216">
        <v>43</v>
      </c>
      <c r="H49" s="274" t="s">
        <v>450</v>
      </c>
      <c r="I49" s="237" t="s">
        <v>163</v>
      </c>
      <c r="J49" s="237" t="s">
        <v>164</v>
      </c>
      <c r="K49" s="237" t="s">
        <v>165</v>
      </c>
      <c r="L49" s="245">
        <v>22400</v>
      </c>
      <c r="M49" s="238" t="s">
        <v>397</v>
      </c>
      <c r="N49" s="237" t="s">
        <v>398</v>
      </c>
      <c r="O49" s="245">
        <v>38109</v>
      </c>
      <c r="P49" s="216"/>
    </row>
    <row r="50" spans="1:16">
      <c r="A50" s="216">
        <v>44</v>
      </c>
      <c r="B50" s="269">
        <v>2.9212962962962961E-2</v>
      </c>
      <c r="C50" s="223">
        <f t="shared" si="2"/>
        <v>42.066666666666663</v>
      </c>
      <c r="D50" s="223">
        <f t="shared" si="3"/>
        <v>34.172574692458298</v>
      </c>
      <c r="E50" s="228">
        <f>'10K'!$E50*(1-$K$2)+H.Marathon!$E50*$K$2</f>
        <v>0.93398483883365402</v>
      </c>
      <c r="F50" s="270">
        <f t="shared" si="4"/>
        <v>81.234329696810534</v>
      </c>
      <c r="G50" s="216">
        <v>44</v>
      </c>
      <c r="H50" s="274" t="s">
        <v>451</v>
      </c>
      <c r="I50" s="237" t="s">
        <v>452</v>
      </c>
      <c r="J50" s="237" t="s">
        <v>453</v>
      </c>
      <c r="K50" s="237" t="s">
        <v>123</v>
      </c>
      <c r="L50" s="245">
        <v>26050</v>
      </c>
      <c r="M50" s="238" t="s">
        <v>418</v>
      </c>
      <c r="N50" s="237" t="s">
        <v>268</v>
      </c>
      <c r="O50" s="245">
        <v>42323</v>
      </c>
      <c r="P50" s="216"/>
    </row>
    <row r="51" spans="1:16">
      <c r="A51" s="216">
        <v>45</v>
      </c>
      <c r="B51" s="269">
        <v>3.0069444444444444E-2</v>
      </c>
      <c r="C51" s="223">
        <f t="shared" si="2"/>
        <v>43.3</v>
      </c>
      <c r="D51" s="223">
        <f t="shared" si="3"/>
        <v>34.451929924640716</v>
      </c>
      <c r="E51" s="228">
        <f>'10K'!$E51*(1-$K$2)+H.Marathon!$E51*$K$2</f>
        <v>0.92641157509841632</v>
      </c>
      <c r="F51" s="270">
        <f t="shared" si="4"/>
        <v>79.565658024574404</v>
      </c>
      <c r="G51" s="216">
        <v>45</v>
      </c>
      <c r="H51" s="274" t="s">
        <v>454</v>
      </c>
      <c r="I51" s="237" t="s">
        <v>167</v>
      </c>
      <c r="J51" s="237" t="s">
        <v>168</v>
      </c>
      <c r="K51" s="237" t="s">
        <v>169</v>
      </c>
      <c r="L51" s="245">
        <v>20152</v>
      </c>
      <c r="M51" s="238" t="s">
        <v>397</v>
      </c>
      <c r="N51" s="237" t="s">
        <v>398</v>
      </c>
      <c r="O51" s="245">
        <v>36653</v>
      </c>
      <c r="P51" s="216"/>
    </row>
    <row r="52" spans="1:16">
      <c r="A52" s="216">
        <v>46</v>
      </c>
      <c r="B52" s="269">
        <v>2.9814814814814815E-2</v>
      </c>
      <c r="C52" s="223">
        <f t="shared" si="2"/>
        <v>42.93333333333333</v>
      </c>
      <c r="D52" s="223">
        <f t="shared" si="3"/>
        <v>34.735890169093445</v>
      </c>
      <c r="E52" s="228">
        <f>'10K'!$E52*(1-$K$2)+H.Marathon!$E52*$K$2</f>
        <v>0.91883831136317884</v>
      </c>
      <c r="F52" s="270">
        <f t="shared" si="4"/>
        <v>80.906576480807729</v>
      </c>
      <c r="G52" s="216">
        <v>46</v>
      </c>
      <c r="H52" s="274" t="s">
        <v>455</v>
      </c>
      <c r="I52" s="237" t="s">
        <v>253</v>
      </c>
      <c r="J52" s="237" t="s">
        <v>456</v>
      </c>
      <c r="K52" s="237" t="s">
        <v>123</v>
      </c>
      <c r="L52" s="245">
        <v>16398</v>
      </c>
      <c r="M52" s="238" t="s">
        <v>397</v>
      </c>
      <c r="N52" s="237" t="s">
        <v>398</v>
      </c>
      <c r="O52" s="245">
        <v>33363</v>
      </c>
      <c r="P52" s="216"/>
    </row>
    <row r="53" spans="1:16">
      <c r="A53" s="216">
        <v>47</v>
      </c>
      <c r="B53" s="269">
        <v>2.9837962962962962E-2</v>
      </c>
      <c r="C53" s="223">
        <f t="shared" si="2"/>
        <v>42.966666666666669</v>
      </c>
      <c r="D53" s="223">
        <f t="shared" si="3"/>
        <v>35.023631630614126</v>
      </c>
      <c r="E53" s="228">
        <f>'10K'!$E53*(1-$K$2)+H.Marathon!$E53*$K$2</f>
        <v>0.91128946887302043</v>
      </c>
      <c r="F53" s="270">
        <f t="shared" si="4"/>
        <v>81.513494873423099</v>
      </c>
      <c r="G53" s="216">
        <v>47</v>
      </c>
      <c r="H53" s="274" t="s">
        <v>457</v>
      </c>
      <c r="I53" s="237" t="s">
        <v>253</v>
      </c>
      <c r="J53" s="237" t="s">
        <v>456</v>
      </c>
      <c r="K53" s="237" t="s">
        <v>123</v>
      </c>
      <c r="L53" s="245">
        <v>16398</v>
      </c>
      <c r="M53" s="238" t="s">
        <v>397</v>
      </c>
      <c r="N53" s="237" t="s">
        <v>398</v>
      </c>
      <c r="O53" s="245">
        <v>33727</v>
      </c>
      <c r="P53" s="216"/>
    </row>
    <row r="54" spans="1:16">
      <c r="A54" s="216">
        <v>48</v>
      </c>
      <c r="B54" s="269">
        <v>3.2094907407407405E-2</v>
      </c>
      <c r="C54" s="223">
        <f t="shared" si="2"/>
        <v>46.216666666666661</v>
      </c>
      <c r="D54" s="223">
        <f t="shared" si="3"/>
        <v>35.317134389330299</v>
      </c>
      <c r="E54" s="228">
        <f>'10K'!$E54*(1-$K$2)+H.Marathon!$E54*$K$2</f>
        <v>0.90371620513778284</v>
      </c>
      <c r="F54" s="270">
        <f t="shared" si="4"/>
        <v>76.416446569052226</v>
      </c>
      <c r="G54" s="216">
        <v>48</v>
      </c>
      <c r="H54" s="278" t="s">
        <v>458</v>
      </c>
      <c r="I54" s="237" t="s">
        <v>459</v>
      </c>
      <c r="J54" s="237" t="s">
        <v>460</v>
      </c>
      <c r="K54" s="237" t="s">
        <v>123</v>
      </c>
      <c r="L54" s="245">
        <v>24882</v>
      </c>
      <c r="M54" s="238" t="s">
        <v>397</v>
      </c>
      <c r="N54" s="237" t="s">
        <v>398</v>
      </c>
      <c r="O54" s="245">
        <v>42491</v>
      </c>
      <c r="P54" s="216"/>
    </row>
    <row r="55" spans="1:16">
      <c r="A55" s="216">
        <v>49</v>
      </c>
      <c r="B55" s="269">
        <v>3.1851851851851853E-2</v>
      </c>
      <c r="C55" s="223">
        <f t="shared" si="2"/>
        <v>45.866666666666667</v>
      </c>
      <c r="D55" s="223">
        <f t="shared" si="3"/>
        <v>35.615597905300881</v>
      </c>
      <c r="E55" s="228">
        <f>'10K'!$E55*(1-$K$2)+H.Marathon!$E55*$K$2</f>
        <v>0.89614294140254547</v>
      </c>
      <c r="F55" s="270">
        <f t="shared" si="4"/>
        <v>77.650286130743197</v>
      </c>
      <c r="G55" s="216">
        <v>49</v>
      </c>
      <c r="H55" s="274" t="s">
        <v>461</v>
      </c>
      <c r="I55" s="237" t="s">
        <v>167</v>
      </c>
      <c r="J55" s="237" t="s">
        <v>168</v>
      </c>
      <c r="K55" s="237" t="s">
        <v>169</v>
      </c>
      <c r="L55" s="245">
        <v>20152</v>
      </c>
      <c r="M55" s="238" t="s">
        <v>397</v>
      </c>
      <c r="N55" s="237" t="s">
        <v>398</v>
      </c>
      <c r="O55" s="245">
        <v>38109</v>
      </c>
      <c r="P55" s="216"/>
    </row>
    <row r="56" spans="1:16">
      <c r="A56" s="216">
        <v>50</v>
      </c>
      <c r="B56" s="269">
        <v>3.1886574074074074E-2</v>
      </c>
      <c r="C56" s="223">
        <f t="shared" si="2"/>
        <v>45.916666666666664</v>
      </c>
      <c r="D56" s="223">
        <f t="shared" si="3"/>
        <v>35.919149019866381</v>
      </c>
      <c r="E56" s="228">
        <f>'10K'!$E56*(1-$K$2)+H.Marathon!$E56*$K$2</f>
        <v>0.88856967766730788</v>
      </c>
      <c r="F56" s="270">
        <f t="shared" si="4"/>
        <v>78.226821821850564</v>
      </c>
      <c r="G56" s="216">
        <v>50</v>
      </c>
      <c r="H56" s="274" t="s">
        <v>462</v>
      </c>
      <c r="I56" s="237" t="s">
        <v>463</v>
      </c>
      <c r="J56" s="237" t="s">
        <v>464</v>
      </c>
      <c r="K56" s="237" t="s">
        <v>218</v>
      </c>
      <c r="L56" s="245">
        <v>23581</v>
      </c>
      <c r="M56" s="238"/>
      <c r="N56" s="237" t="s">
        <v>465</v>
      </c>
      <c r="O56" s="245">
        <v>42014</v>
      </c>
      <c r="P56" s="216"/>
    </row>
    <row r="57" spans="1:16">
      <c r="A57" s="216">
        <v>51</v>
      </c>
      <c r="B57" s="269">
        <v>3.2696759259259259E-2</v>
      </c>
      <c r="C57" s="223">
        <f t="shared" si="2"/>
        <v>47.083333333333336</v>
      </c>
      <c r="D57" s="223">
        <f t="shared" si="3"/>
        <v>36.227918935805818</v>
      </c>
      <c r="E57" s="228">
        <f>'10K'!$E57*(1-$K$2)+H.Marathon!$E57*$K$2</f>
        <v>0.88099641393207029</v>
      </c>
      <c r="F57" s="270">
        <f t="shared" si="4"/>
        <v>76.944252607021198</v>
      </c>
      <c r="G57" s="216">
        <v>51</v>
      </c>
      <c r="H57" s="274" t="s">
        <v>466</v>
      </c>
      <c r="I57" s="237" t="s">
        <v>467</v>
      </c>
      <c r="J57" s="237" t="s">
        <v>468</v>
      </c>
      <c r="K57" s="237" t="s">
        <v>251</v>
      </c>
      <c r="L57" s="245">
        <v>22157</v>
      </c>
      <c r="M57" s="238"/>
      <c r="N57" s="237" t="s">
        <v>469</v>
      </c>
      <c r="O57" s="245">
        <v>40895</v>
      </c>
      <c r="P57" s="216"/>
    </row>
    <row r="58" spans="1:16">
      <c r="A58" s="216">
        <v>52</v>
      </c>
      <c r="B58" s="269">
        <v>3.1203703703703702E-2</v>
      </c>
      <c r="C58" s="223">
        <f t="shared" si="2"/>
        <v>44.93333333333333</v>
      </c>
      <c r="D58" s="223">
        <f t="shared" si="3"/>
        <v>36.541021705490273</v>
      </c>
      <c r="E58" s="228">
        <f>'10K'!$E58*(1-$K$2)+H.Marathon!$E58*$K$2</f>
        <v>0.87344757144191187</v>
      </c>
      <c r="F58" s="270">
        <f t="shared" si="4"/>
        <v>81.322748602723166</v>
      </c>
      <c r="G58" s="216">
        <v>52</v>
      </c>
      <c r="H58" s="274" t="s">
        <v>470</v>
      </c>
      <c r="I58" s="237" t="s">
        <v>471</v>
      </c>
      <c r="J58" s="237" t="s">
        <v>472</v>
      </c>
      <c r="K58" s="237" t="s">
        <v>123</v>
      </c>
      <c r="L58" s="245">
        <v>14922</v>
      </c>
      <c r="M58" s="238" t="s">
        <v>397</v>
      </c>
      <c r="N58" s="237" t="s">
        <v>398</v>
      </c>
      <c r="O58" s="245">
        <v>34091</v>
      </c>
      <c r="P58" s="216"/>
    </row>
    <row r="59" spans="1:16">
      <c r="A59" s="216">
        <v>53</v>
      </c>
      <c r="B59" s="269">
        <v>3.30787037037037E-2</v>
      </c>
      <c r="C59" s="223">
        <f t="shared" si="2"/>
        <v>47.633333333333326</v>
      </c>
      <c r="D59" s="223">
        <f t="shared" si="3"/>
        <v>36.860623282841225</v>
      </c>
      <c r="E59" s="228">
        <f>'10K'!$E59*(1-$K$2)+H.Marathon!$E59*$K$2</f>
        <v>0.86587430770667428</v>
      </c>
      <c r="F59" s="270">
        <f t="shared" si="4"/>
        <v>77.384093665866828</v>
      </c>
      <c r="G59" s="216">
        <v>53</v>
      </c>
      <c r="H59" s="274" t="s">
        <v>473</v>
      </c>
      <c r="I59" s="237" t="s">
        <v>266</v>
      </c>
      <c r="J59" s="237" t="s">
        <v>305</v>
      </c>
      <c r="K59" s="237" t="s">
        <v>251</v>
      </c>
      <c r="L59" s="245">
        <v>21934</v>
      </c>
      <c r="M59" s="238"/>
      <c r="N59" s="237" t="s">
        <v>474</v>
      </c>
      <c r="O59" s="245">
        <v>41479</v>
      </c>
      <c r="P59" s="216"/>
    </row>
    <row r="60" spans="1:16">
      <c r="A60" s="216">
        <v>54</v>
      </c>
      <c r="B60" s="269">
        <v>3.3715277777777775E-2</v>
      </c>
      <c r="C60" s="223">
        <f t="shared" si="2"/>
        <v>48.55</v>
      </c>
      <c r="D60" s="223">
        <f t="shared" si="3"/>
        <v>37.185864902348655</v>
      </c>
      <c r="E60" s="228">
        <f>'10K'!$E60*(1-$K$2)+H.Marathon!$E60*$K$2</f>
        <v>0.85830104397143692</v>
      </c>
      <c r="F60" s="270">
        <f t="shared" si="4"/>
        <v>76.592924618637809</v>
      </c>
      <c r="G60" s="216">
        <v>54</v>
      </c>
      <c r="H60" s="274" t="s">
        <v>475</v>
      </c>
      <c r="I60" s="237" t="s">
        <v>175</v>
      </c>
      <c r="J60" s="237" t="s">
        <v>476</v>
      </c>
      <c r="K60" s="237" t="s">
        <v>123</v>
      </c>
      <c r="L60" s="245">
        <v>16147</v>
      </c>
      <c r="M60" s="238"/>
      <c r="N60" s="237" t="s">
        <v>235</v>
      </c>
      <c r="O60" s="245">
        <v>36211</v>
      </c>
      <c r="P60" s="216"/>
    </row>
    <row r="61" spans="1:16">
      <c r="A61" s="216">
        <v>55</v>
      </c>
      <c r="B61" s="269">
        <v>3.3587962962962965E-2</v>
      </c>
      <c r="C61" s="223">
        <f t="shared" si="2"/>
        <v>48.366666666666667</v>
      </c>
      <c r="D61" s="223">
        <f t="shared" si="3"/>
        <v>37.516897188669688</v>
      </c>
      <c r="E61" s="228">
        <f>'10K'!$E61*(1-$K$2)+H.Marathon!$E61*$K$2</f>
        <v>0.85072778023619922</v>
      </c>
      <c r="F61" s="270">
        <f t="shared" si="4"/>
        <v>77.567671651281231</v>
      </c>
      <c r="G61" s="216">
        <v>55</v>
      </c>
      <c r="H61" s="274" t="s">
        <v>477</v>
      </c>
      <c r="I61" s="237" t="s">
        <v>179</v>
      </c>
      <c r="J61" s="237" t="s">
        <v>180</v>
      </c>
      <c r="K61" s="237" t="s">
        <v>123</v>
      </c>
      <c r="L61" s="245">
        <v>20087</v>
      </c>
      <c r="M61" s="238" t="s">
        <v>397</v>
      </c>
      <c r="N61" s="237" t="s">
        <v>398</v>
      </c>
      <c r="O61" s="245">
        <v>40300</v>
      </c>
      <c r="P61" s="216"/>
    </row>
    <row r="62" spans="1:16">
      <c r="A62" s="216">
        <v>56</v>
      </c>
      <c r="B62" s="269">
        <v>3.4074074074074076E-2</v>
      </c>
      <c r="C62" s="223">
        <f t="shared" si="2"/>
        <v>49.06666666666667</v>
      </c>
      <c r="D62" s="223">
        <f t="shared" si="3"/>
        <v>37.853876178139721</v>
      </c>
      <c r="E62" s="228">
        <f>'10K'!$E62*(1-$K$2)+H.Marathon!$E62*$K$2</f>
        <v>0.84315451650096174</v>
      </c>
      <c r="F62" s="270">
        <f t="shared" si="4"/>
        <v>77.147845471752134</v>
      </c>
      <c r="G62" s="216">
        <v>56</v>
      </c>
      <c r="H62" s="274" t="s">
        <v>478</v>
      </c>
      <c r="I62" s="237" t="s">
        <v>479</v>
      </c>
      <c r="J62" s="237" t="s">
        <v>480</v>
      </c>
      <c r="K62" s="237" t="s">
        <v>123</v>
      </c>
      <c r="L62" s="245">
        <v>21642</v>
      </c>
      <c r="M62" s="238" t="s">
        <v>418</v>
      </c>
      <c r="N62" s="237" t="s">
        <v>268</v>
      </c>
      <c r="O62" s="245">
        <v>42323</v>
      </c>
      <c r="P62" s="216"/>
    </row>
    <row r="63" spans="1:16">
      <c r="A63" s="216">
        <v>57</v>
      </c>
      <c r="B63" s="269">
        <v>3.2256944444444442E-2</v>
      </c>
      <c r="C63" s="223">
        <f t="shared" si="2"/>
        <v>46.449999999999996</v>
      </c>
      <c r="D63" s="223">
        <f t="shared" si="3"/>
        <v>38.195847227162346</v>
      </c>
      <c r="E63" s="228">
        <f>'10K'!$E63*(1-$K$2)+H.Marathon!$E63*$K$2</f>
        <v>0.83560567401080332</v>
      </c>
      <c r="F63" s="270">
        <f t="shared" si="4"/>
        <v>82.2300263232774</v>
      </c>
      <c r="G63" s="216">
        <v>57</v>
      </c>
      <c r="H63" s="274" t="s">
        <v>481</v>
      </c>
      <c r="I63" s="237" t="s">
        <v>175</v>
      </c>
      <c r="J63" s="237" t="s">
        <v>176</v>
      </c>
      <c r="K63" s="237" t="s">
        <v>123</v>
      </c>
      <c r="L63" s="245">
        <v>20956</v>
      </c>
      <c r="M63" s="238" t="s">
        <v>418</v>
      </c>
      <c r="N63" s="237" t="s">
        <v>268</v>
      </c>
      <c r="O63" s="245">
        <v>41959</v>
      </c>
      <c r="P63" s="216"/>
    </row>
    <row r="64" spans="1:16">
      <c r="A64" s="216">
        <v>58</v>
      </c>
      <c r="B64" s="269">
        <v>3.4479166666666665E-2</v>
      </c>
      <c r="C64" s="223">
        <f t="shared" si="2"/>
        <v>49.65</v>
      </c>
      <c r="D64" s="223">
        <f t="shared" si="3"/>
        <v>38.54519010438846</v>
      </c>
      <c r="E64" s="228">
        <f>'10K'!$E64*(1-$K$2)+H.Marathon!$E64*$K$2</f>
        <v>0.82803241027556584</v>
      </c>
      <c r="F64" s="270">
        <f t="shared" si="4"/>
        <v>77.633816927267802</v>
      </c>
      <c r="G64" s="216">
        <v>58</v>
      </c>
      <c r="H64" s="274" t="s">
        <v>482</v>
      </c>
      <c r="I64" s="237" t="s">
        <v>483</v>
      </c>
      <c r="J64" s="237" t="s">
        <v>484</v>
      </c>
      <c r="K64" s="237" t="s">
        <v>299</v>
      </c>
      <c r="L64" s="245">
        <v>18965</v>
      </c>
      <c r="M64" s="238"/>
      <c r="N64" s="237" t="s">
        <v>129</v>
      </c>
      <c r="O64" s="245">
        <v>40279</v>
      </c>
      <c r="P64" s="216"/>
    </row>
    <row r="65" spans="1:16">
      <c r="A65" s="216">
        <v>59</v>
      </c>
      <c r="B65" s="269">
        <v>3.591435185185185E-2</v>
      </c>
      <c r="C65" s="223">
        <f t="shared" si="2"/>
        <v>51.716666666666661</v>
      </c>
      <c r="D65" s="223">
        <f t="shared" si="3"/>
        <v>38.900982213741294</v>
      </c>
      <c r="E65" s="228">
        <f>'10K'!$E65*(1-$K$2)+H.Marathon!$E65*$K$2</f>
        <v>0.82045914654032814</v>
      </c>
      <c r="F65" s="270">
        <f t="shared" si="4"/>
        <v>75.219430642103703</v>
      </c>
      <c r="G65" s="216">
        <v>59</v>
      </c>
      <c r="H65" s="274" t="s">
        <v>485</v>
      </c>
      <c r="I65" s="237" t="s">
        <v>471</v>
      </c>
      <c r="J65" s="237" t="s">
        <v>472</v>
      </c>
      <c r="K65" s="237" t="s">
        <v>123</v>
      </c>
      <c r="L65" s="245">
        <v>14922</v>
      </c>
      <c r="M65" s="238"/>
      <c r="N65" s="237" t="s">
        <v>235</v>
      </c>
      <c r="O65" s="245">
        <v>36582</v>
      </c>
      <c r="P65" s="216"/>
    </row>
    <row r="66" spans="1:16">
      <c r="A66" s="216">
        <v>60</v>
      </c>
      <c r="B66" s="269">
        <v>3.528935185185185E-2</v>
      </c>
      <c r="C66" s="223">
        <f t="shared" si="2"/>
        <v>50.816666666666663</v>
      </c>
      <c r="D66" s="223">
        <f t="shared" si="3"/>
        <v>39.263403808329478</v>
      </c>
      <c r="E66" s="228">
        <f>'10K'!$E66*(1-$K$2)+H.Marathon!$E66*$K$2</f>
        <v>0.81288588280509066</v>
      </c>
      <c r="F66" s="270">
        <f t="shared" si="4"/>
        <v>77.264815628067197</v>
      </c>
      <c r="G66" s="216">
        <v>60</v>
      </c>
      <c r="H66" s="278" t="s">
        <v>486</v>
      </c>
      <c r="I66" s="237" t="s">
        <v>487</v>
      </c>
      <c r="J66" s="237" t="s">
        <v>488</v>
      </c>
      <c r="K66" s="237" t="s">
        <v>123</v>
      </c>
      <c r="L66" s="245">
        <v>14464</v>
      </c>
      <c r="M66" s="238" t="s">
        <v>397</v>
      </c>
      <c r="N66" s="237" t="s">
        <v>398</v>
      </c>
      <c r="O66" s="245">
        <v>36653</v>
      </c>
      <c r="P66" s="216"/>
    </row>
    <row r="67" spans="1:16">
      <c r="A67" s="216">
        <v>61</v>
      </c>
      <c r="B67" s="269">
        <v>3.5624999999999997E-2</v>
      </c>
      <c r="C67" s="223">
        <f t="shared" si="2"/>
        <v>51.3</v>
      </c>
      <c r="D67" s="223">
        <f t="shared" si="3"/>
        <v>39.632641921755607</v>
      </c>
      <c r="E67" s="228">
        <f>'10K'!$E67*(1-$K$2)+H.Marathon!$E67*$K$2</f>
        <v>0.80531261906985319</v>
      </c>
      <c r="F67" s="270">
        <f t="shared" si="4"/>
        <v>77.256611933246802</v>
      </c>
      <c r="G67" s="216">
        <v>61</v>
      </c>
      <c r="H67" s="274" t="s">
        <v>489</v>
      </c>
      <c r="I67" s="237" t="s">
        <v>308</v>
      </c>
      <c r="J67" s="237" t="s">
        <v>309</v>
      </c>
      <c r="K67" s="237" t="s">
        <v>218</v>
      </c>
      <c r="L67" s="245">
        <v>17849</v>
      </c>
      <c r="M67" s="238"/>
      <c r="N67" s="237" t="s">
        <v>465</v>
      </c>
      <c r="O67" s="245">
        <v>40187</v>
      </c>
      <c r="P67" s="216"/>
    </row>
    <row r="68" spans="1:16">
      <c r="A68" s="216">
        <v>62</v>
      </c>
      <c r="B68" s="269">
        <v>3.4016203703703701E-2</v>
      </c>
      <c r="C68" s="223">
        <f t="shared" si="2"/>
        <v>48.983333333333327</v>
      </c>
      <c r="D68" s="223">
        <f t="shared" si="3"/>
        <v>40.007665932771602</v>
      </c>
      <c r="E68" s="228">
        <f>'10K'!$E68*(1-$K$2)+H.Marathon!$E68*$K$2</f>
        <v>0.79776377657969477</v>
      </c>
      <c r="F68" s="270">
        <f t="shared" si="4"/>
        <v>81.676078801166938</v>
      </c>
      <c r="G68" s="216">
        <v>62</v>
      </c>
      <c r="H68" s="278" t="s">
        <v>490</v>
      </c>
      <c r="I68" s="237" t="s">
        <v>182</v>
      </c>
      <c r="J68" s="237" t="s">
        <v>183</v>
      </c>
      <c r="K68" s="237" t="s">
        <v>123</v>
      </c>
      <c r="L68" s="245">
        <v>18901</v>
      </c>
      <c r="M68" s="238" t="s">
        <v>418</v>
      </c>
      <c r="N68" s="237" t="s">
        <v>268</v>
      </c>
      <c r="O68" s="245">
        <v>41595</v>
      </c>
      <c r="P68" s="216"/>
    </row>
    <row r="69" spans="1:16">
      <c r="A69" s="216">
        <v>63</v>
      </c>
      <c r="B69" s="269">
        <v>3.3958333333333333E-2</v>
      </c>
      <c r="C69" s="223">
        <f t="shared" si="2"/>
        <v>48.9</v>
      </c>
      <c r="D69" s="223">
        <f t="shared" si="3"/>
        <v>40.391103345161532</v>
      </c>
      <c r="E69" s="228">
        <f>'10K'!$E69*(1-$K$2)+H.Marathon!$E69*$K$2</f>
        <v>0.79019051284445729</v>
      </c>
      <c r="F69" s="270">
        <f t="shared" si="4"/>
        <v>82.599393343888622</v>
      </c>
      <c r="G69" s="216">
        <v>63</v>
      </c>
      <c r="H69" s="274" t="s">
        <v>491</v>
      </c>
      <c r="I69" s="237" t="s">
        <v>182</v>
      </c>
      <c r="J69" s="237" t="s">
        <v>183</v>
      </c>
      <c r="K69" s="237" t="s">
        <v>123</v>
      </c>
      <c r="L69" s="245">
        <v>18901</v>
      </c>
      <c r="M69" s="238" t="s">
        <v>418</v>
      </c>
      <c r="N69" s="237" t="s">
        <v>268</v>
      </c>
      <c r="O69" s="245">
        <v>41959</v>
      </c>
      <c r="P69" s="216"/>
    </row>
    <row r="70" spans="1:16">
      <c r="A70" s="216">
        <v>64</v>
      </c>
      <c r="B70" s="269">
        <v>3.4317129629629628E-2</v>
      </c>
      <c r="C70" s="223">
        <f t="shared" si="2"/>
        <v>49.416666666666664</v>
      </c>
      <c r="D70" s="223">
        <f t="shared" si="3"/>
        <v>40.781961684328373</v>
      </c>
      <c r="E70" s="228">
        <f>'10K'!$E70*(1-$K$2)+H.Marathon!$E70*$K$2</f>
        <v>0.78261724910921959</v>
      </c>
      <c r="F70" s="270">
        <f t="shared" si="4"/>
        <v>82.526735280259771</v>
      </c>
      <c r="G70" s="216">
        <v>64</v>
      </c>
      <c r="H70" s="274" t="s">
        <v>492</v>
      </c>
      <c r="I70" s="237" t="s">
        <v>182</v>
      </c>
      <c r="J70" s="237" t="s">
        <v>183</v>
      </c>
      <c r="K70" s="237" t="s">
        <v>123</v>
      </c>
      <c r="L70" s="245">
        <v>18901</v>
      </c>
      <c r="M70" s="238" t="s">
        <v>418</v>
      </c>
      <c r="N70" s="237" t="s">
        <v>268</v>
      </c>
      <c r="O70" s="245">
        <v>42323</v>
      </c>
      <c r="P70" s="216"/>
    </row>
    <row r="71" spans="1:16">
      <c r="A71" s="216">
        <v>65</v>
      </c>
      <c r="B71" s="269">
        <v>3.5729166666666666E-2</v>
      </c>
      <c r="C71" s="223">
        <f t="shared" si="2"/>
        <v>51.449999999999996</v>
      </c>
      <c r="D71" s="223">
        <f t="shared" si="3"/>
        <v>41.180458488773269</v>
      </c>
      <c r="E71" s="228">
        <f>'10K'!$E71*(1-$K$2)+H.Marathon!$E71*$K$2</f>
        <v>0.77504398537398211</v>
      </c>
      <c r="F71" s="270">
        <f t="shared" si="4"/>
        <v>80.03976382657585</v>
      </c>
      <c r="G71" s="216">
        <v>65</v>
      </c>
      <c r="H71" s="274" t="s">
        <v>493</v>
      </c>
      <c r="I71" s="237" t="s">
        <v>312</v>
      </c>
      <c r="J71" s="237" t="s">
        <v>313</v>
      </c>
      <c r="K71" s="237" t="s">
        <v>218</v>
      </c>
      <c r="L71" s="245">
        <v>16132</v>
      </c>
      <c r="M71" s="238"/>
      <c r="N71" s="237" t="s">
        <v>494</v>
      </c>
      <c r="O71" s="245">
        <v>39907</v>
      </c>
      <c r="P71" s="216"/>
    </row>
    <row r="72" spans="1:16">
      <c r="A72" s="216">
        <v>66</v>
      </c>
      <c r="B72" s="269">
        <v>3.6446759259259262E-2</v>
      </c>
      <c r="C72" s="223">
        <f t="shared" si="2"/>
        <v>52.483333333333334</v>
      </c>
      <c r="D72" s="223">
        <f t="shared" si="3"/>
        <v>41.586819883521407</v>
      </c>
      <c r="E72" s="228">
        <f>'10K'!$E72*(1-$K$2)+H.Marathon!$E72*$K$2</f>
        <v>0.76747072163874464</v>
      </c>
      <c r="F72" s="270">
        <f t="shared" si="4"/>
        <v>79.238145221063334</v>
      </c>
      <c r="G72" s="216">
        <v>66</v>
      </c>
      <c r="H72" s="274" t="s">
        <v>495</v>
      </c>
      <c r="I72" s="237" t="s">
        <v>312</v>
      </c>
      <c r="J72" s="237" t="s">
        <v>313</v>
      </c>
      <c r="K72" s="237" t="s">
        <v>218</v>
      </c>
      <c r="L72" s="245">
        <v>16132</v>
      </c>
      <c r="M72" s="238"/>
      <c r="N72" s="237" t="s">
        <v>494</v>
      </c>
      <c r="O72" s="245">
        <v>40306</v>
      </c>
      <c r="P72" s="216"/>
    </row>
    <row r="73" spans="1:16">
      <c r="A73" s="216">
        <v>67</v>
      </c>
      <c r="B73" s="269">
        <v>4.0150462962962964E-2</v>
      </c>
      <c r="C73" s="223">
        <f t="shared" si="2"/>
        <v>57.81666666666667</v>
      </c>
      <c r="D73" s="223">
        <f t="shared" si="3"/>
        <v>41.999931232965665</v>
      </c>
      <c r="E73" s="228">
        <f>'10K'!$E73*(1-$K$2)+H.Marathon!$E73*$K$2</f>
        <v>0.75992187914858622</v>
      </c>
      <c r="F73" s="270">
        <f t="shared" si="4"/>
        <v>72.643294147533581</v>
      </c>
      <c r="G73" s="216">
        <v>67</v>
      </c>
      <c r="H73" s="274" t="s">
        <v>496</v>
      </c>
      <c r="I73" s="237" t="s">
        <v>497</v>
      </c>
      <c r="J73" s="237" t="s">
        <v>498</v>
      </c>
      <c r="K73" s="237" t="s">
        <v>123</v>
      </c>
      <c r="L73" s="245">
        <v>17624</v>
      </c>
      <c r="M73" s="238" t="s">
        <v>499</v>
      </c>
      <c r="N73" s="237" t="s">
        <v>500</v>
      </c>
      <c r="O73" s="245">
        <v>42120</v>
      </c>
      <c r="P73" s="216"/>
    </row>
    <row r="74" spans="1:16">
      <c r="A74" s="216">
        <v>68</v>
      </c>
      <c r="B74" s="269">
        <v>4.310185185185185E-2</v>
      </c>
      <c r="C74" s="223">
        <f t="shared" si="2"/>
        <v>62.066666666666663</v>
      </c>
      <c r="D74" s="223">
        <f t="shared" si="3"/>
        <v>42.422709383377146</v>
      </c>
      <c r="E74" s="228">
        <f>'10K'!$E74*(1-$K$2)+H.Marathon!$E74*$K$2</f>
        <v>0.75234861541334863</v>
      </c>
      <c r="F74" s="270">
        <f t="shared" si="4"/>
        <v>68.350229940994339</v>
      </c>
      <c r="G74" s="216">
        <v>68</v>
      </c>
      <c r="H74" s="272">
        <v>4.3101851851851856E-2</v>
      </c>
      <c r="I74" s="237" t="s">
        <v>501</v>
      </c>
      <c r="J74" s="237" t="s">
        <v>502</v>
      </c>
      <c r="K74" s="237" t="s">
        <v>123</v>
      </c>
      <c r="L74" s="245">
        <v>15675</v>
      </c>
      <c r="M74" s="238" t="s">
        <v>503</v>
      </c>
      <c r="N74" s="237" t="s">
        <v>504</v>
      </c>
      <c r="O74" s="245">
        <v>40895</v>
      </c>
      <c r="P74" s="216"/>
    </row>
    <row r="75" spans="1:16">
      <c r="A75" s="216">
        <v>69</v>
      </c>
      <c r="B75" s="269">
        <v>4.2453703703703702E-2</v>
      </c>
      <c r="C75" s="223">
        <f t="shared" si="2"/>
        <v>61.133333333333333</v>
      </c>
      <c r="D75" s="223">
        <f t="shared" ref="D75:D106" si="5">E$4/E75</f>
        <v>42.854085590712351</v>
      </c>
      <c r="E75" s="228">
        <f>'10K'!$E75*(1-$K$2)+H.Marathon!$E75*$K$2</f>
        <v>0.74477535167811115</v>
      </c>
      <c r="F75" s="270">
        <f t="shared" ref="F75:F83" si="6">100*(D75/C75)</f>
        <v>70.099376647839179</v>
      </c>
      <c r="G75" s="216">
        <v>69</v>
      </c>
      <c r="H75" s="272">
        <v>4.2453703703703709E-2</v>
      </c>
      <c r="I75" s="237" t="s">
        <v>505</v>
      </c>
      <c r="J75" s="237" t="s">
        <v>434</v>
      </c>
      <c r="K75" s="237" t="s">
        <v>123</v>
      </c>
      <c r="L75" s="245">
        <v>5880</v>
      </c>
      <c r="M75" s="238" t="s">
        <v>506</v>
      </c>
      <c r="N75" s="237" t="s">
        <v>507</v>
      </c>
      <c r="O75" s="245">
        <v>31326</v>
      </c>
      <c r="P75" s="216"/>
    </row>
    <row r="76" spans="1:16">
      <c r="A76" s="216">
        <v>70</v>
      </c>
      <c r="B76" s="269">
        <v>4.0532407407407406E-2</v>
      </c>
      <c r="C76" s="223">
        <f t="shared" si="2"/>
        <v>58.366666666666667</v>
      </c>
      <c r="D76" s="223">
        <f t="shared" si="5"/>
        <v>43.29432483802178</v>
      </c>
      <c r="E76" s="228">
        <f>'10K'!$E76*(1-$K$2)+H.Marathon!$E76*$K$2</f>
        <v>0.73720208794287356</v>
      </c>
      <c r="F76" s="270">
        <f t="shared" si="6"/>
        <v>74.176456033161244</v>
      </c>
      <c r="G76" s="216">
        <v>70</v>
      </c>
      <c r="H76" s="274" t="s">
        <v>508</v>
      </c>
      <c r="I76" s="237" t="s">
        <v>509</v>
      </c>
      <c r="J76" s="237" t="s">
        <v>510</v>
      </c>
      <c r="K76" s="237" t="s">
        <v>123</v>
      </c>
      <c r="L76" s="245">
        <v>11324</v>
      </c>
      <c r="M76" s="238" t="s">
        <v>397</v>
      </c>
      <c r="N76" s="237" t="s">
        <v>398</v>
      </c>
      <c r="O76" s="245">
        <v>37017</v>
      </c>
      <c r="P76" s="216"/>
    </row>
    <row r="77" spans="1:16">
      <c r="A77" s="216">
        <v>71</v>
      </c>
      <c r="B77" s="269">
        <v>4.2870370370370371E-2</v>
      </c>
      <c r="C77" s="223">
        <f t="shared" ref="C77:C83" si="7">B77*1440</f>
        <v>61.733333333333334</v>
      </c>
      <c r="D77" s="223">
        <f t="shared" si="5"/>
        <v>43.766231916942694</v>
      </c>
      <c r="E77" s="228">
        <f>'10K'!$E77*(1-$K$2)+H.Marathon!$E77*$K$2</f>
        <v>0.72925324545271519</v>
      </c>
      <c r="F77" s="270">
        <f t="shared" si="6"/>
        <v>70.895624055522717</v>
      </c>
      <c r="G77" s="216">
        <v>71</v>
      </c>
      <c r="H77" s="272">
        <v>4.2870370370370371E-2</v>
      </c>
      <c r="I77" s="237" t="s">
        <v>511</v>
      </c>
      <c r="J77" s="237" t="s">
        <v>512</v>
      </c>
      <c r="K77" s="237" t="s">
        <v>123</v>
      </c>
      <c r="L77" s="245">
        <v>13446</v>
      </c>
      <c r="M77" s="238" t="s">
        <v>397</v>
      </c>
      <c r="N77" s="237" t="s">
        <v>398</v>
      </c>
      <c r="O77" s="245">
        <v>39572</v>
      </c>
      <c r="P77" s="216"/>
    </row>
    <row r="78" spans="1:16">
      <c r="A78" s="216">
        <v>72</v>
      </c>
      <c r="B78" s="269">
        <v>4.148148148148148E-2</v>
      </c>
      <c r="C78" s="223">
        <f t="shared" si="7"/>
        <v>59.733333333333334</v>
      </c>
      <c r="D78" s="223">
        <f t="shared" si="5"/>
        <v>44.286878332050989</v>
      </c>
      <c r="E78" s="228">
        <f>'10K'!$E78*(1-$K$2)+H.Marathon!$E78*$K$2</f>
        <v>0.72067998171747771</v>
      </c>
      <c r="F78" s="270">
        <f t="shared" si="6"/>
        <v>74.140979350531794</v>
      </c>
      <c r="G78" s="216">
        <v>72</v>
      </c>
      <c r="H78" s="278" t="s">
        <v>513</v>
      </c>
      <c r="I78" s="237" t="s">
        <v>509</v>
      </c>
      <c r="J78" s="237" t="s">
        <v>510</v>
      </c>
      <c r="K78" s="237" t="s">
        <v>123</v>
      </c>
      <c r="L78" s="245">
        <v>11324</v>
      </c>
      <c r="M78" s="238" t="s">
        <v>397</v>
      </c>
      <c r="N78" s="237" t="s">
        <v>398</v>
      </c>
      <c r="O78" s="245">
        <v>37745</v>
      </c>
      <c r="P78" s="216"/>
    </row>
    <row r="79" spans="1:16">
      <c r="A79" s="216">
        <v>73</v>
      </c>
      <c r="B79" s="269">
        <v>4.3124999999999997E-2</v>
      </c>
      <c r="C79" s="223">
        <f t="shared" si="7"/>
        <v>62.099999999999994</v>
      </c>
      <c r="D79" s="223">
        <f t="shared" si="5"/>
        <v>44.859396801629025</v>
      </c>
      <c r="E79" s="228">
        <f>'10K'!$E79*(1-$K$2)+H.Marathon!$E79*$K$2</f>
        <v>0.7114822967371609</v>
      </c>
      <c r="F79" s="270">
        <f t="shared" si="6"/>
        <v>72.237353947872833</v>
      </c>
      <c r="G79" s="216">
        <v>73</v>
      </c>
      <c r="H79" s="278" t="s">
        <v>514</v>
      </c>
      <c r="I79" s="237" t="s">
        <v>509</v>
      </c>
      <c r="J79" s="237" t="s">
        <v>510</v>
      </c>
      <c r="K79" s="237" t="s">
        <v>123</v>
      </c>
      <c r="L79" s="245">
        <v>11324</v>
      </c>
      <c r="M79" s="238" t="s">
        <v>397</v>
      </c>
      <c r="N79" s="237" t="s">
        <v>398</v>
      </c>
      <c r="O79" s="245">
        <v>38109</v>
      </c>
      <c r="P79" s="216"/>
    </row>
    <row r="80" spans="1:16">
      <c r="A80" s="216">
        <v>74</v>
      </c>
      <c r="B80" s="269">
        <v>4.3981481481481483E-2</v>
      </c>
      <c r="C80" s="223">
        <f t="shared" si="7"/>
        <v>63.333333333333336</v>
      </c>
      <c r="D80" s="223">
        <f t="shared" si="5"/>
        <v>45.497157078773014</v>
      </c>
      <c r="E80" s="228">
        <f>'10K'!$E80*(1-$K$2)+H.Marathon!$E80*$K$2</f>
        <v>0.70150903300192335</v>
      </c>
      <c r="F80" s="270">
        <f t="shared" si="6"/>
        <v>71.83761644016792</v>
      </c>
      <c r="G80" s="216">
        <v>74</v>
      </c>
      <c r="H80" s="278" t="s">
        <v>515</v>
      </c>
      <c r="I80" s="237" t="s">
        <v>509</v>
      </c>
      <c r="J80" s="237" t="s">
        <v>510</v>
      </c>
      <c r="K80" s="237" t="s">
        <v>123</v>
      </c>
      <c r="L80" s="245">
        <v>11324</v>
      </c>
      <c r="M80" s="238" t="s">
        <v>397</v>
      </c>
      <c r="N80" s="237" t="s">
        <v>398</v>
      </c>
      <c r="O80" s="245">
        <v>38473</v>
      </c>
      <c r="P80" s="216"/>
    </row>
    <row r="81" spans="1:16">
      <c r="A81" s="216">
        <v>75</v>
      </c>
      <c r="B81" s="269">
        <v>3.8078703703703705E-2</v>
      </c>
      <c r="C81" s="223">
        <f t="shared" si="7"/>
        <v>54.833333333333336</v>
      </c>
      <c r="D81" s="223">
        <f t="shared" si="5"/>
        <v>46.193391754114764</v>
      </c>
      <c r="E81" s="228">
        <f>'10K'!$E81*(1-$K$2)+H.Marathon!$E81*$K$2</f>
        <v>0.69093576926668587</v>
      </c>
      <c r="F81" s="270">
        <f t="shared" si="6"/>
        <v>84.243267636683456</v>
      </c>
      <c r="G81" s="216">
        <v>75</v>
      </c>
      <c r="H81" s="278" t="s">
        <v>516</v>
      </c>
      <c r="I81" s="237" t="s">
        <v>189</v>
      </c>
      <c r="J81" s="237" t="s">
        <v>190</v>
      </c>
      <c r="K81" s="244" t="s">
        <v>123</v>
      </c>
      <c r="L81" s="245">
        <v>17637</v>
      </c>
      <c r="M81" s="238" t="s">
        <v>517</v>
      </c>
      <c r="N81" s="237" t="s">
        <v>518</v>
      </c>
      <c r="O81" s="245">
        <v>45186</v>
      </c>
      <c r="P81" s="216"/>
    </row>
    <row r="82" spans="1:16">
      <c r="A82" s="216">
        <v>76</v>
      </c>
      <c r="B82" s="269">
        <v>4.5150462962962962E-2</v>
      </c>
      <c r="C82" s="223">
        <f t="shared" si="7"/>
        <v>65.016666666666666</v>
      </c>
      <c r="D82" s="223">
        <f t="shared" si="5"/>
        <v>46.959581272929093</v>
      </c>
      <c r="E82" s="228">
        <f>'10K'!$E82*(1-$K$2)+H.Marathon!$E82*$K$2</f>
        <v>0.67966250553144836</v>
      </c>
      <c r="F82" s="270">
        <f t="shared" si="6"/>
        <v>72.226989909657675</v>
      </c>
      <c r="G82" s="216">
        <v>76</v>
      </c>
      <c r="H82" s="278" t="s">
        <v>519</v>
      </c>
      <c r="I82" s="279" t="s">
        <v>520</v>
      </c>
      <c r="J82" s="237" t="s">
        <v>521</v>
      </c>
      <c r="K82" s="279" t="s">
        <v>123</v>
      </c>
      <c r="L82" s="245">
        <v>14194</v>
      </c>
      <c r="M82" s="238" t="s">
        <v>418</v>
      </c>
      <c r="N82" s="237" t="s">
        <v>268</v>
      </c>
      <c r="O82" s="245">
        <v>41963</v>
      </c>
      <c r="P82" s="216"/>
    </row>
    <row r="83" spans="1:16" ht="15.75">
      <c r="A83" s="216">
        <v>77</v>
      </c>
      <c r="B83" s="269">
        <v>4.2488425925925923E-2</v>
      </c>
      <c r="C83" s="223">
        <f t="shared" si="7"/>
        <v>61.18333333333333</v>
      </c>
      <c r="D83" s="223">
        <f t="shared" si="5"/>
        <v>47.796268513104117</v>
      </c>
      <c r="E83" s="228">
        <f>'10K'!$E83*(1-$K$2)+H.Marathon!$E83*$K$2</f>
        <v>0.66776482055113151</v>
      </c>
      <c r="F83" s="270">
        <f t="shared" si="6"/>
        <v>78.119752404964515</v>
      </c>
      <c r="G83" s="216">
        <v>77</v>
      </c>
      <c r="H83" s="278" t="s">
        <v>522</v>
      </c>
      <c r="I83" s="279" t="s">
        <v>191</v>
      </c>
      <c r="J83" s="237" t="s">
        <v>192</v>
      </c>
      <c r="K83" s="279" t="s">
        <v>123</v>
      </c>
      <c r="L83" s="232">
        <v>13343</v>
      </c>
      <c r="M83" s="238" t="s">
        <v>397</v>
      </c>
      <c r="N83" s="237" t="s">
        <v>398</v>
      </c>
      <c r="O83" s="245">
        <v>41763</v>
      </c>
      <c r="P83" s="216"/>
    </row>
    <row r="84" spans="1:16">
      <c r="A84" s="216">
        <v>78</v>
      </c>
      <c r="B84" s="269"/>
      <c r="C84" s="223"/>
      <c r="D84" s="223">
        <f t="shared" si="5"/>
        <v>48.720925089920648</v>
      </c>
      <c r="E84" s="228">
        <f>'10K'!$E84*(1-$K$2)+H.Marathon!$E84*$K$2</f>
        <v>0.65509155681589404</v>
      </c>
      <c r="F84" s="270"/>
      <c r="G84" s="216">
        <v>78</v>
      </c>
      <c r="H84" s="273"/>
      <c r="I84" s="216"/>
      <c r="J84" s="216"/>
      <c r="K84" s="216"/>
      <c r="L84" s="216"/>
      <c r="M84" s="216"/>
      <c r="N84" s="216"/>
      <c r="O84" s="216"/>
      <c r="P84" s="216"/>
    </row>
    <row r="85" spans="1:16">
      <c r="A85" s="216">
        <v>79</v>
      </c>
      <c r="B85" s="269"/>
      <c r="C85" s="223"/>
      <c r="D85" s="223">
        <f t="shared" si="5"/>
        <v>49.730401094953855</v>
      </c>
      <c r="E85" s="228">
        <f>'10K'!$E85*(1-$K$2)+H.Marathon!$E85*$K$2</f>
        <v>0.64179387183557735</v>
      </c>
      <c r="F85" s="270"/>
      <c r="G85" s="216">
        <v>79</v>
      </c>
      <c r="H85" s="273"/>
      <c r="I85" s="216"/>
      <c r="J85" s="216"/>
      <c r="K85" s="216"/>
      <c r="L85" s="216"/>
      <c r="M85" s="216"/>
      <c r="N85" s="216"/>
      <c r="O85" s="216"/>
      <c r="P85" s="216"/>
    </row>
    <row r="86" spans="1:16">
      <c r="A86" s="216">
        <v>80</v>
      </c>
      <c r="B86" s="269"/>
      <c r="C86" s="223"/>
      <c r="D86" s="223">
        <f t="shared" si="5"/>
        <v>51.370657825522336</v>
      </c>
      <c r="E86" s="228">
        <f>'5K'!$E86*(1-$K$2)+'10K'!$E86*$K$2</f>
        <v>0.6213014981250562</v>
      </c>
      <c r="F86" s="270"/>
      <c r="G86" s="216">
        <v>80</v>
      </c>
      <c r="H86" s="270"/>
      <c r="I86" s="216"/>
      <c r="J86" s="216"/>
      <c r="K86" s="216"/>
      <c r="L86" s="216"/>
      <c r="M86" s="216"/>
      <c r="N86" s="216"/>
      <c r="O86" s="216"/>
      <c r="P86" s="216"/>
    </row>
    <row r="87" spans="1:16">
      <c r="A87" s="216">
        <v>81</v>
      </c>
      <c r="B87" s="269"/>
      <c r="C87" s="223"/>
      <c r="D87" s="223">
        <f t="shared" si="5"/>
        <v>52.049485719676106</v>
      </c>
      <c r="E87" s="228">
        <f>'10K'!$E87*(1-$K$2)+H.Marathon!$E87*$K$2</f>
        <v>0.61319850187494374</v>
      </c>
      <c r="F87" s="270"/>
      <c r="G87" s="216">
        <v>81</v>
      </c>
      <c r="H87" s="270"/>
      <c r="I87" s="216"/>
      <c r="J87" s="216"/>
      <c r="K87" s="216"/>
      <c r="L87" s="216"/>
      <c r="M87" s="216"/>
      <c r="N87" s="216"/>
      <c r="O87" s="216"/>
      <c r="P87" s="216"/>
    </row>
    <row r="88" spans="1:16">
      <c r="A88" s="216">
        <v>82</v>
      </c>
      <c r="B88" s="269"/>
      <c r="C88" s="223"/>
      <c r="D88" s="223">
        <f t="shared" si="5"/>
        <v>53.3812059873663</v>
      </c>
      <c r="E88" s="228">
        <f>'10K'!$E88*(1-$K$2)+H.Marathon!$E88*$K$2</f>
        <v>0.59790081689462704</v>
      </c>
      <c r="F88" s="270"/>
      <c r="G88" s="216">
        <v>82</v>
      </c>
      <c r="H88" s="270"/>
      <c r="I88" s="216"/>
      <c r="J88" s="216"/>
      <c r="K88" s="216"/>
      <c r="L88" s="216"/>
      <c r="M88" s="216"/>
      <c r="N88" s="216"/>
      <c r="O88" s="216"/>
      <c r="P88" s="216"/>
    </row>
    <row r="89" spans="1:16">
      <c r="A89" s="216">
        <v>83</v>
      </c>
      <c r="B89" s="269"/>
      <c r="C89" s="223"/>
      <c r="D89" s="223">
        <f t="shared" si="5"/>
        <v>54.841639533454646</v>
      </c>
      <c r="E89" s="228">
        <f>'10K'!$E89*(1-$K$2)+H.Marathon!$E89*$K$2</f>
        <v>0.58197871066923113</v>
      </c>
      <c r="F89" s="270"/>
      <c r="G89" s="216">
        <v>83</v>
      </c>
      <c r="H89" s="270"/>
      <c r="I89" s="216"/>
      <c r="J89" s="216"/>
      <c r="K89" s="216"/>
      <c r="L89" s="216"/>
      <c r="M89" s="216"/>
      <c r="N89" s="216"/>
      <c r="O89" s="216"/>
      <c r="P89" s="216"/>
    </row>
    <row r="90" spans="1:16">
      <c r="A90" s="216">
        <v>84</v>
      </c>
      <c r="B90" s="269">
        <v>7.2523148148148142E-2</v>
      </c>
      <c r="C90" s="223">
        <f>B90*1440</f>
        <v>104.43333333333332</v>
      </c>
      <c r="D90" s="223">
        <f t="shared" si="5"/>
        <v>56.461592051085496</v>
      </c>
      <c r="E90" s="228">
        <f>'10K'!$E90*(1-$K$2)+H.Marathon!$E90*$K$2</f>
        <v>0.56528102568891447</v>
      </c>
      <c r="F90" s="270">
        <f>100*(D90/C90)</f>
        <v>54.064722678983877</v>
      </c>
      <c r="G90" s="216">
        <v>84</v>
      </c>
      <c r="H90" s="270"/>
      <c r="I90" s="216"/>
      <c r="J90" s="216"/>
      <c r="K90" s="216"/>
      <c r="L90" s="216"/>
      <c r="M90" s="216"/>
      <c r="N90" s="216"/>
      <c r="O90" s="216"/>
      <c r="P90" s="216"/>
    </row>
    <row r="91" spans="1:16">
      <c r="A91" s="216">
        <v>85</v>
      </c>
      <c r="B91" s="269"/>
      <c r="C91" s="223"/>
      <c r="D91" s="223">
        <f t="shared" si="5"/>
        <v>58.246458873075404</v>
      </c>
      <c r="E91" s="228">
        <f>'10K'!$E91*(1-$K$2)+H.Marathon!$E91*$K$2</f>
        <v>0.54795891946351849</v>
      </c>
      <c r="F91" s="270"/>
      <c r="G91" s="216">
        <v>85</v>
      </c>
      <c r="H91" s="216"/>
      <c r="I91" s="216"/>
      <c r="J91" s="216"/>
      <c r="K91" s="216"/>
      <c r="L91" s="216"/>
      <c r="M91" s="216"/>
      <c r="N91" s="216"/>
      <c r="O91" s="216"/>
      <c r="P91" s="216"/>
    </row>
    <row r="92" spans="1:16">
      <c r="A92" s="216">
        <v>86</v>
      </c>
      <c r="B92" s="269"/>
      <c r="C92" s="223"/>
      <c r="D92" s="223">
        <f t="shared" si="5"/>
        <v>60.227306103992412</v>
      </c>
      <c r="E92" s="228">
        <f>'10K'!$E92*(1-$K$2)+H.Marathon!$E92*$K$2</f>
        <v>0.52993681323812258</v>
      </c>
      <c r="F92" s="270"/>
      <c r="G92" s="216">
        <v>86</v>
      </c>
      <c r="H92" s="216"/>
      <c r="I92" s="216"/>
      <c r="J92" s="216"/>
      <c r="K92" s="216"/>
      <c r="L92" s="216"/>
      <c r="M92" s="216"/>
      <c r="N92" s="216"/>
      <c r="O92" s="216"/>
      <c r="P92" s="216"/>
    </row>
    <row r="93" spans="1:16">
      <c r="A93" s="216">
        <v>87</v>
      </c>
      <c r="B93" s="269"/>
      <c r="C93" s="223"/>
      <c r="D93" s="223">
        <f t="shared" si="5"/>
        <v>62.420787489439967</v>
      </c>
      <c r="E93" s="228">
        <f>'10K'!$E93*(1-$K$2)+H.Marathon!$E93*$K$2</f>
        <v>0.51131470701272663</v>
      </c>
      <c r="F93" s="270"/>
      <c r="G93" s="216">
        <v>87</v>
      </c>
      <c r="H93" s="216"/>
      <c r="I93" s="216"/>
      <c r="J93" s="216"/>
      <c r="K93" s="216"/>
      <c r="L93" s="216"/>
      <c r="M93" s="216"/>
      <c r="N93" s="216"/>
      <c r="O93" s="216"/>
      <c r="P93" s="216"/>
    </row>
    <row r="94" spans="1:16">
      <c r="A94" s="216">
        <v>88</v>
      </c>
      <c r="B94" s="269"/>
      <c r="C94" s="223"/>
      <c r="D94" s="223">
        <f t="shared" si="5"/>
        <v>64.882216384380044</v>
      </c>
      <c r="E94" s="228">
        <f>'10K'!$E94*(1-$K$2)+H.Marathon!$E94*$K$2</f>
        <v>0.49191702203240995</v>
      </c>
      <c r="F94" s="270"/>
      <c r="G94" s="216">
        <v>88</v>
      </c>
      <c r="H94" s="216"/>
      <c r="I94" s="216"/>
      <c r="J94" s="216"/>
      <c r="K94" s="216"/>
      <c r="L94" s="216"/>
      <c r="M94" s="216"/>
      <c r="N94" s="216"/>
      <c r="O94" s="216"/>
      <c r="P94" s="216"/>
    </row>
    <row r="95" spans="1:16">
      <c r="A95" s="216">
        <v>89</v>
      </c>
      <c r="B95" s="269"/>
      <c r="C95" s="223"/>
      <c r="D95" s="223">
        <f t="shared" si="5"/>
        <v>67.635114508670185</v>
      </c>
      <c r="E95" s="228">
        <f>'10K'!$E95*(1-$K$2)+H.Marathon!$E95*$K$2</f>
        <v>0.47189491580701404</v>
      </c>
      <c r="F95" s="270"/>
      <c r="G95" s="216">
        <v>89</v>
      </c>
      <c r="H95" s="216"/>
      <c r="I95" s="216"/>
      <c r="J95" s="216"/>
      <c r="K95" s="216"/>
      <c r="L95" s="216"/>
      <c r="M95" s="216"/>
      <c r="N95" s="216"/>
      <c r="O95" s="216"/>
      <c r="P95" s="216"/>
    </row>
    <row r="96" spans="1:16">
      <c r="A96" s="216">
        <v>90</v>
      </c>
      <c r="B96" s="269"/>
      <c r="C96" s="223"/>
      <c r="D96" s="223">
        <f t="shared" si="5"/>
        <v>70.729707831916656</v>
      </c>
      <c r="E96" s="228">
        <f>'10K'!$E96*(1-$K$2)+H.Marathon!$E96*$K$2</f>
        <v>0.45124838833653896</v>
      </c>
      <c r="F96" s="270"/>
      <c r="G96" s="216">
        <v>90</v>
      </c>
      <c r="H96" s="216"/>
      <c r="I96" s="216"/>
      <c r="J96" s="216"/>
      <c r="K96" s="216"/>
      <c r="L96" s="216"/>
      <c r="M96" s="216"/>
      <c r="N96" s="216"/>
      <c r="O96" s="216"/>
      <c r="P96" s="216"/>
    </row>
    <row r="97" spans="1:16">
      <c r="A97" s="216">
        <v>91</v>
      </c>
      <c r="B97" s="269"/>
      <c r="C97" s="223"/>
      <c r="D97" s="223">
        <f t="shared" si="5"/>
        <v>74.250586116214777</v>
      </c>
      <c r="E97" s="228">
        <f>'10K'!$E97*(1-$K$2)+H.Marathon!$E97*$K$2</f>
        <v>0.42985070335622222</v>
      </c>
      <c r="F97" s="270"/>
      <c r="G97" s="216">
        <v>91</v>
      </c>
      <c r="H97" s="216"/>
      <c r="I97" s="216"/>
      <c r="J97" s="216"/>
      <c r="K97" s="216"/>
      <c r="L97" s="216"/>
      <c r="M97" s="216"/>
      <c r="N97" s="216"/>
      <c r="O97" s="216"/>
      <c r="P97" s="216"/>
    </row>
    <row r="98" spans="1:16">
      <c r="A98" s="216">
        <v>92</v>
      </c>
      <c r="B98" s="269"/>
      <c r="C98" s="223"/>
      <c r="D98" s="223">
        <f t="shared" si="5"/>
        <v>78.264688186048971</v>
      </c>
      <c r="E98" s="228">
        <f>'10K'!$E98*(1-$K$2)+H.Marathon!$E98*$K$2</f>
        <v>0.40780417588574713</v>
      </c>
      <c r="F98" s="270"/>
      <c r="G98" s="216">
        <v>92</v>
      </c>
      <c r="H98" s="216"/>
      <c r="I98" s="216"/>
      <c r="J98" s="216"/>
      <c r="K98" s="216"/>
      <c r="L98" s="216"/>
      <c r="M98" s="216"/>
      <c r="N98" s="216"/>
      <c r="O98" s="216"/>
      <c r="P98" s="216"/>
    </row>
    <row r="99" spans="1:16">
      <c r="A99" s="216">
        <v>93</v>
      </c>
      <c r="B99" s="269"/>
      <c r="C99" s="223"/>
      <c r="D99" s="223">
        <f t="shared" si="5"/>
        <v>82.866501023639358</v>
      </c>
      <c r="E99" s="228">
        <f>'10K'!$E99*(1-$K$2)+H.Marathon!$E99*$K$2</f>
        <v>0.385157648415272</v>
      </c>
      <c r="F99" s="270"/>
      <c r="G99" s="216">
        <v>93</v>
      </c>
      <c r="H99" s="216"/>
      <c r="I99" s="216"/>
      <c r="J99" s="216"/>
      <c r="K99" s="216"/>
      <c r="L99" s="216"/>
      <c r="M99" s="216"/>
      <c r="N99" s="216"/>
      <c r="O99" s="216"/>
      <c r="P99" s="216"/>
    </row>
    <row r="100" spans="1:16">
      <c r="A100" s="216">
        <v>94</v>
      </c>
      <c r="B100" s="269"/>
      <c r="C100" s="223"/>
      <c r="D100" s="223">
        <f t="shared" si="5"/>
        <v>88.23204508312736</v>
      </c>
      <c r="E100" s="228">
        <f>'10K'!$E100*(1-$K$2)+H.Marathon!$E100*$K$2</f>
        <v>0.36173554218987608</v>
      </c>
      <c r="F100" s="270"/>
      <c r="G100" s="216">
        <v>94</v>
      </c>
      <c r="H100" s="216"/>
      <c r="I100" s="216"/>
      <c r="J100" s="216"/>
      <c r="K100" s="216"/>
      <c r="L100" s="216"/>
      <c r="M100" s="216"/>
      <c r="N100" s="216"/>
      <c r="O100" s="216"/>
      <c r="P100" s="216"/>
    </row>
    <row r="101" spans="1:16">
      <c r="A101" s="216">
        <v>95</v>
      </c>
      <c r="B101" s="269"/>
      <c r="C101" s="223"/>
      <c r="D101" s="223">
        <f t="shared" si="5"/>
        <v>94.514968729993981</v>
      </c>
      <c r="E101" s="228">
        <f>'10K'!$E101*(1-$K$2)+H.Marathon!$E101*$K$2</f>
        <v>0.33768901471940105</v>
      </c>
      <c r="F101" s="270"/>
      <c r="G101" s="216">
        <v>95</v>
      </c>
      <c r="H101" s="216"/>
      <c r="I101" s="216"/>
      <c r="J101" s="216"/>
      <c r="K101" s="216"/>
      <c r="L101" s="216"/>
      <c r="M101" s="216"/>
      <c r="N101" s="216"/>
      <c r="O101" s="216"/>
      <c r="P101" s="216"/>
    </row>
    <row r="102" spans="1:16">
      <c r="A102" s="216">
        <v>96</v>
      </c>
      <c r="B102" s="269"/>
      <c r="C102" s="223"/>
      <c r="D102" s="223">
        <f t="shared" si="5"/>
        <v>101.98892118243752</v>
      </c>
      <c r="E102" s="228">
        <f>'10K'!$E102*(1-$K$2)+H.Marathon!$E102*$K$2</f>
        <v>0.31294248724892593</v>
      </c>
      <c r="F102" s="270"/>
      <c r="G102" s="216">
        <v>96</v>
      </c>
      <c r="H102" s="216"/>
      <c r="I102" s="216"/>
      <c r="J102" s="216"/>
      <c r="K102" s="216"/>
      <c r="L102" s="216"/>
      <c r="M102" s="216"/>
      <c r="N102" s="216"/>
      <c r="O102" s="216"/>
      <c r="P102" s="216"/>
    </row>
    <row r="103" spans="1:16">
      <c r="A103" s="216">
        <v>97</v>
      </c>
      <c r="B103" s="269" t="s">
        <v>51</v>
      </c>
      <c r="C103" s="223"/>
      <c r="D103" s="223">
        <f t="shared" si="5"/>
        <v>110.97745146090936</v>
      </c>
      <c r="E103" s="228">
        <f>'10K'!$E103*(1-$K$2)+H.Marathon!$E103*$K$2</f>
        <v>0.28759595977845082</v>
      </c>
      <c r="F103" s="216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</row>
    <row r="104" spans="1:16">
      <c r="A104" s="216">
        <v>98</v>
      </c>
      <c r="B104" s="269" t="s">
        <v>51</v>
      </c>
      <c r="C104" s="223"/>
      <c r="D104" s="223">
        <f t="shared" si="5"/>
        <v>122.07586906928243</v>
      </c>
      <c r="E104" s="228">
        <f>'10K'!$E104*(1-$K$2)+H.Marathon!$E104*$K$2</f>
        <v>0.26144943230797574</v>
      </c>
      <c r="F104" s="216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</row>
    <row r="105" spans="1:16">
      <c r="A105" s="216">
        <v>99</v>
      </c>
      <c r="B105" s="269" t="s">
        <v>51</v>
      </c>
      <c r="C105" s="223"/>
      <c r="D105" s="223">
        <f t="shared" si="5"/>
        <v>135.98752298683544</v>
      </c>
      <c r="E105" s="228">
        <f>'10K'!$E105*(1-$K$2)+H.Marathon!$E105*$K$2</f>
        <v>0.23470290483750061</v>
      </c>
      <c r="F105" s="216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</row>
    <row r="106" spans="1:16">
      <c r="A106" s="216">
        <v>100</v>
      </c>
      <c r="B106" s="269"/>
      <c r="C106" s="216"/>
      <c r="D106" s="223">
        <f t="shared" si="5"/>
        <v>153.9399292981843</v>
      </c>
      <c r="E106" s="228">
        <f>'10K'!$E106*(1-$K$2)+H.Marathon!$E106*$K$2</f>
        <v>0.20733195612194635</v>
      </c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6" width="11.44140625" style="1" customWidth="1"/>
    <col min="17" max="16384" width="9.6640625" style="1"/>
  </cols>
  <sheetData>
    <row r="1" spans="1:17" ht="29.1" customHeight="1">
      <c r="A1" s="302" t="s">
        <v>54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3" t="s">
        <v>2230</v>
      </c>
      <c r="L1" s="216"/>
      <c r="M1" s="216"/>
      <c r="N1" s="216"/>
      <c r="O1" s="216"/>
      <c r="P1" s="216"/>
    </row>
    <row r="2" spans="1:17" ht="15.95" customHeight="1">
      <c r="A2" s="302"/>
      <c r="B2" s="213"/>
      <c r="C2" s="214"/>
      <c r="D2" s="215"/>
      <c r="E2" s="215"/>
      <c r="F2" s="306">
        <f>(+H$3-H$4)*F$4/2</f>
        <v>4.725E-2</v>
      </c>
      <c r="G2" s="307">
        <f>(+I$4-I$3)*G$4/2</f>
        <v>0.17219999999999999</v>
      </c>
      <c r="H2" s="215"/>
      <c r="I2" s="215"/>
      <c r="J2" s="216"/>
      <c r="K2" s="221">
        <f>Parameters!M21</f>
        <v>0.54310433446754847</v>
      </c>
      <c r="L2" s="216"/>
      <c r="M2" s="216"/>
      <c r="N2" s="216"/>
      <c r="O2" s="216"/>
      <c r="P2" s="216"/>
    </row>
    <row r="3" spans="1:17" ht="15.95" customHeight="1">
      <c r="A3" s="302"/>
      <c r="B3" s="213"/>
      <c r="C3" s="214"/>
      <c r="D3" s="215"/>
      <c r="E3" s="215"/>
      <c r="F3" s="306">
        <f>F4/(2*(+H3-H4))</f>
        <v>1.89E-3</v>
      </c>
      <c r="G3" s="307">
        <f>G4/(2*(+I4-I3))</f>
        <v>1.6006097560975613E-4</v>
      </c>
      <c r="H3" s="213">
        <v>22</v>
      </c>
      <c r="I3" s="257">
        <v>24</v>
      </c>
      <c r="J3" s="216"/>
      <c r="L3" s="216"/>
      <c r="M3" s="216"/>
      <c r="N3" s="216"/>
      <c r="O3" s="216"/>
      <c r="P3" s="216"/>
    </row>
    <row r="4" spans="1:17" ht="15.75">
      <c r="A4" s="213"/>
      <c r="B4" s="213"/>
      <c r="C4" s="213"/>
      <c r="D4" s="220">
        <f>Parameters!G21</f>
        <v>2.795138888888889E-2</v>
      </c>
      <c r="E4" s="221">
        <f>D4*1440</f>
        <v>40.25</v>
      </c>
      <c r="F4" s="222">
        <v>1.89E-2</v>
      </c>
      <c r="G4" s="222">
        <v>1.0500000000000001E-2</v>
      </c>
      <c r="H4" s="213">
        <v>17</v>
      </c>
      <c r="I4" s="257">
        <v>56.8</v>
      </c>
      <c r="J4" s="223"/>
      <c r="K4" s="216"/>
      <c r="L4" s="216"/>
      <c r="M4" s="216"/>
      <c r="N4" s="216"/>
      <c r="O4" s="216"/>
      <c r="P4" s="216"/>
    </row>
    <row r="5" spans="1:17" ht="15.75">
      <c r="A5" s="213"/>
      <c r="B5" s="213"/>
      <c r="C5" s="213"/>
      <c r="D5" s="220"/>
      <c r="E5" s="213">
        <f>E4*60</f>
        <v>2415</v>
      </c>
      <c r="F5" s="222">
        <v>9.1E-4</v>
      </c>
      <c r="G5" s="222">
        <v>5.1000000000000004E-4</v>
      </c>
      <c r="H5" s="213">
        <v>15</v>
      </c>
      <c r="I5" s="257">
        <v>76.7</v>
      </c>
      <c r="J5" s="223"/>
      <c r="K5" s="216"/>
      <c r="L5" s="216"/>
      <c r="M5" s="216"/>
      <c r="N5" s="216"/>
      <c r="O5" s="216"/>
      <c r="P5" s="216"/>
    </row>
    <row r="6" spans="1:17" ht="62.25" customHeight="1">
      <c r="A6" s="224" t="s">
        <v>42</v>
      </c>
      <c r="B6" s="224" t="s">
        <v>1173</v>
      </c>
      <c r="C6" s="224" t="s">
        <v>1317</v>
      </c>
      <c r="D6" s="224" t="s">
        <v>1174</v>
      </c>
      <c r="E6" s="224" t="s">
        <v>1175</v>
      </c>
      <c r="F6" s="418" t="s">
        <v>117</v>
      </c>
      <c r="G6" s="224" t="s">
        <v>42</v>
      </c>
      <c r="H6" s="424" t="s">
        <v>284</v>
      </c>
      <c r="I6" s="424" t="s">
        <v>205</v>
      </c>
      <c r="J6" s="424" t="s">
        <v>206</v>
      </c>
      <c r="K6" s="425" t="s">
        <v>207</v>
      </c>
      <c r="L6" s="425" t="s">
        <v>208</v>
      </c>
      <c r="M6" s="424" t="s">
        <v>209</v>
      </c>
      <c r="N6" s="425" t="s">
        <v>210</v>
      </c>
      <c r="O6" s="425" t="s">
        <v>211</v>
      </c>
      <c r="P6" s="426" t="s">
        <v>387</v>
      </c>
      <c r="Q6" s="280"/>
    </row>
    <row r="7" spans="1:17">
      <c r="A7" s="216">
        <v>1</v>
      </c>
      <c r="B7" s="216"/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</row>
    <row r="8" spans="1:17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</row>
    <row r="9" spans="1:17">
      <c r="A9" s="216">
        <v>3</v>
      </c>
      <c r="B9" s="303" t="s">
        <v>51</v>
      </c>
      <c r="C9" s="223"/>
      <c r="D9" s="223"/>
      <c r="E9" s="228">
        <f>'10K'!$E9*(1-$K$2)+H.Marathon!$E9*$K$2</f>
        <v>0.33490768373749213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</row>
    <row r="10" spans="1:17">
      <c r="A10" s="216">
        <v>4</v>
      </c>
      <c r="B10" s="230"/>
      <c r="C10" s="223"/>
      <c r="D10" s="223">
        <f t="shared" ref="D10:D41" si="0">E$4/E10</f>
        <v>97.504044539063841</v>
      </c>
      <c r="E10" s="228">
        <f>'10K'!$E10*(1-$K$2)+H.Marathon!$E10*$K$2</f>
        <v>0.41280338872378075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17">
      <c r="A11" s="216">
        <v>5</v>
      </c>
      <c r="B11" s="230"/>
      <c r="C11" s="223"/>
      <c r="D11" s="223">
        <f t="shared" si="0"/>
        <v>82.866415240879633</v>
      </c>
      <c r="E11" s="228">
        <f>'10K'!$E11*(1-$K$2)+H.Marathon!$E11*$K$2</f>
        <v>0.48572150590802776</v>
      </c>
      <c r="F11" s="270"/>
      <c r="G11" s="216">
        <v>5</v>
      </c>
      <c r="H11" s="216"/>
      <c r="I11" s="216"/>
      <c r="J11" s="216"/>
      <c r="K11" s="216"/>
      <c r="L11" s="216"/>
      <c r="M11" s="216"/>
      <c r="N11" s="216"/>
      <c r="O11" s="216"/>
      <c r="P11" s="216"/>
    </row>
    <row r="12" spans="1:17">
      <c r="A12" s="216">
        <v>6</v>
      </c>
      <c r="B12" s="230"/>
      <c r="C12" s="223"/>
      <c r="D12" s="223">
        <f t="shared" si="0"/>
        <v>72.690648038203079</v>
      </c>
      <c r="E12" s="228">
        <f>'10K'!$E12*(1-$K$2)+H.Marathon!$E12*$K$2</f>
        <v>0.55371634572368</v>
      </c>
      <c r="F12" s="270"/>
      <c r="G12" s="216">
        <v>6</v>
      </c>
      <c r="H12" s="246"/>
      <c r="I12" s="216"/>
      <c r="J12" s="216"/>
      <c r="K12" s="216"/>
      <c r="L12" s="216"/>
      <c r="M12" s="216"/>
      <c r="N12" s="216"/>
      <c r="O12" s="216"/>
      <c r="P12" s="216"/>
    </row>
    <row r="13" spans="1:17">
      <c r="A13" s="216">
        <v>7</v>
      </c>
      <c r="B13" s="230">
        <v>5.7349537037037039E-2</v>
      </c>
      <c r="C13" s="223">
        <f t="shared" ref="C13:C74" si="1">B13*1440</f>
        <v>82.583333333333343</v>
      </c>
      <c r="D13" s="223">
        <f t="shared" si="0"/>
        <v>65.257440145629644</v>
      </c>
      <c r="E13" s="228">
        <f>'10K'!$E13*(1-$K$2)+H.Marathon!$E13*$K$2</f>
        <v>0.61678790817073725</v>
      </c>
      <c r="F13" s="270">
        <f>100*(D13/C13)</f>
        <v>79.020109157170097</v>
      </c>
      <c r="G13" s="216">
        <v>7</v>
      </c>
      <c r="H13" s="278" t="s">
        <v>1012</v>
      </c>
      <c r="I13" s="244" t="s">
        <v>388</v>
      </c>
      <c r="J13" s="244" t="s">
        <v>1083</v>
      </c>
      <c r="K13" s="244" t="s">
        <v>123</v>
      </c>
      <c r="L13" s="245">
        <v>39841</v>
      </c>
      <c r="M13" s="244" t="s">
        <v>1084</v>
      </c>
      <c r="N13" s="244" t="s">
        <v>1085</v>
      </c>
      <c r="O13" s="298">
        <v>42698</v>
      </c>
      <c r="P13" s="242"/>
    </row>
    <row r="14" spans="1:17">
      <c r="A14" s="216">
        <v>8</v>
      </c>
      <c r="B14" s="230">
        <v>5.2685185185185182E-2</v>
      </c>
      <c r="C14" s="223">
        <f t="shared" si="1"/>
        <v>75.86666666666666</v>
      </c>
      <c r="D14" s="223">
        <f t="shared" si="0"/>
        <v>59.64006595060502</v>
      </c>
      <c r="E14" s="228">
        <f>'10K'!$E14*(1-$K$2)+H.Marathon!$E14*$K$2</f>
        <v>0.67488188281575301</v>
      </c>
      <c r="F14" s="270">
        <f>100*(D14/C14)</f>
        <v>78.611686226632287</v>
      </c>
      <c r="G14" s="216">
        <v>8</v>
      </c>
      <c r="H14" s="278" t="s">
        <v>1013</v>
      </c>
      <c r="I14" s="244" t="s">
        <v>215</v>
      </c>
      <c r="J14" s="244" t="s">
        <v>216</v>
      </c>
      <c r="K14" s="244" t="s">
        <v>123</v>
      </c>
      <c r="L14" s="245">
        <v>38897</v>
      </c>
      <c r="M14" s="242"/>
      <c r="N14" s="244" t="s">
        <v>1086</v>
      </c>
      <c r="O14" s="298">
        <v>42000</v>
      </c>
      <c r="P14" s="242"/>
    </row>
    <row r="15" spans="1:17">
      <c r="A15" s="216">
        <v>9</v>
      </c>
      <c r="B15" s="230">
        <v>5.3981481481481484E-2</v>
      </c>
      <c r="C15" s="223">
        <f t="shared" si="1"/>
        <v>77.733333333333334</v>
      </c>
      <c r="D15" s="223">
        <f t="shared" si="0"/>
        <v>55.288592950733928</v>
      </c>
      <c r="E15" s="228">
        <f>'10K'!$E15*(1-$K$2)+H.Marathon!$E15*$K$2</f>
        <v>0.72799826965872716</v>
      </c>
      <c r="F15" s="270"/>
      <c r="G15" s="216">
        <v>9</v>
      </c>
      <c r="H15" s="278" t="s">
        <v>1014</v>
      </c>
      <c r="I15" s="244" t="s">
        <v>215</v>
      </c>
      <c r="J15" s="244" t="s">
        <v>216</v>
      </c>
      <c r="K15" s="244" t="s">
        <v>123</v>
      </c>
      <c r="L15" s="245">
        <v>38897</v>
      </c>
      <c r="M15" s="242"/>
      <c r="N15" s="244" t="s">
        <v>1086</v>
      </c>
      <c r="O15" s="298">
        <v>42364</v>
      </c>
      <c r="P15" s="242"/>
    </row>
    <row r="16" spans="1:17">
      <c r="A16" s="216">
        <v>10</v>
      </c>
      <c r="B16" s="230">
        <v>5.0219907407407408E-2</v>
      </c>
      <c r="C16" s="223">
        <f t="shared" si="1"/>
        <v>72.316666666666663</v>
      </c>
      <c r="D16" s="223">
        <f t="shared" si="0"/>
        <v>51.852139781252944</v>
      </c>
      <c r="E16" s="228">
        <f>'10K'!$E16*(1-$K$2)+H.Marathon!$E16*$K$2</f>
        <v>0.77624568956655327</v>
      </c>
      <c r="F16" s="270"/>
      <c r="G16" s="216">
        <v>10</v>
      </c>
      <c r="H16" s="278" t="s">
        <v>1015</v>
      </c>
      <c r="I16" s="244" t="s">
        <v>693</v>
      </c>
      <c r="J16" s="244" t="s">
        <v>694</v>
      </c>
      <c r="K16" s="244" t="s">
        <v>123</v>
      </c>
      <c r="L16" s="245">
        <v>38514</v>
      </c>
      <c r="M16" s="242" t="s">
        <v>1087</v>
      </c>
      <c r="N16" s="244" t="s">
        <v>1088</v>
      </c>
      <c r="O16" s="298">
        <v>42441</v>
      </c>
      <c r="P16" s="242"/>
    </row>
    <row r="17" spans="1:16">
      <c r="A17" s="216">
        <v>11</v>
      </c>
      <c r="B17" s="230"/>
      <c r="C17" s="223"/>
      <c r="D17" s="223">
        <f t="shared" si="0"/>
        <v>49.114383969035948</v>
      </c>
      <c r="E17" s="228">
        <f>'10K'!$E17*(1-$K$2)+H.Marathon!$E17*$K$2</f>
        <v>0.81951552167233777</v>
      </c>
      <c r="F17" s="270"/>
      <c r="G17" s="216">
        <v>11</v>
      </c>
      <c r="H17" s="304"/>
      <c r="I17" s="216"/>
      <c r="J17" s="216"/>
      <c r="K17" s="216"/>
      <c r="L17" s="216"/>
      <c r="M17" s="216"/>
      <c r="N17" s="216"/>
      <c r="O17" s="299"/>
      <c r="P17" s="216"/>
    </row>
    <row r="18" spans="1:16">
      <c r="A18" s="216">
        <v>12</v>
      </c>
      <c r="B18" s="230">
        <v>4.5138888888888888E-2</v>
      </c>
      <c r="C18" s="223">
        <f t="shared" si="1"/>
        <v>65</v>
      </c>
      <c r="D18" s="223">
        <f t="shared" si="0"/>
        <v>46.921934722985874</v>
      </c>
      <c r="E18" s="228">
        <f>'10K'!$E18*(1-$K$2)+H.Marathon!$E18*$K$2</f>
        <v>0.85780776597608066</v>
      </c>
      <c r="F18" s="270">
        <f>100*(D18/C18)</f>
        <v>72.187591881516738</v>
      </c>
      <c r="G18" s="216">
        <v>12</v>
      </c>
      <c r="H18" s="278" t="s">
        <v>1016</v>
      </c>
      <c r="I18" s="244" t="s">
        <v>1089</v>
      </c>
      <c r="J18" s="244" t="s">
        <v>1090</v>
      </c>
      <c r="K18" s="244" t="s">
        <v>123</v>
      </c>
      <c r="L18" s="245">
        <v>37912</v>
      </c>
      <c r="M18" s="242"/>
      <c r="N18" s="244" t="s">
        <v>1091</v>
      </c>
      <c r="O18" s="298">
        <v>42379</v>
      </c>
      <c r="P18" s="242"/>
    </row>
    <row r="19" spans="1:16">
      <c r="A19" s="216">
        <v>13</v>
      </c>
      <c r="B19" s="230">
        <v>4.2361111111111113E-2</v>
      </c>
      <c r="C19" s="223">
        <f t="shared" si="1"/>
        <v>61</v>
      </c>
      <c r="D19" s="223">
        <f t="shared" si="0"/>
        <v>45.165003207067969</v>
      </c>
      <c r="E19" s="228">
        <f>'10K'!$E19*(1-$K$2)+H.Marathon!$E19*$K$2</f>
        <v>0.89117673291122879</v>
      </c>
      <c r="F19" s="270">
        <f t="shared" ref="F19:F50" si="2">100*(D19/C19)</f>
        <v>74.040988864045858</v>
      </c>
      <c r="G19" s="216">
        <v>13</v>
      </c>
      <c r="H19" s="278" t="s">
        <v>1017</v>
      </c>
      <c r="I19" s="244" t="s">
        <v>1092</v>
      </c>
      <c r="J19" s="244" t="s">
        <v>1093</v>
      </c>
      <c r="K19" s="244" t="s">
        <v>123</v>
      </c>
      <c r="L19" s="245">
        <v>23526</v>
      </c>
      <c r="M19" s="242"/>
      <c r="N19" s="244" t="s">
        <v>1094</v>
      </c>
      <c r="O19" s="298">
        <v>28310</v>
      </c>
      <c r="P19" s="242"/>
    </row>
    <row r="20" spans="1:16">
      <c r="A20" s="216">
        <v>14</v>
      </c>
      <c r="B20" s="230">
        <v>3.8553240740740742E-2</v>
      </c>
      <c r="C20" s="223">
        <f t="shared" si="1"/>
        <v>55.516666666666666</v>
      </c>
      <c r="D20" s="223">
        <f t="shared" si="0"/>
        <v>43.767962824952143</v>
      </c>
      <c r="E20" s="228">
        <f>'10K'!$E20*(1-$K$2)+H.Marathon!$E20*$K$2</f>
        <v>0.91962242247778203</v>
      </c>
      <c r="F20" s="270">
        <f t="shared" si="2"/>
        <v>78.837519348457775</v>
      </c>
      <c r="G20" s="216">
        <v>14</v>
      </c>
      <c r="H20" s="278" t="s">
        <v>1018</v>
      </c>
      <c r="I20" s="244" t="s">
        <v>708</v>
      </c>
      <c r="J20" s="244" t="s">
        <v>709</v>
      </c>
      <c r="K20" s="244" t="s">
        <v>123</v>
      </c>
      <c r="L20" s="245">
        <v>23929</v>
      </c>
      <c r="M20" s="242"/>
      <c r="N20" s="244" t="s">
        <v>1095</v>
      </c>
      <c r="O20" s="298">
        <v>29387</v>
      </c>
      <c r="P20" s="242"/>
    </row>
    <row r="21" spans="1:16">
      <c r="A21" s="216">
        <v>15</v>
      </c>
      <c r="B21" s="230">
        <v>3.5486111111111114E-2</v>
      </c>
      <c r="C21" s="223">
        <f t="shared" si="1"/>
        <v>51.1</v>
      </c>
      <c r="D21" s="223">
        <f t="shared" si="0"/>
        <v>42.678829831672864</v>
      </c>
      <c r="E21" s="228">
        <f>'10K'!$E21*(1-$K$2)+H.Marathon!$E21*$K$2</f>
        <v>0.94309052424229356</v>
      </c>
      <c r="F21" s="270">
        <f t="shared" si="2"/>
        <v>83.520214934780554</v>
      </c>
      <c r="G21" s="216">
        <v>15</v>
      </c>
      <c r="H21" s="278" t="s">
        <v>1019</v>
      </c>
      <c r="I21" s="244" t="s">
        <v>221</v>
      </c>
      <c r="J21" s="244" t="s">
        <v>222</v>
      </c>
      <c r="K21" s="244" t="s">
        <v>144</v>
      </c>
      <c r="L21" s="245">
        <v>31963</v>
      </c>
      <c r="M21" s="242"/>
      <c r="N21" s="244" t="s">
        <v>1096</v>
      </c>
      <c r="O21" s="298">
        <v>37577</v>
      </c>
      <c r="P21" s="242"/>
    </row>
    <row r="22" spans="1:16">
      <c r="A22" s="216">
        <v>16</v>
      </c>
      <c r="B22" s="230">
        <v>3.5868055555555556E-2</v>
      </c>
      <c r="C22" s="223">
        <f t="shared" si="1"/>
        <v>51.65</v>
      </c>
      <c r="D22" s="223">
        <f t="shared" si="0"/>
        <v>41.855782503210563</v>
      </c>
      <c r="E22" s="228">
        <f>'10K'!$E22*(1-$K$2)+H.Marathon!$E22*$K$2</f>
        <v>0.96163534863821054</v>
      </c>
      <c r="F22" s="270">
        <f t="shared" si="2"/>
        <v>81.037333016864594</v>
      </c>
      <c r="G22" s="216">
        <v>16</v>
      </c>
      <c r="H22" s="278" t="s">
        <v>1020</v>
      </c>
      <c r="I22" s="244" t="s">
        <v>704</v>
      </c>
      <c r="J22" s="244" t="s">
        <v>705</v>
      </c>
      <c r="K22" s="244" t="s">
        <v>706</v>
      </c>
      <c r="L22" s="245">
        <v>30468</v>
      </c>
      <c r="M22" s="242"/>
      <c r="N22" s="244" t="s">
        <v>1097</v>
      </c>
      <c r="O22" s="298">
        <v>36653</v>
      </c>
      <c r="P22" s="242"/>
    </row>
    <row r="23" spans="1:16">
      <c r="A23" s="216">
        <v>17</v>
      </c>
      <c r="B23" s="230">
        <v>3.4189814814814812E-2</v>
      </c>
      <c r="C23" s="223">
        <f t="shared" si="1"/>
        <v>49.233333333333327</v>
      </c>
      <c r="D23" s="223">
        <f t="shared" si="0"/>
        <v>41.266580905069233</v>
      </c>
      <c r="E23" s="228">
        <f>'10K'!$E23*(1-$K$2)+H.Marathon!$E23*$K$2</f>
        <v>0.97536551653242598</v>
      </c>
      <c r="F23" s="270">
        <f t="shared" si="2"/>
        <v>83.818376922957157</v>
      </c>
      <c r="G23" s="216">
        <v>17</v>
      </c>
      <c r="H23" s="278" t="s">
        <v>353</v>
      </c>
      <c r="I23" s="244" t="s">
        <v>225</v>
      </c>
      <c r="J23" s="244" t="s">
        <v>226</v>
      </c>
      <c r="K23" s="244" t="s">
        <v>128</v>
      </c>
      <c r="L23" s="245">
        <v>34251</v>
      </c>
      <c r="M23" s="242"/>
      <c r="N23" s="244" t="s">
        <v>1098</v>
      </c>
      <c r="O23" s="298">
        <v>40677</v>
      </c>
      <c r="P23" s="242"/>
    </row>
    <row r="24" spans="1:16">
      <c r="A24" s="216">
        <v>18</v>
      </c>
      <c r="B24" s="230">
        <v>3.4560185185185187E-2</v>
      </c>
      <c r="C24" s="223">
        <f t="shared" si="1"/>
        <v>49.766666666666666</v>
      </c>
      <c r="D24" s="223">
        <f t="shared" si="0"/>
        <v>40.800490181237727</v>
      </c>
      <c r="E24" s="228">
        <f>'10K'!$E24*(1-$K$2)+H.Marathon!$E24*$K$2</f>
        <v>0.98650775569625704</v>
      </c>
      <c r="F24" s="270">
        <f t="shared" si="2"/>
        <v>81.983570357477021</v>
      </c>
      <c r="G24" s="216">
        <v>18</v>
      </c>
      <c r="H24" s="278" t="s">
        <v>1021</v>
      </c>
      <c r="I24" s="244" t="s">
        <v>1099</v>
      </c>
      <c r="J24" s="244" t="s">
        <v>1100</v>
      </c>
      <c r="K24" s="244" t="s">
        <v>131</v>
      </c>
      <c r="L24" s="245">
        <v>35867</v>
      </c>
      <c r="M24" s="242"/>
      <c r="N24" s="244" t="s">
        <v>1101</v>
      </c>
      <c r="O24" s="298">
        <v>42491</v>
      </c>
      <c r="P24" s="242"/>
    </row>
    <row r="25" spans="1:16">
      <c r="A25" s="216">
        <v>19</v>
      </c>
      <c r="B25" s="230">
        <v>3.3715277777777775E-2</v>
      </c>
      <c r="C25" s="223">
        <f t="shared" si="1"/>
        <v>48.55</v>
      </c>
      <c r="D25" s="223">
        <f t="shared" si="0"/>
        <v>40.418853308554326</v>
      </c>
      <c r="E25" s="228">
        <f>'10K'!$E25*(1-$K$2)+H.Marathon!$E25*$K$2</f>
        <v>0.99582241219795842</v>
      </c>
      <c r="F25" s="270">
        <f t="shared" si="2"/>
        <v>83.252015053664934</v>
      </c>
      <c r="G25" s="216">
        <v>19</v>
      </c>
      <c r="H25" s="278" t="s">
        <v>475</v>
      </c>
      <c r="I25" s="244" t="s">
        <v>1102</v>
      </c>
      <c r="J25" s="244" t="s">
        <v>1103</v>
      </c>
      <c r="K25" s="244" t="s">
        <v>131</v>
      </c>
      <c r="L25" s="245">
        <v>33619</v>
      </c>
      <c r="M25" s="242"/>
      <c r="N25" s="244" t="s">
        <v>1096</v>
      </c>
      <c r="O25" s="298">
        <v>40867</v>
      </c>
      <c r="P25" s="242"/>
    </row>
    <row r="26" spans="1:16">
      <c r="A26" s="216">
        <v>20</v>
      </c>
      <c r="B26" s="230">
        <v>3.4097222222222223E-2</v>
      </c>
      <c r="C26" s="223">
        <f t="shared" si="1"/>
        <v>49.1</v>
      </c>
      <c r="D26" s="223">
        <f t="shared" si="0"/>
        <v>40.25</v>
      </c>
      <c r="E26" s="228">
        <f>'10K'!$E26*(1-$K$2)+H.Marathon!$E26*$K$2</f>
        <v>1</v>
      </c>
      <c r="F26" s="270">
        <f t="shared" si="2"/>
        <v>81.975560081466398</v>
      </c>
      <c r="G26" s="216">
        <v>20</v>
      </c>
      <c r="H26" s="278" t="s">
        <v>1022</v>
      </c>
      <c r="I26" s="244" t="s">
        <v>1104</v>
      </c>
      <c r="J26" s="244" t="s">
        <v>1105</v>
      </c>
      <c r="K26" s="244" t="s">
        <v>131</v>
      </c>
      <c r="L26" s="245">
        <v>30573</v>
      </c>
      <c r="M26" s="242"/>
      <c r="N26" s="244" t="s">
        <v>1096</v>
      </c>
      <c r="O26" s="298">
        <v>37941</v>
      </c>
      <c r="P26" s="242"/>
    </row>
    <row r="27" spans="1:16" ht="15.75">
      <c r="A27" s="216">
        <v>21</v>
      </c>
      <c r="B27" s="230">
        <v>3.0787037037037036E-2</v>
      </c>
      <c r="C27" s="223">
        <f t="shared" si="1"/>
        <v>44.333333333333336</v>
      </c>
      <c r="D27" s="223">
        <f t="shared" si="0"/>
        <v>40.25</v>
      </c>
      <c r="E27" s="228">
        <f>'10K'!$E27*(1-$K$2)+H.Marathon!$E27*$K$2</f>
        <v>1</v>
      </c>
      <c r="F27" s="270">
        <f t="shared" si="2"/>
        <v>90.78947368421052</v>
      </c>
      <c r="G27" s="216">
        <v>21</v>
      </c>
      <c r="H27" s="278" t="s">
        <v>1023</v>
      </c>
      <c r="I27" s="244" t="s">
        <v>369</v>
      </c>
      <c r="J27" s="244" t="s">
        <v>370</v>
      </c>
      <c r="K27" s="244" t="s">
        <v>131</v>
      </c>
      <c r="L27" s="245">
        <v>35874</v>
      </c>
      <c r="M27" s="242"/>
      <c r="N27" s="254" t="s">
        <v>1106</v>
      </c>
      <c r="O27" s="298">
        <v>43786</v>
      </c>
      <c r="P27" s="242"/>
    </row>
    <row r="28" spans="1:16">
      <c r="A28" s="216">
        <v>22</v>
      </c>
      <c r="B28" s="230">
        <v>3.349537037037037E-2</v>
      </c>
      <c r="C28" s="223">
        <f t="shared" si="1"/>
        <v>48.233333333333334</v>
      </c>
      <c r="D28" s="223">
        <f t="shared" si="0"/>
        <v>40.25</v>
      </c>
      <c r="E28" s="228">
        <f>'10K'!$E28*(1-$K$2)+H.Marathon!$E28*$K$2</f>
        <v>1</v>
      </c>
      <c r="F28" s="270">
        <f t="shared" si="2"/>
        <v>83.448514167242564</v>
      </c>
      <c r="G28" s="216">
        <v>22</v>
      </c>
      <c r="H28" s="278" t="s">
        <v>1024</v>
      </c>
      <c r="I28" s="244" t="s">
        <v>230</v>
      </c>
      <c r="J28" s="244" t="s">
        <v>231</v>
      </c>
      <c r="K28" s="244" t="s">
        <v>128</v>
      </c>
      <c r="L28" s="245">
        <v>34239</v>
      </c>
      <c r="M28" s="242"/>
      <c r="N28" s="244" t="s">
        <v>296</v>
      </c>
      <c r="O28" s="298">
        <v>42455</v>
      </c>
      <c r="P28" s="242"/>
    </row>
    <row r="29" spans="1:16" ht="15.75">
      <c r="A29" s="216">
        <v>23</v>
      </c>
      <c r="B29" s="230">
        <v>3.0787037037037036E-2</v>
      </c>
      <c r="C29" s="223">
        <f t="shared" si="1"/>
        <v>44.333333333333336</v>
      </c>
      <c r="D29" s="223">
        <f t="shared" si="0"/>
        <v>40.25</v>
      </c>
      <c r="E29" s="228">
        <f>'10K'!$E29*(1-$K$2)+H.Marathon!$E29*$K$2</f>
        <v>1</v>
      </c>
      <c r="F29" s="270">
        <f t="shared" si="2"/>
        <v>90.78947368421052</v>
      </c>
      <c r="G29" s="216">
        <v>23</v>
      </c>
      <c r="H29" s="290" t="s">
        <v>1025</v>
      </c>
      <c r="I29" s="305" t="s">
        <v>369</v>
      </c>
      <c r="J29" s="305" t="s">
        <v>370</v>
      </c>
      <c r="K29" s="305" t="s">
        <v>131</v>
      </c>
      <c r="L29" s="277">
        <v>35874</v>
      </c>
      <c r="M29" s="253" t="s">
        <v>1107</v>
      </c>
      <c r="N29" s="305" t="s">
        <v>292</v>
      </c>
      <c r="O29" s="300">
        <v>44493</v>
      </c>
      <c r="P29" s="291" t="s">
        <v>565</v>
      </c>
    </row>
    <row r="30" spans="1:16">
      <c r="A30" s="216">
        <v>24</v>
      </c>
      <c r="B30" s="230">
        <v>3.2268518518518516E-2</v>
      </c>
      <c r="C30" s="223">
        <f t="shared" si="1"/>
        <v>46.466666666666661</v>
      </c>
      <c r="D30" s="223">
        <f t="shared" si="0"/>
        <v>40.25</v>
      </c>
      <c r="E30" s="228">
        <f>'10K'!$E30*(1-$K$2)+H.Marathon!$E30*$K$2</f>
        <v>1</v>
      </c>
      <c r="F30" s="270">
        <f t="shared" si="2"/>
        <v>86.621233859397435</v>
      </c>
      <c r="G30" s="216">
        <v>24</v>
      </c>
      <c r="H30" s="278" t="s">
        <v>1026</v>
      </c>
      <c r="I30" s="244" t="s">
        <v>130</v>
      </c>
      <c r="J30" s="244" t="s">
        <v>238</v>
      </c>
      <c r="K30" s="244" t="s">
        <v>131</v>
      </c>
      <c r="L30" s="245">
        <v>31199</v>
      </c>
      <c r="M30" s="242"/>
      <c r="N30" s="244" t="s">
        <v>1096</v>
      </c>
      <c r="O30" s="298">
        <v>40132</v>
      </c>
      <c r="P30" s="242"/>
    </row>
    <row r="31" spans="1:16">
      <c r="A31" s="216">
        <v>25</v>
      </c>
      <c r="B31" s="230">
        <v>3.2604166666666663E-2</v>
      </c>
      <c r="C31" s="223">
        <f t="shared" si="1"/>
        <v>46.949999999999996</v>
      </c>
      <c r="D31" s="223">
        <f t="shared" si="0"/>
        <v>40.25</v>
      </c>
      <c r="E31" s="228">
        <f>'10K'!$E31*(1-$K$2)+H.Marathon!$E31*$K$2</f>
        <v>1</v>
      </c>
      <c r="F31" s="270">
        <f t="shared" si="2"/>
        <v>85.72949946751865</v>
      </c>
      <c r="G31" s="216">
        <v>25</v>
      </c>
      <c r="H31" s="278" t="s">
        <v>1027</v>
      </c>
      <c r="I31" s="244" t="s">
        <v>1104</v>
      </c>
      <c r="J31" s="244" t="s">
        <v>1105</v>
      </c>
      <c r="K31" s="244" t="s">
        <v>131</v>
      </c>
      <c r="L31" s="245">
        <v>30573</v>
      </c>
      <c r="M31" s="242"/>
      <c r="N31" s="244" t="s">
        <v>1096</v>
      </c>
      <c r="O31" s="298">
        <v>39768</v>
      </c>
      <c r="P31" s="242"/>
    </row>
    <row r="32" spans="1:16">
      <c r="A32" s="216">
        <v>26</v>
      </c>
      <c r="B32" s="230">
        <v>3.3194444444444443E-2</v>
      </c>
      <c r="C32" s="223">
        <f t="shared" si="1"/>
        <v>47.8</v>
      </c>
      <c r="D32" s="223">
        <f t="shared" si="0"/>
        <v>40.25</v>
      </c>
      <c r="E32" s="228">
        <f>'10K'!$E32*(1-$K$2)+H.Marathon!$E32*$K$2</f>
        <v>1</v>
      </c>
      <c r="F32" s="270">
        <f t="shared" si="2"/>
        <v>84.205020920502093</v>
      </c>
      <c r="G32" s="216">
        <v>26</v>
      </c>
      <c r="H32" s="278" t="s">
        <v>1028</v>
      </c>
      <c r="I32" s="244" t="s">
        <v>1108</v>
      </c>
      <c r="J32" s="244" t="s">
        <v>1109</v>
      </c>
      <c r="K32" s="244" t="s">
        <v>131</v>
      </c>
      <c r="L32" s="245">
        <v>30345</v>
      </c>
      <c r="M32" s="242"/>
      <c r="N32" s="244" t="s">
        <v>1096</v>
      </c>
      <c r="O32" s="298">
        <v>40132</v>
      </c>
      <c r="P32" s="242"/>
    </row>
    <row r="33" spans="1:16">
      <c r="A33" s="216">
        <v>27</v>
      </c>
      <c r="B33" s="230">
        <v>3.2662037037037038E-2</v>
      </c>
      <c r="C33" s="223">
        <f t="shared" si="1"/>
        <v>47.033333333333331</v>
      </c>
      <c r="D33" s="223">
        <f t="shared" si="0"/>
        <v>40.25</v>
      </c>
      <c r="E33" s="228">
        <f>'10K'!$E33*(1-$K$2)+H.Marathon!$E33*$K$2</f>
        <v>1</v>
      </c>
      <c r="F33" s="270">
        <f t="shared" si="2"/>
        <v>85.577604535790215</v>
      </c>
      <c r="G33" s="216">
        <v>27</v>
      </c>
      <c r="H33" s="278" t="s">
        <v>1029</v>
      </c>
      <c r="I33" s="244" t="s">
        <v>135</v>
      </c>
      <c r="J33" s="244" t="s">
        <v>136</v>
      </c>
      <c r="K33" s="244" t="s">
        <v>128</v>
      </c>
      <c r="L33" s="245">
        <v>28256</v>
      </c>
      <c r="M33" s="242"/>
      <c r="N33" s="244" t="s">
        <v>1096</v>
      </c>
      <c r="O33" s="298">
        <v>38312</v>
      </c>
      <c r="P33" s="242"/>
    </row>
    <row r="34" spans="1:16">
      <c r="A34" s="216">
        <v>28</v>
      </c>
      <c r="B34" s="230">
        <v>3.3009259259259259E-2</v>
      </c>
      <c r="C34" s="223">
        <f t="shared" si="1"/>
        <v>47.533333333333331</v>
      </c>
      <c r="D34" s="223">
        <f t="shared" si="0"/>
        <v>40.25</v>
      </c>
      <c r="E34" s="228">
        <f>'10K'!$E34*(1-$K$2)+H.Marathon!$E34*$K$2</f>
        <v>1</v>
      </c>
      <c r="F34" s="270">
        <f t="shared" si="2"/>
        <v>84.677419354838719</v>
      </c>
      <c r="G34" s="216">
        <v>28</v>
      </c>
      <c r="H34" s="278" t="s">
        <v>1030</v>
      </c>
      <c r="I34" s="244" t="s">
        <v>416</v>
      </c>
      <c r="J34" s="244" t="s">
        <v>420</v>
      </c>
      <c r="K34" s="244" t="s">
        <v>128</v>
      </c>
      <c r="L34" s="245">
        <v>31461</v>
      </c>
      <c r="M34" s="242"/>
      <c r="N34" s="244" t="s">
        <v>1096</v>
      </c>
      <c r="O34" s="298">
        <v>41959</v>
      </c>
      <c r="P34" s="242"/>
    </row>
    <row r="35" spans="1:16">
      <c r="A35" s="216">
        <v>29</v>
      </c>
      <c r="B35" s="230">
        <v>3.3333333333333333E-2</v>
      </c>
      <c r="C35" s="223">
        <f t="shared" si="1"/>
        <v>48</v>
      </c>
      <c r="D35" s="223">
        <f t="shared" si="0"/>
        <v>40.25</v>
      </c>
      <c r="E35" s="228">
        <f>'10K'!$E35*(1-$K$2)+H.Marathon!$E35*$K$2</f>
        <v>1</v>
      </c>
      <c r="F35" s="270">
        <f t="shared" si="2"/>
        <v>83.854166666666657</v>
      </c>
      <c r="G35" s="216">
        <v>29</v>
      </c>
      <c r="H35" s="278" t="s">
        <v>1031</v>
      </c>
      <c r="I35" s="244" t="s">
        <v>134</v>
      </c>
      <c r="J35" s="244" t="s">
        <v>1110</v>
      </c>
      <c r="K35" s="244" t="s">
        <v>128</v>
      </c>
      <c r="L35" s="245">
        <v>27962</v>
      </c>
      <c r="M35" s="242"/>
      <c r="N35" s="244" t="s">
        <v>1096</v>
      </c>
      <c r="O35" s="298">
        <v>38676</v>
      </c>
      <c r="P35" s="242"/>
    </row>
    <row r="36" spans="1:16">
      <c r="A36" s="216">
        <v>30</v>
      </c>
      <c r="B36" s="230">
        <v>3.2627314814814817E-2</v>
      </c>
      <c r="C36" s="223">
        <f t="shared" si="1"/>
        <v>46.983333333333334</v>
      </c>
      <c r="D36" s="223">
        <f t="shared" si="0"/>
        <v>40.25551777147507</v>
      </c>
      <c r="E36" s="228">
        <f>'10K'!$E36*(1-$K$2)+H.Marathon!$E36*$K$2</f>
        <v>0.99986293130034021</v>
      </c>
      <c r="F36" s="270">
        <f t="shared" si="2"/>
        <v>85.680420939641863</v>
      </c>
      <c r="G36" s="216">
        <v>30</v>
      </c>
      <c r="H36" s="278" t="s">
        <v>1032</v>
      </c>
      <c r="I36" s="244" t="s">
        <v>253</v>
      </c>
      <c r="J36" s="244" t="s">
        <v>1111</v>
      </c>
      <c r="K36" s="244" t="s">
        <v>128</v>
      </c>
      <c r="L36" s="245">
        <v>30857</v>
      </c>
      <c r="M36" s="242"/>
      <c r="N36" s="244" t="s">
        <v>1096</v>
      </c>
      <c r="O36" s="298">
        <v>41959</v>
      </c>
      <c r="P36" s="242"/>
    </row>
    <row r="37" spans="1:16">
      <c r="A37" s="216">
        <v>31</v>
      </c>
      <c r="B37" s="230">
        <v>3.2835648148148149E-2</v>
      </c>
      <c r="C37" s="223">
        <f t="shared" si="1"/>
        <v>47.283333333333331</v>
      </c>
      <c r="D37" s="223">
        <f t="shared" si="0"/>
        <v>40.272080166644137</v>
      </c>
      <c r="E37" s="228">
        <f>'10K'!$E37*(1-$K$2)+H.Marathon!$E37*$K$2</f>
        <v>0.99945172520136105</v>
      </c>
      <c r="F37" s="270">
        <f t="shared" si="2"/>
        <v>85.171829749687987</v>
      </c>
      <c r="G37" s="216">
        <v>31</v>
      </c>
      <c r="H37" s="278" t="s">
        <v>1033</v>
      </c>
      <c r="I37" s="244" t="s">
        <v>242</v>
      </c>
      <c r="J37" s="244" t="s">
        <v>243</v>
      </c>
      <c r="K37" s="244" t="s">
        <v>224</v>
      </c>
      <c r="L37" s="245">
        <v>20535</v>
      </c>
      <c r="M37" s="242"/>
      <c r="N37" s="244" t="s">
        <v>1112</v>
      </c>
      <c r="O37" s="298">
        <v>32102</v>
      </c>
      <c r="P37" s="242"/>
    </row>
    <row r="38" spans="1:16">
      <c r="A38" s="216">
        <v>32</v>
      </c>
      <c r="B38" s="230">
        <v>3.2638888888888891E-2</v>
      </c>
      <c r="C38" s="223">
        <f t="shared" si="1"/>
        <v>47</v>
      </c>
      <c r="D38" s="223">
        <f t="shared" si="0"/>
        <v>40.308481965382754</v>
      </c>
      <c r="E38" s="228">
        <f>'10K'!$E38*(1-$K$2)+H.Marathon!$E38*$K$2</f>
        <v>0.99854913996927541</v>
      </c>
      <c r="F38" s="270">
        <f t="shared" si="2"/>
        <v>85.762727585920757</v>
      </c>
      <c r="G38" s="216">
        <v>32</v>
      </c>
      <c r="H38" s="278" t="s">
        <v>1034</v>
      </c>
      <c r="I38" s="244" t="s">
        <v>244</v>
      </c>
      <c r="J38" s="244" t="s">
        <v>245</v>
      </c>
      <c r="K38" s="244" t="s">
        <v>123</v>
      </c>
      <c r="L38" s="245">
        <v>29775</v>
      </c>
      <c r="M38" s="242" t="s">
        <v>1087</v>
      </c>
      <c r="N38" s="244" t="s">
        <v>1088</v>
      </c>
      <c r="O38" s="298">
        <v>41713</v>
      </c>
      <c r="P38" s="242"/>
    </row>
    <row r="39" spans="1:16">
      <c r="A39" s="216">
        <v>33</v>
      </c>
      <c r="B39" s="230">
        <v>3.3067129629629627E-2</v>
      </c>
      <c r="C39" s="223">
        <f t="shared" si="1"/>
        <v>47.61666666666666</v>
      </c>
      <c r="D39" s="223">
        <f t="shared" si="0"/>
        <v>40.378026082247253</v>
      </c>
      <c r="E39" s="228">
        <f>'10K'!$E39*(1-$K$2)+H.Marathon!$E39*$K$2</f>
        <v>0.99682931300340261</v>
      </c>
      <c r="F39" s="270">
        <f t="shared" si="2"/>
        <v>84.798094677453122</v>
      </c>
      <c r="G39" s="216">
        <v>33</v>
      </c>
      <c r="H39" s="278" t="s">
        <v>1035</v>
      </c>
      <c r="I39" s="244" t="s">
        <v>146</v>
      </c>
      <c r="J39" s="244" t="s">
        <v>240</v>
      </c>
      <c r="K39" s="244" t="s">
        <v>147</v>
      </c>
      <c r="L39" s="245">
        <v>27150</v>
      </c>
      <c r="M39" s="242"/>
      <c r="N39" s="244" t="s">
        <v>1096</v>
      </c>
      <c r="O39" s="298">
        <v>39404</v>
      </c>
      <c r="P39" s="242"/>
    </row>
    <row r="40" spans="1:16">
      <c r="A40" s="216">
        <v>34</v>
      </c>
      <c r="B40" s="230">
        <v>3.2870370370370369E-2</v>
      </c>
      <c r="C40" s="223">
        <f t="shared" si="1"/>
        <v>47.333333333333329</v>
      </c>
      <c r="D40" s="223">
        <f t="shared" si="0"/>
        <v>40.47663413194357</v>
      </c>
      <c r="E40" s="228">
        <f>'10K'!$E40*(1-$K$2)+H.Marathon!$E40*$K$2</f>
        <v>0.99440086517063642</v>
      </c>
      <c r="F40" s="270">
        <f t="shared" si="2"/>
        <v>85.514015771711769</v>
      </c>
      <c r="G40" s="216">
        <v>34</v>
      </c>
      <c r="H40" s="278" t="s">
        <v>1036</v>
      </c>
      <c r="I40" s="244" t="s">
        <v>161</v>
      </c>
      <c r="J40" s="244" t="s">
        <v>1113</v>
      </c>
      <c r="K40" s="244" t="s">
        <v>123</v>
      </c>
      <c r="L40" s="245">
        <v>26709</v>
      </c>
      <c r="M40" s="242" t="s">
        <v>1087</v>
      </c>
      <c r="N40" s="244" t="s">
        <v>1088</v>
      </c>
      <c r="O40" s="298">
        <v>39151</v>
      </c>
      <c r="P40" s="242"/>
    </row>
    <row r="41" spans="1:16">
      <c r="A41" s="216">
        <v>35</v>
      </c>
      <c r="B41" s="230">
        <v>3.4305555555555554E-2</v>
      </c>
      <c r="C41" s="223">
        <f t="shared" si="1"/>
        <v>49.4</v>
      </c>
      <c r="D41" s="223">
        <f t="shared" si="0"/>
        <v>40.609181075474559</v>
      </c>
      <c r="E41" s="228">
        <f>'10K'!$E41*(1-$K$2)+H.Marathon!$E41*$K$2</f>
        <v>0.99115517560408328</v>
      </c>
      <c r="F41" s="270">
        <f t="shared" si="2"/>
        <v>82.204819990839198</v>
      </c>
      <c r="G41" s="216">
        <v>35</v>
      </c>
      <c r="H41" s="278" t="s">
        <v>1037</v>
      </c>
      <c r="I41" s="244" t="s">
        <v>600</v>
      </c>
      <c r="J41" s="244" t="s">
        <v>755</v>
      </c>
      <c r="K41" s="244" t="s">
        <v>123</v>
      </c>
      <c r="L41" s="245">
        <v>28724</v>
      </c>
      <c r="M41" s="242" t="s">
        <v>1087</v>
      </c>
      <c r="N41" s="244" t="s">
        <v>1088</v>
      </c>
      <c r="O41" s="298">
        <v>41713</v>
      </c>
      <c r="P41" s="242"/>
    </row>
    <row r="42" spans="1:16">
      <c r="A42" s="216">
        <v>36</v>
      </c>
      <c r="B42" s="230">
        <v>3.4386574074074076E-2</v>
      </c>
      <c r="C42" s="223">
        <f t="shared" si="1"/>
        <v>49.516666666666673</v>
      </c>
      <c r="D42" s="223">
        <f t="shared" ref="D42:D73" si="3">E$4/E42</f>
        <v>40.771844332858073</v>
      </c>
      <c r="E42" s="228">
        <f>'10K'!$E42*(1-$K$2)+H.Marathon!$E42*$K$2</f>
        <v>0.98720086517063643</v>
      </c>
      <c r="F42" s="270">
        <f t="shared" si="2"/>
        <v>82.339638504593879</v>
      </c>
      <c r="G42" s="216">
        <v>36</v>
      </c>
      <c r="H42" s="278" t="s">
        <v>1038</v>
      </c>
      <c r="I42" s="244" t="s">
        <v>159</v>
      </c>
      <c r="J42" s="244" t="s">
        <v>1114</v>
      </c>
      <c r="K42" s="244" t="s">
        <v>123</v>
      </c>
      <c r="L42" s="245">
        <v>27211</v>
      </c>
      <c r="M42" s="242" t="s">
        <v>1087</v>
      </c>
      <c r="N42" s="244" t="s">
        <v>1088</v>
      </c>
      <c r="O42" s="298">
        <v>40614</v>
      </c>
      <c r="P42" s="242"/>
    </row>
    <row r="43" spans="1:16">
      <c r="A43" s="216">
        <v>37</v>
      </c>
      <c r="B43" s="230">
        <v>3.3958333333333333E-2</v>
      </c>
      <c r="C43" s="223">
        <f t="shared" si="1"/>
        <v>48.9</v>
      </c>
      <c r="D43" s="223">
        <f t="shared" si="3"/>
        <v>40.967603978171681</v>
      </c>
      <c r="E43" s="228">
        <f>'10K'!$E43*(1-$K$2)+H.Marathon!$E43*$K$2</f>
        <v>0.98248362343684936</v>
      </c>
      <c r="F43" s="270">
        <f t="shared" si="2"/>
        <v>83.778331243704869</v>
      </c>
      <c r="G43" s="216">
        <v>37</v>
      </c>
      <c r="H43" s="278" t="s">
        <v>491</v>
      </c>
      <c r="I43" s="244" t="s">
        <v>297</v>
      </c>
      <c r="J43" s="244" t="s">
        <v>298</v>
      </c>
      <c r="K43" s="244" t="s">
        <v>128</v>
      </c>
      <c r="L43" s="245">
        <v>29113</v>
      </c>
      <c r="M43" s="242"/>
      <c r="N43" s="244" t="s">
        <v>1115</v>
      </c>
      <c r="O43" s="298">
        <v>42708</v>
      </c>
      <c r="P43" s="242"/>
    </row>
    <row r="44" spans="1:16">
      <c r="A44" s="216">
        <v>38</v>
      </c>
      <c r="B44" s="230">
        <v>3.3831018518518517E-2</v>
      </c>
      <c r="C44" s="223">
        <f t="shared" si="1"/>
        <v>48.716666666666661</v>
      </c>
      <c r="D44" s="223">
        <f t="shared" si="3"/>
        <v>41.197398006536105</v>
      </c>
      <c r="E44" s="228">
        <f>'10K'!$E44*(1-$K$2)+H.Marathon!$E44*$K$2</f>
        <v>0.97700345040272207</v>
      </c>
      <c r="F44" s="270">
        <f t="shared" si="2"/>
        <v>84.565305521456253</v>
      </c>
      <c r="G44" s="216">
        <v>38</v>
      </c>
      <c r="H44" s="278" t="s">
        <v>1039</v>
      </c>
      <c r="I44" s="244" t="s">
        <v>1116</v>
      </c>
      <c r="J44" s="244" t="s">
        <v>1117</v>
      </c>
      <c r="K44" s="244" t="s">
        <v>123</v>
      </c>
      <c r="L44" s="245">
        <v>19321</v>
      </c>
      <c r="M44" s="242" t="s">
        <v>1087</v>
      </c>
      <c r="N44" s="244" t="s">
        <v>1088</v>
      </c>
      <c r="O44" s="298">
        <v>33306</v>
      </c>
      <c r="P44" s="242"/>
    </row>
    <row r="45" spans="1:16">
      <c r="A45" s="216">
        <v>39</v>
      </c>
      <c r="B45" s="230">
        <v>3.4050925925925929E-2</v>
      </c>
      <c r="C45" s="223">
        <f t="shared" si="1"/>
        <v>49.033333333333339</v>
      </c>
      <c r="D45" s="223">
        <f t="shared" si="3"/>
        <v>41.462344607522738</v>
      </c>
      <c r="E45" s="228">
        <f>'10K'!$E45*(1-$K$2)+H.Marathon!$E45*$K$2</f>
        <v>0.97076034606825456</v>
      </c>
      <c r="F45" s="270">
        <f t="shared" si="2"/>
        <v>84.559506337571861</v>
      </c>
      <c r="G45" s="216">
        <v>39</v>
      </c>
      <c r="H45" s="278" t="s">
        <v>1040</v>
      </c>
      <c r="I45" s="244" t="s">
        <v>157</v>
      </c>
      <c r="J45" s="244" t="s">
        <v>247</v>
      </c>
      <c r="K45" s="244" t="s">
        <v>128</v>
      </c>
      <c r="L45" s="245">
        <v>24566</v>
      </c>
      <c r="M45" s="242"/>
      <c r="N45" s="244" t="s">
        <v>1096</v>
      </c>
      <c r="O45" s="298">
        <v>39040</v>
      </c>
      <c r="P45" s="242"/>
    </row>
    <row r="46" spans="1:16">
      <c r="A46" s="216">
        <v>40</v>
      </c>
      <c r="B46" s="230">
        <v>3.4432870370370371E-2</v>
      </c>
      <c r="C46" s="223">
        <f t="shared" si="1"/>
        <v>49.583333333333336</v>
      </c>
      <c r="D46" s="223">
        <f t="shared" si="3"/>
        <v>41.76375614019058</v>
      </c>
      <c r="E46" s="228">
        <f>'10K'!$E46*(1-$K$2)+H.Marathon!$E46*$K$2</f>
        <v>0.96375431043344673</v>
      </c>
      <c r="F46" s="270">
        <f t="shared" si="2"/>
        <v>84.229424148283513</v>
      </c>
      <c r="G46" s="216">
        <v>40</v>
      </c>
      <c r="H46" s="278" t="s">
        <v>1041</v>
      </c>
      <c r="I46" s="244" t="s">
        <v>253</v>
      </c>
      <c r="J46" s="244" t="s">
        <v>254</v>
      </c>
      <c r="K46" s="244" t="s">
        <v>123</v>
      </c>
      <c r="L46" s="245">
        <v>16398</v>
      </c>
      <c r="M46" s="242" t="s">
        <v>1087</v>
      </c>
      <c r="N46" s="244" t="s">
        <v>1088</v>
      </c>
      <c r="O46" s="298">
        <v>31115</v>
      </c>
      <c r="P46" s="242"/>
    </row>
    <row r="47" spans="1:16">
      <c r="A47" s="216">
        <v>41</v>
      </c>
      <c r="B47" s="230">
        <v>3.5011574074074077E-2</v>
      </c>
      <c r="C47" s="223">
        <f t="shared" si="1"/>
        <v>50.416666666666671</v>
      </c>
      <c r="D47" s="223">
        <f t="shared" si="3"/>
        <v>42.086419161094156</v>
      </c>
      <c r="E47" s="228">
        <f>'10K'!$E47*(1-$K$2)+H.Marathon!$E47*$K$2</f>
        <v>0.95636551653242596</v>
      </c>
      <c r="F47" s="270">
        <f t="shared" si="2"/>
        <v>83.477195030269385</v>
      </c>
      <c r="G47" s="216">
        <v>41</v>
      </c>
      <c r="H47" s="278" t="s">
        <v>1042</v>
      </c>
      <c r="I47" s="244" t="s">
        <v>253</v>
      </c>
      <c r="J47" s="244" t="s">
        <v>254</v>
      </c>
      <c r="K47" s="244" t="s">
        <v>123</v>
      </c>
      <c r="L47" s="245">
        <v>16398</v>
      </c>
      <c r="M47" s="242" t="s">
        <v>1118</v>
      </c>
      <c r="N47" s="244" t="s">
        <v>1119</v>
      </c>
      <c r="O47" s="298">
        <v>31451</v>
      </c>
      <c r="P47" s="242"/>
    </row>
    <row r="48" spans="1:16">
      <c r="A48" s="216">
        <v>42</v>
      </c>
      <c r="B48" s="230">
        <v>3.5393518518518519E-2</v>
      </c>
      <c r="C48" s="223">
        <f t="shared" si="1"/>
        <v>50.966666666666669</v>
      </c>
      <c r="D48" s="223">
        <f t="shared" si="3"/>
        <v>42.421891156793684</v>
      </c>
      <c r="E48" s="228">
        <f>'10K'!$E48*(1-$K$2)+H.Marathon!$E48*$K$2</f>
        <v>0.94880258523208572</v>
      </c>
      <c r="F48" s="270">
        <f t="shared" si="2"/>
        <v>83.234580425363674</v>
      </c>
      <c r="G48" s="216">
        <v>42</v>
      </c>
      <c r="H48" s="278" t="s">
        <v>1043</v>
      </c>
      <c r="I48" s="244" t="s">
        <v>333</v>
      </c>
      <c r="J48" s="244" t="s">
        <v>334</v>
      </c>
      <c r="K48" s="244" t="s">
        <v>165</v>
      </c>
      <c r="L48" s="245">
        <v>22473</v>
      </c>
      <c r="M48" s="242" t="s">
        <v>1087</v>
      </c>
      <c r="N48" s="244" t="s">
        <v>1088</v>
      </c>
      <c r="O48" s="298">
        <v>38059</v>
      </c>
      <c r="P48" s="242"/>
    </row>
    <row r="49" spans="1:16">
      <c r="A49" s="216">
        <v>43</v>
      </c>
      <c r="B49" s="230">
        <v>3.4664351851851849E-2</v>
      </c>
      <c r="C49" s="223">
        <f t="shared" si="1"/>
        <v>49.916666666666664</v>
      </c>
      <c r="D49" s="223">
        <f t="shared" si="3"/>
        <v>42.767297958225299</v>
      </c>
      <c r="E49" s="228">
        <f>'10K'!$E49*(1-$K$2)+H.Marathon!$E49*$K$2</f>
        <v>0.94113965393174537</v>
      </c>
      <c r="F49" s="270">
        <f t="shared" si="2"/>
        <v>85.677391569065705</v>
      </c>
      <c r="G49" s="216">
        <v>43</v>
      </c>
      <c r="H49" s="278" t="s">
        <v>1044</v>
      </c>
      <c r="I49" s="244" t="s">
        <v>262</v>
      </c>
      <c r="J49" s="244" t="s">
        <v>263</v>
      </c>
      <c r="K49" s="244" t="s">
        <v>251</v>
      </c>
      <c r="L49" s="245">
        <v>18655</v>
      </c>
      <c r="M49" s="242"/>
      <c r="N49" s="244" t="s">
        <v>1120</v>
      </c>
      <c r="O49" s="298">
        <v>34483</v>
      </c>
      <c r="P49" s="242"/>
    </row>
    <row r="50" spans="1:16">
      <c r="A50" s="216">
        <v>44</v>
      </c>
      <c r="B50" s="230">
        <v>3.528935185185185E-2</v>
      </c>
      <c r="C50" s="223">
        <f t="shared" si="1"/>
        <v>50.816666666666663</v>
      </c>
      <c r="D50" s="223">
        <f t="shared" si="3"/>
        <v>43.118375663978085</v>
      </c>
      <c r="E50" s="228">
        <f>'10K'!$E50*(1-$K$2)+H.Marathon!$E50*$K$2</f>
        <v>0.93347672263140513</v>
      </c>
      <c r="F50" s="270">
        <f t="shared" si="2"/>
        <v>84.850854045217631</v>
      </c>
      <c r="G50" s="216">
        <v>44</v>
      </c>
      <c r="H50" s="278" t="s">
        <v>486</v>
      </c>
      <c r="I50" s="244" t="s">
        <v>262</v>
      </c>
      <c r="J50" s="244" t="s">
        <v>263</v>
      </c>
      <c r="K50" s="244" t="s">
        <v>251</v>
      </c>
      <c r="L50" s="245">
        <v>18655</v>
      </c>
      <c r="M50" s="242"/>
      <c r="N50" s="244" t="s">
        <v>1120</v>
      </c>
      <c r="O50" s="298">
        <v>34819</v>
      </c>
      <c r="P50" s="242"/>
    </row>
    <row r="51" spans="1:16">
      <c r="A51" s="216">
        <v>45</v>
      </c>
      <c r="B51" s="230">
        <v>3.4583333333333334E-2</v>
      </c>
      <c r="C51" s="223">
        <f t="shared" si="1"/>
        <v>49.800000000000004</v>
      </c>
      <c r="D51" s="223">
        <f t="shared" si="3"/>
        <v>43.475265087736055</v>
      </c>
      <c r="E51" s="228">
        <f>'10K'!$E51*(1-$K$2)+H.Marathon!$E51*$K$2</f>
        <v>0.92581379133106489</v>
      </c>
      <c r="F51" s="270">
        <f t="shared" ref="F51:F87" si="4">100*(D51/C51)</f>
        <v>87.299729091839467</v>
      </c>
      <c r="G51" s="216">
        <v>45</v>
      </c>
      <c r="H51" s="278" t="s">
        <v>1045</v>
      </c>
      <c r="I51" s="244" t="s">
        <v>258</v>
      </c>
      <c r="J51" s="244" t="s">
        <v>259</v>
      </c>
      <c r="K51" s="244" t="s">
        <v>260</v>
      </c>
      <c r="L51" s="245">
        <v>15372</v>
      </c>
      <c r="M51" s="242"/>
      <c r="N51" s="244" t="s">
        <v>1112</v>
      </c>
      <c r="O51" s="298">
        <v>32102</v>
      </c>
      <c r="P51" s="242"/>
    </row>
    <row r="52" spans="1:16">
      <c r="A52" s="216">
        <v>46</v>
      </c>
      <c r="B52" s="230">
        <v>3.650462962962963E-2</v>
      </c>
      <c r="C52" s="223">
        <f t="shared" si="1"/>
        <v>52.56666666666667</v>
      </c>
      <c r="D52" s="223">
        <f t="shared" si="3"/>
        <v>43.838111744134387</v>
      </c>
      <c r="E52" s="228">
        <f>'10K'!$E52*(1-$K$2)+H.Marathon!$E52*$K$2</f>
        <v>0.91815086003072466</v>
      </c>
      <c r="F52" s="270">
        <f t="shared" si="4"/>
        <v>83.395266475842206</v>
      </c>
      <c r="G52" s="216">
        <v>46</v>
      </c>
      <c r="H52" s="278" t="s">
        <v>1046</v>
      </c>
      <c r="I52" s="244" t="s">
        <v>253</v>
      </c>
      <c r="J52" s="244" t="s">
        <v>254</v>
      </c>
      <c r="K52" s="244" t="s">
        <v>123</v>
      </c>
      <c r="L52" s="245">
        <v>16398</v>
      </c>
      <c r="M52" s="242" t="s">
        <v>1118</v>
      </c>
      <c r="N52" s="244" t="s">
        <v>1119</v>
      </c>
      <c r="O52" s="298">
        <v>33278</v>
      </c>
      <c r="P52" s="242"/>
    </row>
    <row r="53" spans="1:16">
      <c r="A53" s="216">
        <v>47</v>
      </c>
      <c r="B53" s="230">
        <v>3.5949074074074071E-2</v>
      </c>
      <c r="C53" s="223">
        <f t="shared" si="1"/>
        <v>51.766666666666659</v>
      </c>
      <c r="D53" s="223">
        <f t="shared" si="3"/>
        <v>44.204429260703343</v>
      </c>
      <c r="E53" s="228">
        <f>'10K'!$E53*(1-$K$2)+H.Marathon!$E53*$K$2</f>
        <v>0.91054223916383115</v>
      </c>
      <c r="F53" s="270">
        <f t="shared" si="4"/>
        <v>85.391685629175811</v>
      </c>
      <c r="G53" s="216">
        <v>47</v>
      </c>
      <c r="H53" s="278" t="s">
        <v>1047</v>
      </c>
      <c r="I53" s="244" t="s">
        <v>167</v>
      </c>
      <c r="J53" s="244" t="s">
        <v>252</v>
      </c>
      <c r="K53" s="244" t="s">
        <v>169</v>
      </c>
      <c r="L53" s="245">
        <v>20152</v>
      </c>
      <c r="M53" s="242" t="s">
        <v>1087</v>
      </c>
      <c r="N53" s="244" t="s">
        <v>1088</v>
      </c>
      <c r="O53" s="298">
        <v>37324</v>
      </c>
      <c r="P53" s="242"/>
    </row>
    <row r="54" spans="1:16">
      <c r="A54" s="216">
        <v>48</v>
      </c>
      <c r="B54" s="230">
        <v>3.5706018518518519E-2</v>
      </c>
      <c r="C54" s="223">
        <f t="shared" si="1"/>
        <v>51.416666666666664</v>
      </c>
      <c r="D54" s="223">
        <f t="shared" si="3"/>
        <v>44.579601780048243</v>
      </c>
      <c r="E54" s="228">
        <f>'10K'!$E54*(1-$K$2)+H.Marathon!$E54*$K$2</f>
        <v>0.9028793078634908</v>
      </c>
      <c r="F54" s="270">
        <f t="shared" si="4"/>
        <v>86.702629069785885</v>
      </c>
      <c r="G54" s="216">
        <v>48</v>
      </c>
      <c r="H54" s="278" t="s">
        <v>1048</v>
      </c>
      <c r="I54" s="244" t="s">
        <v>258</v>
      </c>
      <c r="J54" s="244" t="s">
        <v>259</v>
      </c>
      <c r="K54" s="244" t="s">
        <v>260</v>
      </c>
      <c r="L54" s="245">
        <v>15372</v>
      </c>
      <c r="M54" s="242"/>
      <c r="N54" s="244" t="s">
        <v>166</v>
      </c>
      <c r="O54" s="298">
        <v>33160</v>
      </c>
      <c r="P54" s="242"/>
    </row>
    <row r="55" spans="1:16">
      <c r="A55" s="216">
        <v>49</v>
      </c>
      <c r="B55" s="230">
        <v>3.4907407407407408E-2</v>
      </c>
      <c r="C55" s="223">
        <f t="shared" si="1"/>
        <v>50.266666666666666</v>
      </c>
      <c r="D55" s="223">
        <f t="shared" si="3"/>
        <v>44.961197151603571</v>
      </c>
      <c r="E55" s="228">
        <f>'10K'!$E55*(1-$K$2)+H.Marathon!$E55*$K$2</f>
        <v>0.89521637656315067</v>
      </c>
      <c r="F55" s="270">
        <f t="shared" si="4"/>
        <v>89.445352423614537</v>
      </c>
      <c r="G55" s="216">
        <v>49</v>
      </c>
      <c r="H55" s="278" t="s">
        <v>1049</v>
      </c>
      <c r="I55" s="244" t="s">
        <v>167</v>
      </c>
      <c r="J55" s="244" t="s">
        <v>252</v>
      </c>
      <c r="K55" s="244" t="s">
        <v>169</v>
      </c>
      <c r="L55" s="245">
        <v>20152</v>
      </c>
      <c r="M55" s="242" t="s">
        <v>1087</v>
      </c>
      <c r="N55" s="244" t="s">
        <v>1088</v>
      </c>
      <c r="O55" s="298">
        <v>38059</v>
      </c>
      <c r="P55" s="242"/>
    </row>
    <row r="56" spans="1:16">
      <c r="A56" s="216">
        <v>50</v>
      </c>
      <c r="B56" s="230">
        <v>3.6550925925925924E-2</v>
      </c>
      <c r="C56" s="223">
        <f t="shared" si="1"/>
        <v>52.633333333333333</v>
      </c>
      <c r="D56" s="223">
        <f t="shared" si="3"/>
        <v>45.349381735633635</v>
      </c>
      <c r="E56" s="228">
        <f>'10K'!$E56*(1-$K$2)+H.Marathon!$E56*$K$2</f>
        <v>0.88755344526281033</v>
      </c>
      <c r="F56" s="270">
        <f t="shared" si="4"/>
        <v>86.16095326592837</v>
      </c>
      <c r="G56" s="216">
        <v>50</v>
      </c>
      <c r="H56" s="278" t="s">
        <v>1050</v>
      </c>
      <c r="I56" s="244" t="s">
        <v>171</v>
      </c>
      <c r="J56" s="244" t="s">
        <v>1121</v>
      </c>
      <c r="K56" s="244" t="s">
        <v>123</v>
      </c>
      <c r="L56" s="245">
        <v>21382</v>
      </c>
      <c r="M56" s="242" t="s">
        <v>1087</v>
      </c>
      <c r="N56" s="244" t="s">
        <v>1088</v>
      </c>
      <c r="O56" s="298">
        <v>39886</v>
      </c>
      <c r="P56" s="242"/>
    </row>
    <row r="57" spans="1:16">
      <c r="A57" s="216">
        <v>51</v>
      </c>
      <c r="B57" s="230">
        <v>3.9803240740740743E-2</v>
      </c>
      <c r="C57" s="223">
        <f t="shared" si="1"/>
        <v>57.31666666666667</v>
      </c>
      <c r="D57" s="223">
        <f t="shared" si="3"/>
        <v>45.744327687702267</v>
      </c>
      <c r="E57" s="228">
        <f>'10K'!$E57*(1-$K$2)+H.Marathon!$E57*$K$2</f>
        <v>0.87989051396247009</v>
      </c>
      <c r="F57" s="270">
        <f t="shared" si="4"/>
        <v>79.809818588605282</v>
      </c>
      <c r="G57" s="216">
        <v>51</v>
      </c>
      <c r="H57" s="278" t="s">
        <v>1051</v>
      </c>
      <c r="I57" s="244" t="s">
        <v>1122</v>
      </c>
      <c r="J57" s="244" t="s">
        <v>1123</v>
      </c>
      <c r="K57" s="244" t="s">
        <v>153</v>
      </c>
      <c r="L57" s="245">
        <v>21552</v>
      </c>
      <c r="M57" s="242"/>
      <c r="N57" s="244" t="s">
        <v>1124</v>
      </c>
      <c r="O57" s="298">
        <v>40311</v>
      </c>
      <c r="P57" s="242"/>
    </row>
    <row r="58" spans="1:16">
      <c r="A58" s="216">
        <v>52</v>
      </c>
      <c r="B58" s="230">
        <v>3.8761574074074073E-2</v>
      </c>
      <c r="C58" s="223">
        <f t="shared" si="1"/>
        <v>55.816666666666663</v>
      </c>
      <c r="D58" s="223">
        <f t="shared" si="3"/>
        <v>46.143340035593035</v>
      </c>
      <c r="E58" s="228">
        <f>'10K'!$E58*(1-$K$2)+H.Marathon!$E58*$K$2</f>
        <v>0.87228189309557658</v>
      </c>
      <c r="F58" s="270">
        <f t="shared" si="4"/>
        <v>82.669465575860926</v>
      </c>
      <c r="G58" s="216">
        <v>52</v>
      </c>
      <c r="H58" s="278" t="s">
        <v>1052</v>
      </c>
      <c r="I58" s="233" t="s">
        <v>471</v>
      </c>
      <c r="J58" s="233" t="s">
        <v>472</v>
      </c>
      <c r="K58" s="244" t="s">
        <v>123</v>
      </c>
      <c r="L58" s="245">
        <v>14922</v>
      </c>
      <c r="M58" s="233" t="s">
        <v>1125</v>
      </c>
      <c r="N58" s="233" t="s">
        <v>1126</v>
      </c>
      <c r="O58" s="301">
        <v>34147</v>
      </c>
      <c r="P58" s="242"/>
    </row>
    <row r="59" spans="1:16">
      <c r="A59" s="216">
        <v>53</v>
      </c>
      <c r="B59" s="230">
        <v>3.9687500000000001E-2</v>
      </c>
      <c r="C59" s="223">
        <f t="shared" si="1"/>
        <v>57.15</v>
      </c>
      <c r="D59" s="223">
        <f t="shared" si="3"/>
        <v>46.552298502021777</v>
      </c>
      <c r="E59" s="228">
        <f>'10K'!$E59*(1-$K$2)+H.Marathon!$E59*$K$2</f>
        <v>0.86461896179523623</v>
      </c>
      <c r="F59" s="270">
        <f t="shared" si="4"/>
        <v>81.456340335996117</v>
      </c>
      <c r="G59" s="216">
        <v>53</v>
      </c>
      <c r="H59" s="278" t="s">
        <v>1053</v>
      </c>
      <c r="I59" s="244" t="s">
        <v>955</v>
      </c>
      <c r="J59" s="244" t="s">
        <v>1127</v>
      </c>
      <c r="K59" s="244" t="s">
        <v>147</v>
      </c>
      <c r="L59" s="245">
        <v>16420</v>
      </c>
      <c r="M59" s="242"/>
      <c r="N59" s="244" t="s">
        <v>1115</v>
      </c>
      <c r="O59" s="298">
        <v>36107</v>
      </c>
      <c r="P59" s="242"/>
    </row>
    <row r="60" spans="1:16">
      <c r="A60" s="216">
        <v>54</v>
      </c>
      <c r="B60" s="230">
        <v>4.0185185185185185E-2</v>
      </c>
      <c r="C60" s="223">
        <f t="shared" si="1"/>
        <v>57.866666666666667</v>
      </c>
      <c r="D60" s="223">
        <f t="shared" si="3"/>
        <v>46.968570810751451</v>
      </c>
      <c r="E60" s="228">
        <f>'10K'!$E60*(1-$K$2)+H.Marathon!$E60*$K$2</f>
        <v>0.85695603049489599</v>
      </c>
      <c r="F60" s="270">
        <f t="shared" si="4"/>
        <v>81.166885041621171</v>
      </c>
      <c r="G60" s="216">
        <v>54</v>
      </c>
      <c r="H60" s="278" t="s">
        <v>1054</v>
      </c>
      <c r="I60" s="233" t="s">
        <v>1128</v>
      </c>
      <c r="J60" s="233" t="s">
        <v>1129</v>
      </c>
      <c r="K60" s="244" t="s">
        <v>123</v>
      </c>
      <c r="L60" s="245">
        <v>10885</v>
      </c>
      <c r="M60" s="233" t="s">
        <v>1130</v>
      </c>
      <c r="N60" s="233" t="s">
        <v>1131</v>
      </c>
      <c r="O60" s="301">
        <v>30780</v>
      </c>
      <c r="P60" s="242"/>
    </row>
    <row r="61" spans="1:16">
      <c r="A61" s="216">
        <v>55</v>
      </c>
      <c r="B61" s="230">
        <v>4.103009259259259E-2</v>
      </c>
      <c r="C61" s="223">
        <f t="shared" si="1"/>
        <v>59.083333333333329</v>
      </c>
      <c r="D61" s="223">
        <f t="shared" si="3"/>
        <v>47.39235493397026</v>
      </c>
      <c r="E61" s="228">
        <f>'10K'!$E61*(1-$K$2)+H.Marathon!$E61*$K$2</f>
        <v>0.84929309919455576</v>
      </c>
      <c r="F61" s="270">
        <f t="shared" si="4"/>
        <v>80.212730494731062</v>
      </c>
      <c r="G61" s="216">
        <v>55</v>
      </c>
      <c r="H61" s="278" t="s">
        <v>1055</v>
      </c>
      <c r="I61" s="244" t="s">
        <v>1132</v>
      </c>
      <c r="J61" s="244" t="s">
        <v>1133</v>
      </c>
      <c r="K61" s="244" t="s">
        <v>193</v>
      </c>
      <c r="L61" s="245">
        <v>18706</v>
      </c>
      <c r="M61" s="242" t="s">
        <v>1134</v>
      </c>
      <c r="N61" s="244" t="s">
        <v>1135</v>
      </c>
      <c r="O61" s="298">
        <v>39033</v>
      </c>
      <c r="P61" s="242"/>
    </row>
    <row r="62" spans="1:16">
      <c r="A62" s="216">
        <v>56</v>
      </c>
      <c r="B62" s="230">
        <v>4.1377314814814818E-2</v>
      </c>
      <c r="C62" s="223">
        <f t="shared" si="1"/>
        <v>59.583333333333336</v>
      </c>
      <c r="D62" s="223">
        <f t="shared" si="3"/>
        <v>47.823856053908727</v>
      </c>
      <c r="E62" s="228">
        <f>'10K'!$E62*(1-$K$2)+H.Marathon!$E62*$K$2</f>
        <v>0.84163016789421552</v>
      </c>
      <c r="F62" s="270">
        <f t="shared" si="4"/>
        <v>80.263814356210446</v>
      </c>
      <c r="G62" s="216">
        <v>56</v>
      </c>
      <c r="H62" s="278" t="s">
        <v>1056</v>
      </c>
      <c r="I62" s="233" t="s">
        <v>1136</v>
      </c>
      <c r="J62" s="233" t="s">
        <v>1137</v>
      </c>
      <c r="K62" s="244" t="s">
        <v>123</v>
      </c>
      <c r="L62" s="239"/>
      <c r="M62" s="233" t="s">
        <v>1138</v>
      </c>
      <c r="N62" s="233" t="s">
        <v>1139</v>
      </c>
      <c r="O62" s="301">
        <v>43015</v>
      </c>
      <c r="P62" s="242"/>
    </row>
    <row r="63" spans="1:16">
      <c r="A63" s="216">
        <v>57</v>
      </c>
      <c r="B63" s="230">
        <v>4.2557870370370371E-2</v>
      </c>
      <c r="C63" s="223">
        <f t="shared" si="1"/>
        <v>61.283333333333331</v>
      </c>
      <c r="D63" s="223">
        <f t="shared" si="3"/>
        <v>48.260144049589449</v>
      </c>
      <c r="E63" s="228">
        <f>'10K'!$E63*(1-$K$2)+H.Marathon!$E63*$K$2</f>
        <v>0.83402154702732201</v>
      </c>
      <c r="F63" s="270">
        <f t="shared" si="4"/>
        <v>78.749215201940899</v>
      </c>
      <c r="G63" s="216">
        <v>57</v>
      </c>
      <c r="H63" s="278" t="s">
        <v>1057</v>
      </c>
      <c r="I63" s="244" t="s">
        <v>1140</v>
      </c>
      <c r="J63" s="244" t="s">
        <v>1141</v>
      </c>
      <c r="K63" s="244" t="s">
        <v>1142</v>
      </c>
      <c r="L63" s="245">
        <v>19019</v>
      </c>
      <c r="M63" s="242"/>
      <c r="N63" s="244" t="s">
        <v>271</v>
      </c>
      <c r="O63" s="298">
        <v>40146</v>
      </c>
      <c r="P63" s="242"/>
    </row>
    <row r="64" spans="1:16">
      <c r="A64" s="216">
        <v>58</v>
      </c>
      <c r="B64" s="230">
        <v>4.238425925925926E-2</v>
      </c>
      <c r="C64" s="223">
        <f t="shared" si="1"/>
        <v>61.033333333333331</v>
      </c>
      <c r="D64" s="223">
        <f t="shared" si="3"/>
        <v>48.707666664297335</v>
      </c>
      <c r="E64" s="228">
        <f>'10K'!$E64*(1-$K$2)+H.Marathon!$E64*$K$2</f>
        <v>0.82635861572698177</v>
      </c>
      <c r="F64" s="270">
        <f t="shared" si="4"/>
        <v>79.805024572852005</v>
      </c>
      <c r="G64" s="216">
        <v>58</v>
      </c>
      <c r="H64" s="278" t="s">
        <v>1058</v>
      </c>
      <c r="I64" s="244" t="s">
        <v>182</v>
      </c>
      <c r="J64" s="244" t="s">
        <v>267</v>
      </c>
      <c r="K64" s="244" t="s">
        <v>123</v>
      </c>
      <c r="L64" s="245">
        <v>18901</v>
      </c>
      <c r="M64" s="242"/>
      <c r="N64" s="244" t="s">
        <v>1143</v>
      </c>
      <c r="O64" s="298">
        <v>40427</v>
      </c>
      <c r="P64" s="242"/>
    </row>
    <row r="65" spans="1:16">
      <c r="A65" s="216">
        <v>59</v>
      </c>
      <c r="B65" s="230">
        <v>4.0914351851851855E-2</v>
      </c>
      <c r="C65" s="223">
        <f t="shared" si="1"/>
        <v>58.916666666666671</v>
      </c>
      <c r="D65" s="223">
        <f t="shared" si="3"/>
        <v>49.163566836422682</v>
      </c>
      <c r="E65" s="228">
        <f>'10K'!$E65*(1-$K$2)+H.Marathon!$E65*$K$2</f>
        <v>0.81869568442664142</v>
      </c>
      <c r="F65" s="270">
        <f t="shared" si="4"/>
        <v>83.445940882188424</v>
      </c>
      <c r="G65" s="216">
        <v>59</v>
      </c>
      <c r="H65" s="278" t="s">
        <v>1059</v>
      </c>
      <c r="I65" s="244" t="s">
        <v>372</v>
      </c>
      <c r="J65" s="244" t="s">
        <v>373</v>
      </c>
      <c r="K65" s="244" t="s">
        <v>123</v>
      </c>
      <c r="L65" s="240">
        <v>23193</v>
      </c>
      <c r="M65" s="242" t="s">
        <v>1144</v>
      </c>
      <c r="N65" s="244" t="s">
        <v>141</v>
      </c>
      <c r="O65" s="298">
        <v>45039</v>
      </c>
      <c r="P65" s="242"/>
    </row>
    <row r="66" spans="1:16">
      <c r="A66" s="216">
        <v>60</v>
      </c>
      <c r="B66" s="230">
        <v>4.116898148148148E-2</v>
      </c>
      <c r="C66" s="223">
        <f t="shared" si="1"/>
        <v>59.283333333333331</v>
      </c>
      <c r="D66" s="223">
        <f t="shared" si="3"/>
        <v>49.62808202855885</v>
      </c>
      <c r="E66" s="228">
        <f>'10K'!$E66*(1-$K$2)+H.Marathon!$E66*$K$2</f>
        <v>0.8110327531263013</v>
      </c>
      <c r="F66" s="270">
        <f t="shared" si="4"/>
        <v>83.713379862623867</v>
      </c>
      <c r="G66" s="216">
        <v>60</v>
      </c>
      <c r="H66" s="278" t="s">
        <v>1060</v>
      </c>
      <c r="I66" s="244" t="s">
        <v>372</v>
      </c>
      <c r="J66" s="244" t="s">
        <v>373</v>
      </c>
      <c r="K66" s="244" t="s">
        <v>123</v>
      </c>
      <c r="L66" s="240">
        <v>23193</v>
      </c>
      <c r="M66" s="238" t="s">
        <v>1145</v>
      </c>
      <c r="N66" s="237" t="s">
        <v>360</v>
      </c>
      <c r="O66" s="298">
        <v>45207</v>
      </c>
      <c r="P66" s="242"/>
    </row>
    <row r="67" spans="1:16">
      <c r="A67" s="216">
        <v>61</v>
      </c>
      <c r="B67" s="230">
        <v>4.445601851851852E-2</v>
      </c>
      <c r="C67" s="223">
        <f t="shared" si="1"/>
        <v>64.016666666666666</v>
      </c>
      <c r="D67" s="223">
        <f t="shared" si="3"/>
        <v>50.101458763433129</v>
      </c>
      <c r="E67" s="228">
        <f>'10K'!$E67*(1-$K$2)+H.Marathon!$E67*$K$2</f>
        <v>0.80336982182596084</v>
      </c>
      <c r="F67" s="270">
        <f t="shared" si="4"/>
        <v>78.263148289663832</v>
      </c>
      <c r="G67" s="216">
        <v>61</v>
      </c>
      <c r="H67" s="278" t="s">
        <v>1061</v>
      </c>
      <c r="I67" s="244" t="s">
        <v>317</v>
      </c>
      <c r="J67" s="244" t="s">
        <v>1146</v>
      </c>
      <c r="K67" s="244" t="s">
        <v>144</v>
      </c>
      <c r="L67" s="245">
        <v>19618</v>
      </c>
      <c r="M67" s="242"/>
      <c r="N67" s="244" t="s">
        <v>1147</v>
      </c>
      <c r="O67" s="298">
        <v>42063</v>
      </c>
      <c r="P67" s="242"/>
    </row>
    <row r="68" spans="1:16">
      <c r="A68" s="216">
        <v>62</v>
      </c>
      <c r="B68" s="230">
        <v>4.2164351851851849E-2</v>
      </c>
      <c r="C68" s="223">
        <f t="shared" si="1"/>
        <v>60.716666666666661</v>
      </c>
      <c r="D68" s="223">
        <f t="shared" si="3"/>
        <v>50.58050072244022</v>
      </c>
      <c r="E68" s="228">
        <f>'10K'!$E68*(1-$K$2)+H.Marathon!$E68*$K$2</f>
        <v>0.79576120095906733</v>
      </c>
      <c r="F68" s="270">
        <f t="shared" si="4"/>
        <v>83.305793119583129</v>
      </c>
      <c r="G68" s="216">
        <v>62</v>
      </c>
      <c r="H68" s="278" t="s">
        <v>1062</v>
      </c>
      <c r="I68" s="244" t="s">
        <v>182</v>
      </c>
      <c r="J68" s="244" t="s">
        <v>267</v>
      </c>
      <c r="K68" s="244" t="s">
        <v>123</v>
      </c>
      <c r="L68" s="245">
        <v>18901</v>
      </c>
      <c r="M68" s="233" t="s">
        <v>1148</v>
      </c>
      <c r="N68" s="233" t="s">
        <v>1149</v>
      </c>
      <c r="O68" s="301">
        <v>41573</v>
      </c>
      <c r="P68" s="242"/>
    </row>
    <row r="69" spans="1:16">
      <c r="A69" s="216">
        <v>63</v>
      </c>
      <c r="B69" s="230">
        <v>4.4502314814814814E-2</v>
      </c>
      <c r="C69" s="223">
        <f t="shared" si="1"/>
        <v>64.083333333333329</v>
      </c>
      <c r="D69" s="223">
        <f t="shared" si="3"/>
        <v>51.07231109317064</v>
      </c>
      <c r="E69" s="228">
        <f>'10K'!$E69*(1-$K$2)+H.Marathon!$E69*$K$2</f>
        <v>0.7880982696587272</v>
      </c>
      <c r="F69" s="270">
        <f t="shared" si="4"/>
        <v>79.696714319642098</v>
      </c>
      <c r="G69" s="216">
        <v>63</v>
      </c>
      <c r="H69" s="278" t="s">
        <v>1063</v>
      </c>
      <c r="I69" s="244" t="s">
        <v>308</v>
      </c>
      <c r="J69" s="244" t="s">
        <v>1150</v>
      </c>
      <c r="K69" s="244" t="s">
        <v>218</v>
      </c>
      <c r="L69" s="245">
        <v>17849</v>
      </c>
      <c r="M69" s="242"/>
      <c r="N69" s="244" t="s">
        <v>1151</v>
      </c>
      <c r="O69" s="298">
        <v>40985</v>
      </c>
      <c r="P69" s="242"/>
    </row>
    <row r="70" spans="1:16">
      <c r="A70" s="216">
        <v>64</v>
      </c>
      <c r="B70" s="230">
        <v>4.5243055555555557E-2</v>
      </c>
      <c r="C70" s="223">
        <f t="shared" si="1"/>
        <v>65.150000000000006</v>
      </c>
      <c r="D70" s="223">
        <f t="shared" si="3"/>
        <v>51.573779430162908</v>
      </c>
      <c r="E70" s="228">
        <f>'10K'!$E70*(1-$K$2)+H.Marathon!$E70*$K$2</f>
        <v>0.78043533835838685</v>
      </c>
      <c r="F70" s="270">
        <f t="shared" si="4"/>
        <v>79.161595441539376</v>
      </c>
      <c r="G70" s="216">
        <v>64</v>
      </c>
      <c r="H70" s="278" t="s">
        <v>279</v>
      </c>
      <c r="I70" s="244" t="s">
        <v>185</v>
      </c>
      <c r="J70" s="244" t="s">
        <v>1152</v>
      </c>
      <c r="K70" s="244" t="s">
        <v>123</v>
      </c>
      <c r="L70" s="245">
        <v>17959</v>
      </c>
      <c r="M70" s="233" t="s">
        <v>1148</v>
      </c>
      <c r="N70" s="233" t="s">
        <v>1149</v>
      </c>
      <c r="O70" s="301">
        <v>41573</v>
      </c>
      <c r="P70" s="242"/>
    </row>
    <row r="71" spans="1:16">
      <c r="A71" s="216">
        <v>65</v>
      </c>
      <c r="B71" s="230">
        <v>4.5185185185185182E-2</v>
      </c>
      <c r="C71" s="223">
        <f t="shared" si="1"/>
        <v>65.066666666666663</v>
      </c>
      <c r="D71" s="223">
        <f t="shared" si="3"/>
        <v>52.085193043100759</v>
      </c>
      <c r="E71" s="228">
        <f>'10K'!$E71*(1-$K$2)+H.Marathon!$E71*$K$2</f>
        <v>0.77277240705804662</v>
      </c>
      <c r="F71" s="270">
        <f t="shared" si="4"/>
        <v>80.048964717880267</v>
      </c>
      <c r="G71" s="216">
        <v>65</v>
      </c>
      <c r="H71" s="278" t="s">
        <v>1064</v>
      </c>
      <c r="I71" s="244" t="s">
        <v>182</v>
      </c>
      <c r="J71" s="244" t="s">
        <v>267</v>
      </c>
      <c r="K71" s="244" t="s">
        <v>123</v>
      </c>
      <c r="L71" s="245">
        <v>18901</v>
      </c>
      <c r="M71" s="233" t="s">
        <v>1153</v>
      </c>
      <c r="N71" s="233" t="s">
        <v>660</v>
      </c>
      <c r="O71" s="301">
        <v>42799</v>
      </c>
      <c r="P71" s="242"/>
    </row>
    <row r="72" spans="1:16">
      <c r="A72" s="216">
        <v>66</v>
      </c>
      <c r="B72" s="230">
        <v>4.6666666666666669E-2</v>
      </c>
      <c r="C72" s="223">
        <f t="shared" si="1"/>
        <v>67.2</v>
      </c>
      <c r="D72" s="223">
        <f t="shared" si="3"/>
        <v>52.606850751834507</v>
      </c>
      <c r="E72" s="228">
        <f>'10K'!$E72*(1-$K$2)+H.Marathon!$E72*$K$2</f>
        <v>0.76510947575770638</v>
      </c>
      <c r="F72" s="270">
        <f t="shared" si="4"/>
        <v>78.284004094991815</v>
      </c>
      <c r="G72" s="216">
        <v>66</v>
      </c>
      <c r="H72" s="278" t="s">
        <v>592</v>
      </c>
      <c r="I72" s="244" t="s">
        <v>185</v>
      </c>
      <c r="J72" s="244" t="s">
        <v>1152</v>
      </c>
      <c r="K72" s="244" t="s">
        <v>123</v>
      </c>
      <c r="L72" s="245">
        <v>17959</v>
      </c>
      <c r="M72" s="242" t="s">
        <v>1154</v>
      </c>
      <c r="N72" s="244" t="s">
        <v>1155</v>
      </c>
      <c r="O72" s="298">
        <v>42308</v>
      </c>
      <c r="P72" s="242"/>
    </row>
    <row r="73" spans="1:16">
      <c r="A73" s="216">
        <v>67</v>
      </c>
      <c r="B73" s="230">
        <v>4.6331018518518521E-2</v>
      </c>
      <c r="C73" s="223">
        <f t="shared" si="1"/>
        <v>66.716666666666669</v>
      </c>
      <c r="D73" s="223">
        <f t="shared" si="3"/>
        <v>53.135253564567506</v>
      </c>
      <c r="E73" s="228">
        <f>'10K'!$E73*(1-$K$2)+H.Marathon!$E73*$K$2</f>
        <v>0.75750085489081287</v>
      </c>
      <c r="F73" s="270">
        <f t="shared" si="4"/>
        <v>79.643147985861859</v>
      </c>
      <c r="G73" s="216">
        <v>67</v>
      </c>
      <c r="H73" s="278" t="s">
        <v>1065</v>
      </c>
      <c r="I73" s="244" t="s">
        <v>314</v>
      </c>
      <c r="J73" s="244" t="s">
        <v>337</v>
      </c>
      <c r="K73" s="244" t="s">
        <v>123</v>
      </c>
      <c r="L73" s="245">
        <v>15914</v>
      </c>
      <c r="M73" s="242"/>
      <c r="N73" s="244" t="s">
        <v>237</v>
      </c>
      <c r="O73" s="298">
        <v>40531</v>
      </c>
      <c r="P73" s="242"/>
    </row>
    <row r="74" spans="1:16">
      <c r="A74" s="216">
        <v>68</v>
      </c>
      <c r="B74" s="230">
        <v>4.6805555555555559E-2</v>
      </c>
      <c r="C74" s="223">
        <f t="shared" si="1"/>
        <v>67.400000000000006</v>
      </c>
      <c r="D74" s="223">
        <f t="shared" ref="D74:D105" si="5">E$4/E74</f>
        <v>53.678266640969092</v>
      </c>
      <c r="E74" s="228">
        <f>'10K'!$E74*(1-$K$2)+H.Marathon!$E74*$K$2</f>
        <v>0.74983792359047263</v>
      </c>
      <c r="F74" s="270">
        <f t="shared" si="4"/>
        <v>79.641345164642559</v>
      </c>
      <c r="G74" s="216">
        <v>68</v>
      </c>
      <c r="H74" s="278" t="s">
        <v>1066</v>
      </c>
      <c r="I74" s="244" t="s">
        <v>185</v>
      </c>
      <c r="J74" s="244" t="s">
        <v>1152</v>
      </c>
      <c r="K74" s="244" t="s">
        <v>123</v>
      </c>
      <c r="L74" s="245">
        <v>17959</v>
      </c>
      <c r="M74" s="233" t="s">
        <v>1148</v>
      </c>
      <c r="N74" s="233" t="s">
        <v>1149</v>
      </c>
      <c r="O74" s="301">
        <v>43036</v>
      </c>
      <c r="P74" s="242"/>
    </row>
    <row r="75" spans="1:16">
      <c r="A75" s="216">
        <v>69</v>
      </c>
      <c r="B75" s="230">
        <v>4.8715277777777781E-2</v>
      </c>
      <c r="C75" s="223">
        <f t="shared" ref="C75:C89" si="6">B75*1440</f>
        <v>70.150000000000006</v>
      </c>
      <c r="D75" s="223">
        <f t="shared" si="5"/>
        <v>54.232492900091415</v>
      </c>
      <c r="E75" s="228">
        <f>'10K'!$E75*(1-$K$2)+H.Marathon!$E75*$K$2</f>
        <v>0.74217499229013228</v>
      </c>
      <c r="F75" s="270">
        <f t="shared" si="4"/>
        <v>77.309327013672714</v>
      </c>
      <c r="G75" s="216">
        <v>69</v>
      </c>
      <c r="H75" s="278" t="s">
        <v>1067</v>
      </c>
      <c r="I75" s="216" t="s">
        <v>189</v>
      </c>
      <c r="J75" s="216" t="s">
        <v>190</v>
      </c>
      <c r="K75" s="244" t="s">
        <v>123</v>
      </c>
      <c r="L75" s="245"/>
      <c r="M75" s="233" t="s">
        <v>1148</v>
      </c>
      <c r="N75" s="233" t="s">
        <v>1149</v>
      </c>
      <c r="O75" s="301">
        <v>43036</v>
      </c>
      <c r="P75" s="242"/>
    </row>
    <row r="76" spans="1:16">
      <c r="A76" s="216">
        <v>70</v>
      </c>
      <c r="B76" s="230">
        <v>5.0601851851851849E-2</v>
      </c>
      <c r="C76" s="223">
        <f t="shared" si="6"/>
        <v>72.86666666666666</v>
      </c>
      <c r="D76" s="223">
        <f t="shared" si="5"/>
        <v>54.798283292667918</v>
      </c>
      <c r="E76" s="228">
        <f>'10K'!$E76*(1-$K$2)+H.Marathon!$E76*$K$2</f>
        <v>0.73451206098979205</v>
      </c>
      <c r="F76" s="270">
        <f t="shared" si="4"/>
        <v>75.203499486735481</v>
      </c>
      <c r="G76" s="216">
        <v>70</v>
      </c>
      <c r="H76" s="278" t="s">
        <v>1068</v>
      </c>
      <c r="I76" s="244" t="s">
        <v>630</v>
      </c>
      <c r="J76" s="244" t="s">
        <v>1156</v>
      </c>
      <c r="K76" s="244" t="s">
        <v>147</v>
      </c>
      <c r="L76" s="245">
        <v>12540</v>
      </c>
      <c r="M76" s="242"/>
      <c r="N76" s="244" t="s">
        <v>1096</v>
      </c>
      <c r="O76" s="298">
        <v>38312</v>
      </c>
      <c r="P76" s="242"/>
    </row>
    <row r="77" spans="1:16">
      <c r="A77" s="216">
        <v>71</v>
      </c>
      <c r="B77" s="230">
        <v>5.3587962962962962E-2</v>
      </c>
      <c r="C77" s="223">
        <f t="shared" si="6"/>
        <v>77.166666666666671</v>
      </c>
      <c r="D77" s="223">
        <f t="shared" si="5"/>
        <v>55.40235293750451</v>
      </c>
      <c r="E77" s="228">
        <f>'10K'!$E77*(1-$K$2)+H.Marathon!$E77*$K$2</f>
        <v>0.72650344012289858</v>
      </c>
      <c r="F77" s="270">
        <f t="shared" si="4"/>
        <v>71.795705750545807</v>
      </c>
      <c r="G77" s="216">
        <v>71</v>
      </c>
      <c r="H77" s="278" t="s">
        <v>1069</v>
      </c>
      <c r="I77" s="244" t="s">
        <v>1157</v>
      </c>
      <c r="J77" s="244" t="s">
        <v>1158</v>
      </c>
      <c r="K77" s="244" t="s">
        <v>123</v>
      </c>
      <c r="L77" s="245">
        <v>15492</v>
      </c>
      <c r="M77" s="242"/>
      <c r="N77" s="244" t="s">
        <v>1094</v>
      </c>
      <c r="O77" s="298">
        <v>41459</v>
      </c>
      <c r="P77" s="242"/>
    </row>
    <row r="78" spans="1:16">
      <c r="A78" s="216">
        <v>72</v>
      </c>
      <c r="B78" s="230">
        <v>5.1747685185185188E-2</v>
      </c>
      <c r="C78" s="223">
        <f t="shared" si="6"/>
        <v>74.516666666666666</v>
      </c>
      <c r="D78" s="223">
        <f t="shared" si="5"/>
        <v>56.070951005565668</v>
      </c>
      <c r="E78" s="228">
        <f>'10K'!$E78*(1-$K$2)+H.Marathon!$E78*$K$2</f>
        <v>0.71784050882255834</v>
      </c>
      <c r="F78" s="270">
        <f t="shared" si="4"/>
        <v>75.246187884901374</v>
      </c>
      <c r="G78" s="216">
        <v>72</v>
      </c>
      <c r="H78" s="278" t="s">
        <v>1070</v>
      </c>
      <c r="I78" s="244" t="s">
        <v>630</v>
      </c>
      <c r="J78" s="244" t="s">
        <v>1156</v>
      </c>
      <c r="K78" s="244" t="s">
        <v>147</v>
      </c>
      <c r="L78" s="245">
        <v>12540</v>
      </c>
      <c r="M78" s="242"/>
      <c r="N78" s="244" t="s">
        <v>1096</v>
      </c>
      <c r="O78" s="298">
        <v>39040</v>
      </c>
      <c r="P78" s="242"/>
    </row>
    <row r="79" spans="1:16">
      <c r="A79" s="216">
        <v>73</v>
      </c>
      <c r="B79" s="230">
        <v>5.1840277777777777E-2</v>
      </c>
      <c r="C79" s="223">
        <f t="shared" si="6"/>
        <v>74.650000000000006</v>
      </c>
      <c r="D79" s="223">
        <f t="shared" si="5"/>
        <v>56.808296734392293</v>
      </c>
      <c r="E79" s="228">
        <f>'10K'!$E79*(1-$K$2)+H.Marathon!$E79*$K$2</f>
        <v>0.70852326708877122</v>
      </c>
      <c r="F79" s="270">
        <f t="shared" si="4"/>
        <v>76.099526770786724</v>
      </c>
      <c r="G79" s="216">
        <v>73</v>
      </c>
      <c r="H79" s="294" t="s">
        <v>1071</v>
      </c>
      <c r="I79" s="216" t="s">
        <v>1159</v>
      </c>
      <c r="J79" s="216" t="s">
        <v>1160</v>
      </c>
      <c r="K79" s="244" t="s">
        <v>123</v>
      </c>
      <c r="L79" s="239"/>
      <c r="M79" s="216" t="s">
        <v>1161</v>
      </c>
      <c r="N79" s="216" t="s">
        <v>1162</v>
      </c>
      <c r="O79" s="301">
        <v>42791</v>
      </c>
      <c r="P79" s="242"/>
    </row>
    <row r="80" spans="1:16">
      <c r="A80" s="216">
        <v>74</v>
      </c>
      <c r="B80" s="230">
        <v>5.3182870370370373E-2</v>
      </c>
      <c r="C80" s="223">
        <f t="shared" si="6"/>
        <v>76.583333333333343</v>
      </c>
      <c r="D80" s="223">
        <f t="shared" si="5"/>
        <v>57.626751209236936</v>
      </c>
      <c r="E80" s="228">
        <f>'10K'!$E80*(1-$K$2)+H.Marathon!$E80*$K$2</f>
        <v>0.69846033578843092</v>
      </c>
      <c r="F80" s="270">
        <f t="shared" si="4"/>
        <v>75.247118009885</v>
      </c>
      <c r="G80" s="216">
        <v>74</v>
      </c>
      <c r="H80" s="278" t="s">
        <v>1072</v>
      </c>
      <c r="I80" s="216" t="s">
        <v>274</v>
      </c>
      <c r="J80" s="216" t="s">
        <v>275</v>
      </c>
      <c r="K80" s="244" t="s">
        <v>123</v>
      </c>
      <c r="L80" s="245">
        <v>6357</v>
      </c>
      <c r="M80" s="216" t="s">
        <v>1163</v>
      </c>
      <c r="N80" s="216" t="s">
        <v>1164</v>
      </c>
      <c r="O80" s="301">
        <v>33720</v>
      </c>
      <c r="P80" s="216"/>
    </row>
    <row r="81" spans="1:16">
      <c r="A81" s="216">
        <v>75</v>
      </c>
      <c r="B81" s="230">
        <v>5.0960648148148151E-2</v>
      </c>
      <c r="C81" s="223">
        <f t="shared" si="6"/>
        <v>73.38333333333334</v>
      </c>
      <c r="D81" s="223">
        <f t="shared" si="5"/>
        <v>58.520139415118905</v>
      </c>
      <c r="E81" s="228">
        <f>'10K'!$E81*(1-$K$2)+H.Marathon!$E81*$K$2</f>
        <v>0.68779740448809079</v>
      </c>
      <c r="F81" s="270">
        <f t="shared" si="4"/>
        <v>79.745817962914685</v>
      </c>
      <c r="G81" s="216">
        <v>75</v>
      </c>
      <c r="H81" s="278" t="s">
        <v>1073</v>
      </c>
      <c r="I81" s="237" t="s">
        <v>189</v>
      </c>
      <c r="J81" s="237" t="s">
        <v>190</v>
      </c>
      <c r="K81" s="244" t="s">
        <v>123</v>
      </c>
      <c r="L81" s="245">
        <v>17637</v>
      </c>
      <c r="M81" s="238" t="s">
        <v>1145</v>
      </c>
      <c r="N81" s="237" t="s">
        <v>360</v>
      </c>
      <c r="O81" s="298">
        <v>45207</v>
      </c>
      <c r="P81" s="216"/>
    </row>
    <row r="82" spans="1:16">
      <c r="A82" s="216">
        <v>76</v>
      </c>
      <c r="B82" s="230">
        <v>5.6678240740740737E-2</v>
      </c>
      <c r="C82" s="223">
        <f t="shared" si="6"/>
        <v>81.61666666666666</v>
      </c>
      <c r="D82" s="223">
        <f t="shared" si="5"/>
        <v>59.503176723561587</v>
      </c>
      <c r="E82" s="228">
        <f>'10K'!$E82*(1-$K$2)+H.Marathon!$E82*$K$2</f>
        <v>0.67643447318775052</v>
      </c>
      <c r="F82" s="270">
        <f t="shared" si="4"/>
        <v>72.905668846512057</v>
      </c>
      <c r="G82" s="216">
        <v>76</v>
      </c>
      <c r="H82" s="278" t="s">
        <v>1074</v>
      </c>
      <c r="I82" s="216" t="s">
        <v>274</v>
      </c>
      <c r="J82" s="216" t="s">
        <v>275</v>
      </c>
      <c r="K82" s="244" t="s">
        <v>123</v>
      </c>
      <c r="L82" s="245">
        <v>6357</v>
      </c>
      <c r="M82" s="216" t="s">
        <v>1163</v>
      </c>
      <c r="N82" s="216" t="s">
        <v>1164</v>
      </c>
      <c r="O82" s="301">
        <v>34448</v>
      </c>
      <c r="P82" s="216"/>
    </row>
    <row r="83" spans="1:16">
      <c r="A83" s="216">
        <v>77</v>
      </c>
      <c r="B83" s="230">
        <v>5.5370370370370368E-2</v>
      </c>
      <c r="C83" s="223">
        <f t="shared" si="6"/>
        <v>79.733333333333334</v>
      </c>
      <c r="D83" s="223">
        <f t="shared" si="5"/>
        <v>60.579404167347917</v>
      </c>
      <c r="E83" s="228">
        <f>'10K'!$E83*(1-$K$2)+H.Marathon!$E83*$K$2</f>
        <v>0.66441723145396347</v>
      </c>
      <c r="F83" s="270">
        <f t="shared" si="4"/>
        <v>75.977513587810932</v>
      </c>
      <c r="G83" s="216">
        <v>77</v>
      </c>
      <c r="H83" s="278" t="s">
        <v>1075</v>
      </c>
      <c r="I83" s="216" t="s">
        <v>274</v>
      </c>
      <c r="J83" s="216" t="s">
        <v>275</v>
      </c>
      <c r="K83" s="244" t="s">
        <v>123</v>
      </c>
      <c r="L83" s="245">
        <v>6357</v>
      </c>
      <c r="M83" s="216" t="s">
        <v>1163</v>
      </c>
      <c r="N83" s="216" t="s">
        <v>1164</v>
      </c>
      <c r="O83" s="301">
        <v>34812</v>
      </c>
      <c r="P83" s="216"/>
    </row>
    <row r="84" spans="1:16">
      <c r="A84" s="216">
        <v>78</v>
      </c>
      <c r="B84" s="230">
        <v>6.204861111111111E-2</v>
      </c>
      <c r="C84" s="223">
        <f t="shared" si="6"/>
        <v>89.35</v>
      </c>
      <c r="D84" s="223">
        <f t="shared" si="5"/>
        <v>61.765877997753293</v>
      </c>
      <c r="E84" s="228">
        <f>'10K'!$E84*(1-$K$2)+H.Marathon!$E84*$K$2</f>
        <v>0.65165430015362324</v>
      </c>
      <c r="F84" s="270">
        <f t="shared" si="4"/>
        <v>69.128011189427312</v>
      </c>
      <c r="G84" s="216">
        <v>78</v>
      </c>
      <c r="H84" s="278" t="s">
        <v>1076</v>
      </c>
      <c r="I84" s="216" t="s">
        <v>274</v>
      </c>
      <c r="J84" s="216" t="s">
        <v>275</v>
      </c>
      <c r="K84" s="244" t="s">
        <v>123</v>
      </c>
      <c r="L84" s="245">
        <v>6357</v>
      </c>
      <c r="M84" s="216" t="s">
        <v>1163</v>
      </c>
      <c r="N84" s="216" t="s">
        <v>1164</v>
      </c>
      <c r="O84" s="301">
        <v>35176</v>
      </c>
      <c r="P84" s="216"/>
    </row>
    <row r="85" spans="1:16">
      <c r="A85" s="216">
        <v>79</v>
      </c>
      <c r="B85" s="230">
        <v>5.9085648148148151E-2</v>
      </c>
      <c r="C85" s="223">
        <f t="shared" si="6"/>
        <v>85.083333333333343</v>
      </c>
      <c r="D85" s="223">
        <f t="shared" si="5"/>
        <v>63.064341797469403</v>
      </c>
      <c r="E85" s="228">
        <f>'10K'!$E85*(1-$K$2)+H.Marathon!$E85*$K$2</f>
        <v>0.63823705841983625</v>
      </c>
      <c r="F85" s="270">
        <f t="shared" si="4"/>
        <v>74.120675961766182</v>
      </c>
      <c r="G85" s="216">
        <v>79</v>
      </c>
      <c r="H85" s="278" t="s">
        <v>1077</v>
      </c>
      <c r="I85" s="216" t="s">
        <v>274</v>
      </c>
      <c r="J85" s="216" t="s">
        <v>275</v>
      </c>
      <c r="K85" s="244" t="s">
        <v>123</v>
      </c>
      <c r="L85" s="245">
        <v>6357</v>
      </c>
      <c r="M85" s="216" t="s">
        <v>1163</v>
      </c>
      <c r="N85" s="216" t="s">
        <v>1164</v>
      </c>
      <c r="O85" s="301">
        <v>35540</v>
      </c>
      <c r="P85" s="216"/>
    </row>
    <row r="86" spans="1:16">
      <c r="A86" s="216">
        <v>80</v>
      </c>
      <c r="B86" s="230">
        <v>5.9131944444444445E-2</v>
      </c>
      <c r="C86" s="223">
        <f t="shared" si="6"/>
        <v>85.15</v>
      </c>
      <c r="D86" s="223">
        <f t="shared" si="5"/>
        <v>64.486101197188958</v>
      </c>
      <c r="E86" s="228">
        <f>'10K'!$E86*(1-$K$2)+H.Marathon!$E86*$K$2</f>
        <v>0.62416550625260248</v>
      </c>
      <c r="F86" s="270">
        <f t="shared" si="4"/>
        <v>75.73235607420898</v>
      </c>
      <c r="G86" s="216">
        <v>80</v>
      </c>
      <c r="H86" s="278" t="s">
        <v>1078</v>
      </c>
      <c r="I86" s="244" t="s">
        <v>191</v>
      </c>
      <c r="J86" s="244" t="s">
        <v>1165</v>
      </c>
      <c r="K86" s="244" t="s">
        <v>123</v>
      </c>
      <c r="L86" s="245">
        <v>13343</v>
      </c>
      <c r="M86" s="242" t="s">
        <v>1154</v>
      </c>
      <c r="N86" s="244" t="s">
        <v>1155</v>
      </c>
      <c r="O86" s="298">
        <v>42672</v>
      </c>
      <c r="P86" s="216"/>
    </row>
    <row r="87" spans="1:16">
      <c r="A87" s="216">
        <v>81</v>
      </c>
      <c r="B87" s="230">
        <v>6.0763888888888888E-2</v>
      </c>
      <c r="C87" s="223">
        <f t="shared" si="6"/>
        <v>87.5</v>
      </c>
      <c r="D87" s="223">
        <f t="shared" si="5"/>
        <v>66.0482932865077</v>
      </c>
      <c r="E87" s="228">
        <f>'10K'!$E87*(1-$K$2)+H.Marathon!$E87*$K$2</f>
        <v>0.60940257495226213</v>
      </c>
      <c r="F87" s="270">
        <f t="shared" si="4"/>
        <v>75.483763756008798</v>
      </c>
      <c r="G87" s="216">
        <v>81</v>
      </c>
      <c r="H87" s="278" t="s">
        <v>534</v>
      </c>
      <c r="I87" s="216" t="s">
        <v>274</v>
      </c>
      <c r="J87" s="216" t="s">
        <v>275</v>
      </c>
      <c r="K87" s="244" t="s">
        <v>123</v>
      </c>
      <c r="L87" s="245">
        <v>6357</v>
      </c>
      <c r="M87" s="216" t="s">
        <v>1163</v>
      </c>
      <c r="N87" s="216" t="s">
        <v>1164</v>
      </c>
      <c r="O87" s="301">
        <v>36268</v>
      </c>
      <c r="P87" s="216"/>
    </row>
    <row r="88" spans="1:16">
      <c r="A88" s="216">
        <v>82</v>
      </c>
      <c r="B88" s="230">
        <v>7.0775462962962957E-2</v>
      </c>
      <c r="C88" s="223">
        <f t="shared" si="6"/>
        <v>101.91666666666666</v>
      </c>
      <c r="D88" s="223">
        <f t="shared" si="5"/>
        <v>67.762615925056124</v>
      </c>
      <c r="E88" s="228">
        <f>'10K'!$E88*(1-$K$2)+H.Marathon!$E88*$K$2</f>
        <v>0.59398533321847502</v>
      </c>
      <c r="F88" s="270"/>
      <c r="G88" s="216">
        <v>82</v>
      </c>
      <c r="H88" s="278" t="s">
        <v>1079</v>
      </c>
      <c r="I88" s="216" t="s">
        <v>274</v>
      </c>
      <c r="J88" s="216" t="s">
        <v>275</v>
      </c>
      <c r="K88" s="244" t="s">
        <v>123</v>
      </c>
      <c r="L88" s="245">
        <v>6357</v>
      </c>
      <c r="M88" s="216" t="s">
        <v>1163</v>
      </c>
      <c r="N88" s="216" t="s">
        <v>1164</v>
      </c>
      <c r="O88" s="301">
        <v>36632</v>
      </c>
      <c r="P88" s="216"/>
    </row>
    <row r="89" spans="1:16">
      <c r="A89" s="216">
        <v>83</v>
      </c>
      <c r="B89" s="230">
        <v>7.677083333333333E-2</v>
      </c>
      <c r="C89" s="223">
        <f t="shared" si="6"/>
        <v>110.55</v>
      </c>
      <c r="D89" s="223">
        <f t="shared" si="5"/>
        <v>69.647067295720348</v>
      </c>
      <c r="E89" s="228">
        <f>'10K'!$E89*(1-$K$2)+H.Marathon!$E89*$K$2</f>
        <v>0.57791378105124136</v>
      </c>
      <c r="F89" s="270">
        <f>100*(D89/C89)</f>
        <v>63.000513157594163</v>
      </c>
      <c r="G89" s="216">
        <v>83</v>
      </c>
      <c r="H89" s="278" t="s">
        <v>1080</v>
      </c>
      <c r="I89" s="216" t="s">
        <v>274</v>
      </c>
      <c r="J89" s="216" t="s">
        <v>275</v>
      </c>
      <c r="K89" s="244" t="s">
        <v>123</v>
      </c>
      <c r="L89" s="245">
        <v>6357</v>
      </c>
      <c r="M89" s="216" t="s">
        <v>1163</v>
      </c>
      <c r="N89" s="216" t="s">
        <v>1164</v>
      </c>
      <c r="O89" s="298">
        <v>37003</v>
      </c>
      <c r="P89" s="216"/>
    </row>
    <row r="90" spans="1:16">
      <c r="A90" s="216">
        <v>84</v>
      </c>
      <c r="B90" s="230">
        <v>7.2523148148148142E-2</v>
      </c>
      <c r="C90" s="223"/>
      <c r="D90" s="223">
        <f t="shared" si="5"/>
        <v>71.734536179749213</v>
      </c>
      <c r="E90" s="228">
        <f>'10K'!$E90*(1-$K$2)+H.Marathon!$E90*$K$2</f>
        <v>0.56109653931745429</v>
      </c>
      <c r="F90" s="270"/>
      <c r="G90" s="216">
        <v>84</v>
      </c>
      <c r="H90" s="294" t="s">
        <v>1081</v>
      </c>
      <c r="I90" s="216" t="s">
        <v>1166</v>
      </c>
      <c r="J90" s="216" t="s">
        <v>1167</v>
      </c>
      <c r="K90" s="244" t="s">
        <v>123</v>
      </c>
      <c r="L90" s="245"/>
      <c r="M90" s="242"/>
      <c r="N90" s="244" t="s">
        <v>1168</v>
      </c>
      <c r="O90" s="301">
        <v>35595</v>
      </c>
      <c r="P90" s="216"/>
    </row>
    <row r="91" spans="1:16">
      <c r="A91" s="216">
        <v>85</v>
      </c>
      <c r="B91" s="230"/>
      <c r="C91" s="223"/>
      <c r="D91" s="223">
        <f t="shared" si="5"/>
        <v>74.040010947616111</v>
      </c>
      <c r="E91" s="228">
        <f>'10K'!$E91*(1-$K$2)+H.Marathon!$E91*$K$2</f>
        <v>0.54362498715022056</v>
      </c>
      <c r="F91" s="270"/>
      <c r="G91" s="216">
        <v>85</v>
      </c>
      <c r="H91" s="278"/>
      <c r="I91" s="216"/>
      <c r="J91" s="216"/>
      <c r="K91" s="216"/>
      <c r="L91" s="216"/>
      <c r="M91" s="216"/>
      <c r="N91" s="216"/>
      <c r="O91" s="299"/>
      <c r="P91" s="216"/>
    </row>
    <row r="92" spans="1:16">
      <c r="A92" s="216">
        <v>86</v>
      </c>
      <c r="B92" s="230"/>
      <c r="C92" s="223"/>
      <c r="D92" s="223">
        <f t="shared" si="5"/>
        <v>76.600507904764626</v>
      </c>
      <c r="E92" s="228">
        <f>'10K'!$E92*(1-$K$2)+H.Marathon!$E92*$K$2</f>
        <v>0.52545343498298669</v>
      </c>
      <c r="F92" s="270"/>
      <c r="G92" s="216">
        <v>86</v>
      </c>
      <c r="H92" s="278"/>
      <c r="I92" s="216"/>
      <c r="J92" s="216"/>
      <c r="K92" s="216"/>
      <c r="L92" s="216"/>
      <c r="M92" s="216"/>
      <c r="N92" s="216"/>
      <c r="O92" s="299"/>
      <c r="P92" s="216"/>
    </row>
    <row r="93" spans="1:16">
      <c r="A93" s="216">
        <v>87</v>
      </c>
      <c r="B93" s="230">
        <v>7.0775462962962957E-2</v>
      </c>
      <c r="C93" s="223"/>
      <c r="D93" s="223">
        <f t="shared" si="5"/>
        <v>79.438403789614654</v>
      </c>
      <c r="E93" s="228">
        <f>'10K'!$E93*(1-$K$2)+H.Marathon!$E93*$K$2</f>
        <v>0.50668188281575299</v>
      </c>
      <c r="F93" s="270"/>
      <c r="G93" s="216">
        <v>87</v>
      </c>
      <c r="H93" s="278" t="s">
        <v>1079</v>
      </c>
      <c r="I93" s="244" t="s">
        <v>1169</v>
      </c>
      <c r="J93" s="244" t="s">
        <v>1170</v>
      </c>
      <c r="K93" s="244" t="s">
        <v>123</v>
      </c>
      <c r="L93" s="245">
        <v>10540</v>
      </c>
      <c r="M93" s="242"/>
      <c r="N93" s="244" t="s">
        <v>1088</v>
      </c>
      <c r="O93" s="298">
        <v>42441</v>
      </c>
      <c r="P93" s="216"/>
    </row>
    <row r="94" spans="1:16">
      <c r="A94" s="216">
        <v>88</v>
      </c>
      <c r="B94" s="230"/>
      <c r="C94" s="223"/>
      <c r="D94" s="223">
        <f t="shared" si="5"/>
        <v>82.620938807477799</v>
      </c>
      <c r="E94" s="228">
        <f>'10K'!$E94*(1-$K$2)+H.Marathon!$E94*$K$2</f>
        <v>0.487164641081966</v>
      </c>
      <c r="F94" s="270"/>
      <c r="G94" s="216">
        <v>88</v>
      </c>
      <c r="H94" s="294"/>
      <c r="I94" s="216"/>
      <c r="J94" s="216"/>
      <c r="K94" s="216"/>
      <c r="L94" s="216"/>
      <c r="M94" s="216"/>
      <c r="N94" s="216"/>
      <c r="O94" s="299"/>
      <c r="P94" s="216"/>
    </row>
    <row r="95" spans="1:16">
      <c r="A95" s="216">
        <v>89</v>
      </c>
      <c r="B95" s="230"/>
      <c r="C95" s="223"/>
      <c r="D95" s="223">
        <f t="shared" si="5"/>
        <v>86.189712343578606</v>
      </c>
      <c r="E95" s="228">
        <f>'10K'!$E95*(1-$K$2)+H.Marathon!$E95*$K$2</f>
        <v>0.46699308891473224</v>
      </c>
      <c r="F95" s="270"/>
      <c r="G95" s="216">
        <v>89</v>
      </c>
      <c r="H95" s="246"/>
      <c r="I95" s="216"/>
      <c r="J95" s="216"/>
      <c r="K95" s="216"/>
      <c r="L95" s="216"/>
      <c r="M95" s="216"/>
      <c r="N95" s="216"/>
      <c r="O95" s="299"/>
      <c r="P95" s="216"/>
    </row>
    <row r="96" spans="1:16">
      <c r="A96" s="216">
        <v>90</v>
      </c>
      <c r="B96" s="230">
        <v>7.677083333333333E-2</v>
      </c>
      <c r="C96" s="223"/>
      <c r="D96" s="223">
        <f t="shared" si="5"/>
        <v>90.21281175786882</v>
      </c>
      <c r="E96" s="228">
        <f>'10K'!$E96*(1-$K$2)+H.Marathon!$E96*$K$2</f>
        <v>0.4461672263140517</v>
      </c>
      <c r="F96" s="270"/>
      <c r="G96" s="216">
        <v>90</v>
      </c>
      <c r="H96" s="278" t="s">
        <v>1080</v>
      </c>
      <c r="I96" s="244" t="s">
        <v>1171</v>
      </c>
      <c r="J96" s="244" t="s">
        <v>1172</v>
      </c>
      <c r="K96" s="244" t="s">
        <v>123</v>
      </c>
      <c r="L96" s="245">
        <v>9212</v>
      </c>
      <c r="M96" s="242"/>
      <c r="N96" s="244" t="s">
        <v>1119</v>
      </c>
      <c r="O96" s="298">
        <v>42420</v>
      </c>
      <c r="P96" s="216"/>
    </row>
    <row r="97" spans="1:16">
      <c r="A97" s="216">
        <v>91</v>
      </c>
      <c r="B97" s="230">
        <v>7.2523148148148142E-2</v>
      </c>
      <c r="C97" s="223"/>
      <c r="D97" s="223">
        <f t="shared" si="5"/>
        <v>94.783943156819305</v>
      </c>
      <c r="E97" s="228">
        <f>'10K'!$E97*(1-$K$2)+H.Marathon!$E97*$K$2</f>
        <v>0.42464998458026465</v>
      </c>
      <c r="F97" s="270"/>
      <c r="G97" s="216">
        <v>91</v>
      </c>
      <c r="H97" s="294" t="s">
        <v>1081</v>
      </c>
      <c r="I97" s="244" t="s">
        <v>1171</v>
      </c>
      <c r="J97" s="244" t="s">
        <v>1172</v>
      </c>
      <c r="K97" s="244" t="s">
        <v>123</v>
      </c>
      <c r="L97" s="245">
        <v>9212</v>
      </c>
      <c r="M97" s="242"/>
      <c r="N97" s="244" t="s">
        <v>1119</v>
      </c>
      <c r="O97" s="298">
        <v>42791</v>
      </c>
      <c r="P97" s="216"/>
    </row>
    <row r="98" spans="1:16">
      <c r="A98" s="216">
        <v>92</v>
      </c>
      <c r="B98" s="230">
        <v>0.11039351851851852</v>
      </c>
      <c r="C98" s="223"/>
      <c r="D98" s="223">
        <f t="shared" si="5"/>
        <v>100.01885523662017</v>
      </c>
      <c r="E98" s="228">
        <f>'10K'!$E98*(1-$K$2)+H.Marathon!$E98*$K$2</f>
        <v>0.4024241219795841</v>
      </c>
      <c r="F98" s="270"/>
      <c r="G98" s="216">
        <v>92</v>
      </c>
      <c r="H98" s="294" t="s">
        <v>1082</v>
      </c>
      <c r="I98" s="244" t="s">
        <v>1171</v>
      </c>
      <c r="J98" s="244" t="s">
        <v>1172</v>
      </c>
      <c r="K98" s="244" t="s">
        <v>123</v>
      </c>
      <c r="L98" s="245">
        <v>9212</v>
      </c>
      <c r="M98" s="216" t="s">
        <v>1161</v>
      </c>
      <c r="N98" s="216" t="s">
        <v>1162</v>
      </c>
      <c r="O98" s="301">
        <v>43155</v>
      </c>
      <c r="P98" s="216"/>
    </row>
    <row r="99" spans="1:16">
      <c r="A99" s="216">
        <v>93</v>
      </c>
      <c r="B99" s="230"/>
      <c r="C99" s="223"/>
      <c r="D99" s="223">
        <f t="shared" si="5"/>
        <v>106.03315216949838</v>
      </c>
      <c r="E99" s="228">
        <f>'10K'!$E99*(1-$K$2)+H.Marathon!$E99*$K$2</f>
        <v>0.37959825937890357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16"/>
    </row>
    <row r="100" spans="1:16">
      <c r="A100" s="216">
        <v>94</v>
      </c>
      <c r="B100" s="230"/>
      <c r="C100" s="223"/>
      <c r="D100" s="223">
        <f t="shared" si="5"/>
        <v>113.05331646389669</v>
      </c>
      <c r="E100" s="228">
        <f>'10K'!$E100*(1-$K$2)+H.Marathon!$E100*$K$2</f>
        <v>0.35602670721166985</v>
      </c>
      <c r="F100" s="270"/>
      <c r="G100" s="216">
        <v>94</v>
      </c>
      <c r="H100" s="246"/>
      <c r="I100" s="216"/>
      <c r="J100" s="216"/>
      <c r="K100" s="216"/>
      <c r="L100" s="216"/>
      <c r="M100" s="216"/>
      <c r="N100" s="216"/>
      <c r="O100" s="216"/>
      <c r="P100" s="216"/>
    </row>
    <row r="101" spans="1:16">
      <c r="A101" s="216">
        <v>95</v>
      </c>
      <c r="B101" s="230"/>
      <c r="C101" s="223"/>
      <c r="D101" s="223">
        <f t="shared" si="5"/>
        <v>121.30770808371508</v>
      </c>
      <c r="E101" s="228">
        <f>'10K'!$E101*(1-$K$2)+H.Marathon!$E101*$K$2</f>
        <v>0.3318008446109893</v>
      </c>
      <c r="F101" s="270"/>
      <c r="G101" s="216">
        <v>95</v>
      </c>
      <c r="H101" s="246"/>
      <c r="I101" s="216"/>
      <c r="J101" s="216"/>
      <c r="K101" s="216"/>
      <c r="L101" s="216"/>
      <c r="M101" s="216"/>
      <c r="N101" s="216"/>
      <c r="O101" s="216"/>
      <c r="P101" s="216"/>
    </row>
    <row r="102" spans="1:16">
      <c r="A102" s="216">
        <v>96</v>
      </c>
      <c r="B102" s="216"/>
      <c r="C102" s="223"/>
      <c r="D102" s="223">
        <f t="shared" si="5"/>
        <v>131.16090381928851</v>
      </c>
      <c r="E102" s="228">
        <f>'10K'!$E102*(1-$K$2)+H.Marathon!$E102*$K$2</f>
        <v>0.30687498201030877</v>
      </c>
      <c r="F102" s="270"/>
      <c r="G102" s="216">
        <v>96</v>
      </c>
      <c r="H102" s="246"/>
      <c r="I102" s="216"/>
      <c r="J102" s="216"/>
      <c r="K102" s="216"/>
      <c r="L102" s="216"/>
      <c r="M102" s="216"/>
      <c r="N102" s="216"/>
      <c r="O102" s="216"/>
      <c r="P102" s="216"/>
    </row>
    <row r="103" spans="1:16">
      <c r="A103" s="216">
        <v>97</v>
      </c>
      <c r="B103" s="216" t="s">
        <v>51</v>
      </c>
      <c r="C103" s="223"/>
      <c r="D103" s="223">
        <f t="shared" si="5"/>
        <v>143.06069300824183</v>
      </c>
      <c r="E103" s="228">
        <f>'10K'!$E103*(1-$K$2)+H.Marathon!$E103*$K$2</f>
        <v>0.28134911940962826</v>
      </c>
      <c r="F103" s="216"/>
      <c r="G103" s="216">
        <v>97</v>
      </c>
      <c r="H103" s="246"/>
      <c r="I103" s="216"/>
      <c r="J103" s="216"/>
      <c r="K103" s="216"/>
      <c r="L103" s="216"/>
      <c r="M103" s="216"/>
      <c r="N103" s="216"/>
      <c r="O103" s="216"/>
      <c r="P103" s="216"/>
    </row>
    <row r="104" spans="1:16">
      <c r="A104" s="216">
        <v>98</v>
      </c>
      <c r="B104" s="216" t="s">
        <v>51</v>
      </c>
      <c r="C104" s="223"/>
      <c r="D104" s="223">
        <f t="shared" si="5"/>
        <v>157.82874277287402</v>
      </c>
      <c r="E104" s="228">
        <f>'10K'!$E104*(1-$K$2)+H.Marathon!$E104*$K$2</f>
        <v>0.25502325680894772</v>
      </c>
      <c r="F104" s="216"/>
      <c r="G104" s="216">
        <v>98</v>
      </c>
      <c r="H104" s="246"/>
      <c r="I104" s="216"/>
      <c r="J104" s="216"/>
      <c r="K104" s="216"/>
      <c r="L104" s="216"/>
      <c r="M104" s="216"/>
      <c r="N104" s="216"/>
      <c r="O104" s="216"/>
      <c r="P104" s="216"/>
    </row>
    <row r="105" spans="1:16">
      <c r="A105" s="216">
        <v>99</v>
      </c>
      <c r="B105" s="216" t="s">
        <v>51</v>
      </c>
      <c r="C105" s="223"/>
      <c r="D105" s="223">
        <f t="shared" si="5"/>
        <v>176.45970985205219</v>
      </c>
      <c r="E105" s="228">
        <f>'10K'!$E105*(1-$K$2)+H.Marathon!$E105*$K$2</f>
        <v>0.22809739420826719</v>
      </c>
      <c r="F105" s="216"/>
      <c r="G105" s="216">
        <v>99</v>
      </c>
      <c r="H105" s="246"/>
      <c r="I105" s="216"/>
      <c r="J105" s="216"/>
      <c r="K105" s="216"/>
      <c r="L105" s="216"/>
      <c r="M105" s="216"/>
      <c r="N105" s="216"/>
      <c r="O105" s="216"/>
      <c r="P105" s="216"/>
    </row>
    <row r="106" spans="1:16">
      <c r="A106" s="216">
        <v>100</v>
      </c>
      <c r="B106" s="216"/>
      <c r="C106" s="216"/>
      <c r="D106" s="223">
        <f>E$4/E106</f>
        <v>200.73088867037882</v>
      </c>
      <c r="E106" s="228">
        <f>'10K'!$E106*(1-$K$2)+H.Marathon!$E106*$K$2</f>
        <v>0.20051722117413989</v>
      </c>
      <c r="F106" s="216"/>
      <c r="G106" s="216">
        <v>100</v>
      </c>
      <c r="H106" s="216"/>
      <c r="I106" s="216"/>
      <c r="J106" s="216"/>
      <c r="K106" s="216"/>
      <c r="L106" s="216"/>
      <c r="M106" s="216"/>
      <c r="N106" s="216"/>
      <c r="O106" s="216"/>
      <c r="P106" s="21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7.886718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2" t="s">
        <v>55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4" t="s">
        <v>2222</v>
      </c>
      <c r="L1" s="216"/>
      <c r="M1" s="216"/>
      <c r="N1" s="216"/>
      <c r="O1" s="216"/>
      <c r="P1" s="216"/>
      <c r="Q1" s="216"/>
    </row>
    <row r="2" spans="1:17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J2" s="216"/>
      <c r="K2" s="221">
        <f>Parameters!M22</f>
        <v>0.63735080246240494</v>
      </c>
      <c r="L2" s="216"/>
      <c r="M2" s="216"/>
      <c r="N2" s="216"/>
      <c r="O2" s="216"/>
      <c r="P2" s="216"/>
      <c r="Q2" s="216"/>
    </row>
    <row r="3" spans="1:17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  <c r="Q3" s="216"/>
    </row>
    <row r="4" spans="1:17" ht="15.75">
      <c r="A4" s="213"/>
      <c r="B4" s="213"/>
      <c r="C4" s="213"/>
      <c r="D4" s="220">
        <f>Parameters!G22</f>
        <v>3.0034722222222223E-2</v>
      </c>
      <c r="E4" s="221">
        <f>D4*1440</f>
        <v>43.25</v>
      </c>
      <c r="F4" s="222">
        <v>1.89E-2</v>
      </c>
      <c r="G4" s="211">
        <v>1.0500000000000001E-2</v>
      </c>
      <c r="H4" s="218">
        <v>17</v>
      </c>
      <c r="I4" s="219">
        <v>56.8</v>
      </c>
      <c r="J4" s="223"/>
      <c r="K4" s="216"/>
      <c r="L4" s="216"/>
      <c r="M4" s="216"/>
      <c r="N4" s="216"/>
      <c r="O4" s="216"/>
      <c r="P4" s="216"/>
      <c r="Q4" s="216"/>
    </row>
    <row r="5" spans="1:17" ht="15.75" customHeight="1">
      <c r="A5" s="213"/>
      <c r="B5" s="213"/>
      <c r="C5" s="213"/>
      <c r="D5" s="220"/>
      <c r="E5" s="213">
        <f>E4*60</f>
        <v>2595</v>
      </c>
      <c r="F5" s="222">
        <v>9.1E-4</v>
      </c>
      <c r="G5" s="211">
        <v>5.1000000000000004E-4</v>
      </c>
      <c r="H5" s="218">
        <v>15</v>
      </c>
      <c r="I5" s="219">
        <v>76.7</v>
      </c>
      <c r="J5" s="223"/>
      <c r="K5" s="216"/>
      <c r="L5" s="216"/>
      <c r="M5" s="216"/>
      <c r="N5" s="216"/>
      <c r="O5" s="216"/>
      <c r="P5" s="216"/>
      <c r="Q5" s="216"/>
    </row>
    <row r="6" spans="1:17" ht="48.75" customHeight="1">
      <c r="A6" s="224" t="s">
        <v>42</v>
      </c>
      <c r="B6" s="224" t="s">
        <v>1317</v>
      </c>
      <c r="C6" s="224" t="s">
        <v>1317</v>
      </c>
      <c r="D6" s="224" t="s">
        <v>1174</v>
      </c>
      <c r="E6" s="224" t="s">
        <v>118</v>
      </c>
      <c r="F6" s="224" t="s">
        <v>113</v>
      </c>
      <c r="G6" s="224" t="s">
        <v>42</v>
      </c>
      <c r="H6" s="420" t="s">
        <v>284</v>
      </c>
      <c r="I6" s="423" t="s">
        <v>391</v>
      </c>
      <c r="J6" s="420" t="s">
        <v>205</v>
      </c>
      <c r="K6" s="420" t="s">
        <v>206</v>
      </c>
      <c r="L6" s="420" t="s">
        <v>207</v>
      </c>
      <c r="M6" s="225" t="s">
        <v>208</v>
      </c>
      <c r="N6" s="422" t="s">
        <v>209</v>
      </c>
      <c r="O6" s="423" t="s">
        <v>210</v>
      </c>
      <c r="P6" s="225" t="s">
        <v>211</v>
      </c>
      <c r="Q6" s="285"/>
    </row>
    <row r="7" spans="1:17">
      <c r="A7" s="216">
        <v>1</v>
      </c>
      <c r="B7" s="216" t="s">
        <v>51</v>
      </c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  <c r="Q7" s="216"/>
    </row>
    <row r="8" spans="1:17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17">
      <c r="A9" s="216">
        <v>3</v>
      </c>
      <c r="B9" s="227" t="s">
        <v>51</v>
      </c>
      <c r="C9" s="223"/>
      <c r="D9" s="223"/>
      <c r="E9" s="228">
        <f>'10K'!$E9*(1-$K$2)+H.Marathon!$E9*$K$2</f>
        <v>0.32694385719192681</v>
      </c>
      <c r="F9" s="270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  <c r="Q9" s="269"/>
    </row>
    <row r="10" spans="1:17">
      <c r="A10" s="216">
        <v>4</v>
      </c>
      <c r="B10" s="230"/>
      <c r="C10" s="223"/>
      <c r="D10" s="223"/>
      <c r="E10" s="228">
        <f>'10K'!$E10*(1-$K$2)+H.Marathon!$E10*$K$2</f>
        <v>0.40647002607452637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  <c r="Q10" s="269"/>
    </row>
    <row r="11" spans="1:17">
      <c r="A11" s="216">
        <v>5</v>
      </c>
      <c r="B11" s="230"/>
      <c r="C11" s="223"/>
      <c r="D11" s="223">
        <f t="shared" ref="D11:D42" si="0">E$4/E11</f>
        <v>89.945083138061634</v>
      </c>
      <c r="E11" s="228">
        <f>'10K'!$E11*(1-$K$2)+H.Marathon!$E11*$K$2</f>
        <v>0.48084896351269368</v>
      </c>
      <c r="F11" s="270"/>
      <c r="G11" s="216">
        <v>5</v>
      </c>
      <c r="H11" s="271"/>
      <c r="I11" s="216"/>
      <c r="J11" s="216"/>
      <c r="K11" s="216"/>
      <c r="L11" s="216"/>
      <c r="M11" s="216"/>
      <c r="N11" s="216"/>
      <c r="O11" s="216"/>
      <c r="P11" s="216"/>
      <c r="Q11" s="269"/>
    </row>
    <row r="12" spans="1:17">
      <c r="A12" s="216">
        <v>6</v>
      </c>
      <c r="B12" s="230"/>
      <c r="C12" s="223"/>
      <c r="D12" s="223">
        <f t="shared" si="0"/>
        <v>78.615722780083274</v>
      </c>
      <c r="E12" s="228">
        <f>'10K'!$E12*(1-$K$2)+H.Marathon!$E12*$K$2</f>
        <v>0.5501444045866748</v>
      </c>
      <c r="F12" s="270"/>
      <c r="G12" s="216">
        <v>6</v>
      </c>
      <c r="H12" s="271"/>
      <c r="I12" s="216"/>
      <c r="J12" s="216"/>
      <c r="K12" s="216"/>
      <c r="L12" s="216"/>
      <c r="M12" s="216"/>
      <c r="N12" s="216"/>
      <c r="O12" s="216"/>
      <c r="P12" s="216"/>
      <c r="Q12" s="269"/>
    </row>
    <row r="13" spans="1:17">
      <c r="A13" s="216">
        <v>7</v>
      </c>
      <c r="B13" s="230">
        <v>6.1377314814814815E-2</v>
      </c>
      <c r="C13" s="223">
        <f t="shared" ref="C13:C75" si="1">B13*1440</f>
        <v>88.38333333333334</v>
      </c>
      <c r="D13" s="223">
        <f t="shared" si="0"/>
        <v>70.39888177200045</v>
      </c>
      <c r="E13" s="228">
        <f>'10K'!$E13*(1-$K$2)+H.Marathon!$E13*$K$2</f>
        <v>0.61435634929646998</v>
      </c>
      <c r="F13" s="270">
        <f t="shared" ref="F13:F72" si="2">100*(D13/C13)</f>
        <v>79.651761386385573</v>
      </c>
      <c r="G13" s="216">
        <v>7</v>
      </c>
      <c r="H13" s="278" t="s">
        <v>1176</v>
      </c>
      <c r="I13" s="242">
        <v>5303</v>
      </c>
      <c r="J13" s="244" t="s">
        <v>388</v>
      </c>
      <c r="K13" s="244" t="s">
        <v>1083</v>
      </c>
      <c r="L13" s="244" t="s">
        <v>123</v>
      </c>
      <c r="M13" s="240">
        <v>39841</v>
      </c>
      <c r="N13" s="242"/>
      <c r="O13" s="244" t="s">
        <v>1177</v>
      </c>
      <c r="P13" s="298">
        <v>42714</v>
      </c>
      <c r="Q13" s="242"/>
    </row>
    <row r="14" spans="1:17">
      <c r="A14" s="216">
        <v>8</v>
      </c>
      <c r="B14" s="230">
        <v>5.9745370370370372E-2</v>
      </c>
      <c r="C14" s="223">
        <f t="shared" si="1"/>
        <v>86.033333333333331</v>
      </c>
      <c r="D14" s="223">
        <f t="shared" si="0"/>
        <v>64.224305422625307</v>
      </c>
      <c r="E14" s="228">
        <f>'10K'!$E14*(1-$K$2)+H.Marathon!$E14*$K$2</f>
        <v>0.67342106256183265</v>
      </c>
      <c r="F14" s="270">
        <f t="shared" si="2"/>
        <v>74.65049061134286</v>
      </c>
      <c r="G14" s="216">
        <v>8</v>
      </c>
      <c r="H14" s="278" t="s">
        <v>1178</v>
      </c>
      <c r="I14" s="242">
        <v>5162</v>
      </c>
      <c r="J14" s="244" t="s">
        <v>215</v>
      </c>
      <c r="K14" s="244" t="s">
        <v>216</v>
      </c>
      <c r="L14" s="244" t="s">
        <v>123</v>
      </c>
      <c r="M14" s="240">
        <v>38897</v>
      </c>
      <c r="N14" s="242"/>
      <c r="O14" s="244" t="s">
        <v>1179</v>
      </c>
      <c r="P14" s="298">
        <v>42056</v>
      </c>
      <c r="Q14" s="242"/>
    </row>
    <row r="15" spans="1:17">
      <c r="A15" s="216">
        <v>9</v>
      </c>
      <c r="B15" s="230">
        <v>4.8414351851851854E-2</v>
      </c>
      <c r="C15" s="223">
        <f t="shared" si="1"/>
        <v>69.716666666666669</v>
      </c>
      <c r="D15" s="223">
        <f t="shared" si="0"/>
        <v>59.463368652768132</v>
      </c>
      <c r="E15" s="228">
        <f>'10K'!$E15*(1-$K$2)+H.Marathon!$E15*$K$2</f>
        <v>0.72733854438276313</v>
      </c>
      <c r="F15" s="270">
        <f t="shared" si="2"/>
        <v>85.292902681474729</v>
      </c>
      <c r="G15" s="216">
        <v>9</v>
      </c>
      <c r="H15" s="278" t="s">
        <v>1180</v>
      </c>
      <c r="I15" s="242">
        <v>4183</v>
      </c>
      <c r="J15" s="244" t="s">
        <v>578</v>
      </c>
      <c r="K15" s="244" t="s">
        <v>1181</v>
      </c>
      <c r="L15" s="244" t="s">
        <v>123</v>
      </c>
      <c r="M15" s="240">
        <v>26666</v>
      </c>
      <c r="N15" s="242"/>
      <c r="O15" s="244" t="s">
        <v>1182</v>
      </c>
      <c r="P15" s="298">
        <v>30031</v>
      </c>
      <c r="Q15" s="242"/>
    </row>
    <row r="16" spans="1:17">
      <c r="A16" s="216">
        <v>10</v>
      </c>
      <c r="B16" s="230"/>
      <c r="C16" s="223"/>
      <c r="D16" s="223">
        <f t="shared" si="0"/>
        <v>55.717572026180868</v>
      </c>
      <c r="E16" s="228">
        <f>'10K'!$E16*(1-$K$2)+H.Marathon!$E16*$K$2</f>
        <v>0.77623626491975384</v>
      </c>
      <c r="F16" s="270"/>
      <c r="G16" s="216">
        <v>10</v>
      </c>
      <c r="H16" s="278"/>
      <c r="I16" s="242"/>
      <c r="J16" s="244"/>
      <c r="K16" s="244"/>
      <c r="L16" s="244"/>
      <c r="M16" s="240"/>
      <c r="N16" s="242"/>
      <c r="O16" s="244"/>
      <c r="P16" s="298"/>
      <c r="Q16" s="242"/>
    </row>
    <row r="17" spans="1:17">
      <c r="A17" s="216">
        <v>11</v>
      </c>
      <c r="B17" s="230"/>
      <c r="C17" s="223"/>
      <c r="D17" s="223">
        <f t="shared" si="0"/>
        <v>52.744754458985575</v>
      </c>
      <c r="E17" s="228">
        <f>'10K'!$E17*(1-$K$2)+H.Marathon!$E17*$K$2</f>
        <v>0.81998675401231202</v>
      </c>
      <c r="F17" s="270"/>
      <c r="G17" s="216">
        <v>11</v>
      </c>
      <c r="H17" s="278"/>
      <c r="I17" s="242"/>
      <c r="J17" s="244"/>
      <c r="K17" s="244"/>
      <c r="L17" s="244"/>
      <c r="M17" s="240"/>
      <c r="N17" s="242"/>
      <c r="O17" s="244"/>
      <c r="P17" s="298"/>
      <c r="Q17" s="242"/>
    </row>
    <row r="18" spans="1:17">
      <c r="A18" s="216">
        <v>12</v>
      </c>
      <c r="B18" s="230">
        <v>4.0729166666666664E-2</v>
      </c>
      <c r="C18" s="223">
        <f t="shared" si="1"/>
        <v>58.65</v>
      </c>
      <c r="D18" s="223">
        <f t="shared" si="0"/>
        <v>50.373285750620703</v>
      </c>
      <c r="E18" s="228">
        <f>'10K'!$E18*(1-$K$2)+H.Marathon!$E18*$K$2</f>
        <v>0.85859001166043791</v>
      </c>
      <c r="F18" s="270">
        <f t="shared" si="2"/>
        <v>85.887955244025065</v>
      </c>
      <c r="G18" s="216">
        <v>12</v>
      </c>
      <c r="H18" s="278" t="s">
        <v>1183</v>
      </c>
      <c r="I18" s="242">
        <v>3519</v>
      </c>
      <c r="J18" s="244" t="s">
        <v>698</v>
      </c>
      <c r="K18" s="244" t="s">
        <v>216</v>
      </c>
      <c r="L18" s="244" t="s">
        <v>123</v>
      </c>
      <c r="M18" s="240">
        <v>24921</v>
      </c>
      <c r="N18" s="242"/>
      <c r="O18" s="244" t="s">
        <v>699</v>
      </c>
      <c r="P18" s="298">
        <v>29645</v>
      </c>
      <c r="Q18" s="242"/>
    </row>
    <row r="19" spans="1:17">
      <c r="A19" s="216">
        <v>13</v>
      </c>
      <c r="B19" s="230">
        <v>4.1342592592592591E-2</v>
      </c>
      <c r="C19" s="223">
        <f t="shared" si="1"/>
        <v>59.533333333333331</v>
      </c>
      <c r="D19" s="223">
        <f t="shared" si="0"/>
        <v>48.480580878802449</v>
      </c>
      <c r="E19" s="228">
        <f>'10K'!$E19*(1-$K$2)+H.Marathon!$E19*$K$2</f>
        <v>0.89210977294437788</v>
      </c>
      <c r="F19" s="270">
        <f t="shared" si="2"/>
        <v>81.434346380967156</v>
      </c>
      <c r="G19" s="216">
        <v>13</v>
      </c>
      <c r="H19" s="278" t="s">
        <v>1184</v>
      </c>
      <c r="I19" s="242">
        <v>3572</v>
      </c>
      <c r="J19" s="244" t="s">
        <v>698</v>
      </c>
      <c r="K19" s="244" t="s">
        <v>216</v>
      </c>
      <c r="L19" s="244" t="s">
        <v>123</v>
      </c>
      <c r="M19" s="240">
        <v>24921</v>
      </c>
      <c r="N19" s="242"/>
      <c r="O19" s="244" t="s">
        <v>699</v>
      </c>
      <c r="P19" s="298">
        <v>30009</v>
      </c>
      <c r="Q19" s="242"/>
    </row>
    <row r="20" spans="1:17">
      <c r="A20" s="216">
        <v>14</v>
      </c>
      <c r="B20" s="230">
        <v>4.1840277777777775E-2</v>
      </c>
      <c r="C20" s="223">
        <f t="shared" si="1"/>
        <v>60.249999999999993</v>
      </c>
      <c r="D20" s="223">
        <f t="shared" si="0"/>
        <v>46.982984251770255</v>
      </c>
      <c r="E20" s="228">
        <f>'10K'!$E20*(1-$K$2)+H.Marathon!$E20*$K$2</f>
        <v>0.92054603786413158</v>
      </c>
      <c r="F20" s="270">
        <f t="shared" si="2"/>
        <v>77.980056849411213</v>
      </c>
      <c r="G20" s="216">
        <v>14</v>
      </c>
      <c r="H20" s="278" t="s">
        <v>1185</v>
      </c>
      <c r="I20" s="242">
        <v>3615</v>
      </c>
      <c r="J20" s="244" t="s">
        <v>698</v>
      </c>
      <c r="K20" s="244" t="s">
        <v>216</v>
      </c>
      <c r="L20" s="244" t="s">
        <v>123</v>
      </c>
      <c r="M20" s="240">
        <v>24921</v>
      </c>
      <c r="N20" s="242"/>
      <c r="O20" s="244" t="s">
        <v>1186</v>
      </c>
      <c r="P20" s="298">
        <v>30163</v>
      </c>
      <c r="Q20" s="242"/>
    </row>
    <row r="21" spans="1:17">
      <c r="A21" s="216">
        <v>15</v>
      </c>
      <c r="B21" s="230">
        <v>3.7534722222222219E-2</v>
      </c>
      <c r="C21" s="223">
        <f t="shared" si="1"/>
        <v>54.05</v>
      </c>
      <c r="D21" s="223">
        <f t="shared" si="0"/>
        <v>45.823683939421038</v>
      </c>
      <c r="E21" s="228">
        <f>'10K'!$E21*(1-$K$2)+H.Marathon!$E21*$K$2</f>
        <v>0.94383507133945299</v>
      </c>
      <c r="F21" s="270">
        <f t="shared" si="2"/>
        <v>84.780173800963993</v>
      </c>
      <c r="G21" s="216">
        <v>15</v>
      </c>
      <c r="H21" s="278" t="s">
        <v>1187</v>
      </c>
      <c r="I21" s="242">
        <v>3243</v>
      </c>
      <c r="J21" s="244" t="s">
        <v>135</v>
      </c>
      <c r="K21" s="244" t="s">
        <v>136</v>
      </c>
      <c r="L21" s="244" t="s">
        <v>128</v>
      </c>
      <c r="M21" s="240">
        <v>28256</v>
      </c>
      <c r="N21" s="242" t="s">
        <v>1188</v>
      </c>
      <c r="O21" s="244" t="s">
        <v>214</v>
      </c>
      <c r="P21" s="298">
        <v>34063</v>
      </c>
      <c r="Q21" s="242"/>
    </row>
    <row r="22" spans="1:17">
      <c r="A22" s="216">
        <v>16</v>
      </c>
      <c r="B22" s="230">
        <v>3.9108796296296294E-2</v>
      </c>
      <c r="C22" s="223">
        <f t="shared" si="1"/>
        <v>56.316666666666663</v>
      </c>
      <c r="D22" s="223">
        <f t="shared" si="0"/>
        <v>44.95652223002952</v>
      </c>
      <c r="E22" s="228">
        <f>'10K'!$E22*(1-$K$2)+H.Marathon!$E22*$K$2</f>
        <v>0.96204060845058836</v>
      </c>
      <c r="F22" s="270">
        <f t="shared" si="2"/>
        <v>79.828095111031999</v>
      </c>
      <c r="G22" s="216">
        <v>16</v>
      </c>
      <c r="H22" s="278" t="s">
        <v>1189</v>
      </c>
      <c r="I22" s="242">
        <v>3379</v>
      </c>
      <c r="J22" s="244" t="s">
        <v>156</v>
      </c>
      <c r="K22" s="244" t="s">
        <v>1190</v>
      </c>
      <c r="L22" s="244" t="s">
        <v>706</v>
      </c>
      <c r="M22" s="240">
        <v>33967</v>
      </c>
      <c r="N22" s="242"/>
      <c r="O22" s="244" t="s">
        <v>1191</v>
      </c>
      <c r="P22" s="298">
        <v>40040</v>
      </c>
      <c r="Q22" s="242"/>
    </row>
    <row r="23" spans="1:17">
      <c r="A23" s="216">
        <v>17</v>
      </c>
      <c r="B23" s="230">
        <v>3.7337962962962962E-2</v>
      </c>
      <c r="C23" s="223">
        <f t="shared" si="1"/>
        <v>53.766666666666666</v>
      </c>
      <c r="D23" s="223">
        <f t="shared" si="0"/>
        <v>44.34577890368525</v>
      </c>
      <c r="E23" s="228">
        <f>'10K'!$E23*(1-$K$2)+H.Marathon!$E23*$K$2</f>
        <v>0.97529011935803012</v>
      </c>
      <c r="F23" s="270">
        <f t="shared" si="2"/>
        <v>82.478200068850441</v>
      </c>
      <c r="G23" s="216">
        <v>17</v>
      </c>
      <c r="H23" s="278" t="s">
        <v>1192</v>
      </c>
      <c r="I23" s="242">
        <v>3226</v>
      </c>
      <c r="J23" s="244" t="s">
        <v>1193</v>
      </c>
      <c r="K23" s="244" t="s">
        <v>1194</v>
      </c>
      <c r="L23" s="244" t="s">
        <v>128</v>
      </c>
      <c r="M23" s="240">
        <v>32348</v>
      </c>
      <c r="N23" s="242"/>
      <c r="O23" s="244" t="s">
        <v>1195</v>
      </c>
      <c r="P23" s="298">
        <v>38634</v>
      </c>
      <c r="Q23" s="242"/>
    </row>
    <row r="24" spans="1:17">
      <c r="A24" s="216">
        <v>18</v>
      </c>
      <c r="B24" s="230">
        <v>3.5879629629629629E-2</v>
      </c>
      <c r="C24" s="223">
        <f t="shared" si="1"/>
        <v>51.666666666666664</v>
      </c>
      <c r="D24" s="223">
        <f t="shared" si="0"/>
        <v>43.855346649044641</v>
      </c>
      <c r="E24" s="228">
        <f>'10K'!$E24*(1-$K$2)+H.Marathon!$E24*$K$2</f>
        <v>0.98619674235187404</v>
      </c>
      <c r="F24" s="270">
        <f t="shared" si="2"/>
        <v>84.881316094925126</v>
      </c>
      <c r="G24" s="216">
        <v>18</v>
      </c>
      <c r="H24" s="278" t="s">
        <v>1196</v>
      </c>
      <c r="I24" s="242">
        <v>3100</v>
      </c>
      <c r="J24" s="244" t="s">
        <v>134</v>
      </c>
      <c r="K24" s="244" t="s">
        <v>1110</v>
      </c>
      <c r="L24" s="244" t="s">
        <v>128</v>
      </c>
      <c r="M24" s="240">
        <v>27962</v>
      </c>
      <c r="N24" s="242" t="s">
        <v>1188</v>
      </c>
      <c r="O24" s="244" t="s">
        <v>214</v>
      </c>
      <c r="P24" s="298">
        <v>34798</v>
      </c>
      <c r="Q24" s="242"/>
    </row>
    <row r="25" spans="1:17">
      <c r="A25" s="216">
        <v>19</v>
      </c>
      <c r="B25" s="230">
        <v>3.6747685185185182E-2</v>
      </c>
      <c r="C25" s="223">
        <f t="shared" si="1"/>
        <v>52.916666666666664</v>
      </c>
      <c r="D25" s="223">
        <f t="shared" si="0"/>
        <v>43.438838685442981</v>
      </c>
      <c r="E25" s="228">
        <f>'10K'!$E25*(1-$K$2)+H.Marathon!$E25*$K$2</f>
        <v>0.99565276855556761</v>
      </c>
      <c r="F25" s="270">
        <f t="shared" si="2"/>
        <v>82.089143972490675</v>
      </c>
      <c r="G25" s="216">
        <v>19</v>
      </c>
      <c r="H25" s="278" t="s">
        <v>1197</v>
      </c>
      <c r="I25" s="242">
        <v>3175</v>
      </c>
      <c r="J25" s="244" t="s">
        <v>1198</v>
      </c>
      <c r="K25" s="244" t="s">
        <v>1199</v>
      </c>
      <c r="L25" s="244" t="s">
        <v>131</v>
      </c>
      <c r="M25" s="240">
        <v>30222</v>
      </c>
      <c r="N25" s="242" t="s">
        <v>1188</v>
      </c>
      <c r="O25" s="244" t="s">
        <v>214</v>
      </c>
      <c r="P25" s="298">
        <v>37353</v>
      </c>
      <c r="Q25" s="242"/>
    </row>
    <row r="26" spans="1:17">
      <c r="A26" s="216">
        <v>20</v>
      </c>
      <c r="B26" s="230">
        <v>3.574074074074074E-2</v>
      </c>
      <c r="C26" s="223">
        <f t="shared" si="1"/>
        <v>51.466666666666669</v>
      </c>
      <c r="D26" s="223">
        <f t="shared" si="0"/>
        <v>43.25</v>
      </c>
      <c r="E26" s="228">
        <f>'10K'!$E26*(1-$K$2)+H.Marathon!$E26*$K$2</f>
        <v>1</v>
      </c>
      <c r="F26" s="270">
        <f t="shared" si="2"/>
        <v>84.034974093264253</v>
      </c>
      <c r="G26" s="216">
        <v>20</v>
      </c>
      <c r="H26" s="278" t="s">
        <v>1200</v>
      </c>
      <c r="I26" s="242">
        <v>3088</v>
      </c>
      <c r="J26" s="244" t="s">
        <v>550</v>
      </c>
      <c r="K26" s="244" t="s">
        <v>551</v>
      </c>
      <c r="L26" s="244" t="s">
        <v>131</v>
      </c>
      <c r="M26" s="240">
        <v>35364</v>
      </c>
      <c r="N26" s="242"/>
      <c r="O26" s="244" t="s">
        <v>186</v>
      </c>
      <c r="P26" s="298">
        <v>42750</v>
      </c>
      <c r="Q26" s="242"/>
    </row>
    <row r="27" spans="1:17">
      <c r="A27" s="216">
        <v>21</v>
      </c>
      <c r="B27" s="230">
        <v>3.6620370370370373E-2</v>
      </c>
      <c r="C27" s="223">
        <f t="shared" si="1"/>
        <v>52.733333333333334</v>
      </c>
      <c r="D27" s="223">
        <f t="shared" si="0"/>
        <v>43.25</v>
      </c>
      <c r="E27" s="228">
        <f>'10K'!$E27*(1-$K$2)+H.Marathon!$E27*$K$2</f>
        <v>1</v>
      </c>
      <c r="F27" s="270">
        <f t="shared" si="2"/>
        <v>82.016434892541085</v>
      </c>
      <c r="G27" s="216">
        <v>21</v>
      </c>
      <c r="H27" s="278" t="s">
        <v>1201</v>
      </c>
      <c r="I27" s="242">
        <v>3164</v>
      </c>
      <c r="J27" s="244" t="s">
        <v>1202</v>
      </c>
      <c r="K27" s="244" t="s">
        <v>1203</v>
      </c>
      <c r="L27" s="244" t="s">
        <v>123</v>
      </c>
      <c r="M27" s="240">
        <v>24672</v>
      </c>
      <c r="N27" s="242" t="s">
        <v>1188</v>
      </c>
      <c r="O27" s="244" t="s">
        <v>214</v>
      </c>
      <c r="P27" s="298">
        <v>32600</v>
      </c>
      <c r="Q27" s="242"/>
    </row>
    <row r="28" spans="1:17">
      <c r="A28" s="216">
        <v>22</v>
      </c>
      <c r="B28" s="230">
        <v>3.5856481481481482E-2</v>
      </c>
      <c r="C28" s="223">
        <f t="shared" si="1"/>
        <v>51.633333333333333</v>
      </c>
      <c r="D28" s="223">
        <f t="shared" si="0"/>
        <v>43.25</v>
      </c>
      <c r="E28" s="228">
        <f>'10K'!$E28*(1-$K$2)+H.Marathon!$E28*$K$2</f>
        <v>1</v>
      </c>
      <c r="F28" s="270">
        <f t="shared" si="2"/>
        <v>83.763718528082634</v>
      </c>
      <c r="G28" s="216">
        <v>22</v>
      </c>
      <c r="H28" s="278" t="s">
        <v>1204</v>
      </c>
      <c r="I28" s="242">
        <v>3098</v>
      </c>
      <c r="J28" s="244" t="s">
        <v>1205</v>
      </c>
      <c r="K28" s="244" t="s">
        <v>1206</v>
      </c>
      <c r="L28" s="244" t="s">
        <v>131</v>
      </c>
      <c r="M28" s="240">
        <v>34374</v>
      </c>
      <c r="N28" s="242"/>
      <c r="O28" s="244" t="s">
        <v>1207</v>
      </c>
      <c r="P28" s="298">
        <v>42680</v>
      </c>
      <c r="Q28" s="242"/>
    </row>
    <row r="29" spans="1:17" ht="15.75">
      <c r="A29" s="216">
        <v>23</v>
      </c>
      <c r="B29" s="230">
        <v>3.4363425925925929E-2</v>
      </c>
      <c r="C29" s="223">
        <f t="shared" si="1"/>
        <v>49.483333333333341</v>
      </c>
      <c r="D29" s="223">
        <f t="shared" si="0"/>
        <v>43.25</v>
      </c>
      <c r="E29" s="228">
        <f>'10K'!$E29*(1-$K$2)+H.Marathon!$E29*$K$2</f>
        <v>1</v>
      </c>
      <c r="F29" s="270">
        <f t="shared" si="2"/>
        <v>87.4031660491748</v>
      </c>
      <c r="G29" s="216">
        <v>23</v>
      </c>
      <c r="H29" s="290" t="s">
        <v>1208</v>
      </c>
      <c r="I29" s="253">
        <v>2969</v>
      </c>
      <c r="J29" s="305" t="s">
        <v>1209</v>
      </c>
      <c r="K29" s="305" t="s">
        <v>1210</v>
      </c>
      <c r="L29" s="305" t="s">
        <v>128</v>
      </c>
      <c r="M29" s="308"/>
      <c r="N29" s="253" t="s">
        <v>1211</v>
      </c>
      <c r="O29" s="305" t="s">
        <v>1212</v>
      </c>
      <c r="P29" s="300">
        <v>43140</v>
      </c>
      <c r="Q29" s="291" t="s">
        <v>565</v>
      </c>
    </row>
    <row r="30" spans="1:17">
      <c r="A30" s="216">
        <v>24</v>
      </c>
      <c r="B30" s="230">
        <v>3.5891203703703703E-2</v>
      </c>
      <c r="C30" s="223">
        <f t="shared" si="1"/>
        <v>51.68333333333333</v>
      </c>
      <c r="D30" s="223">
        <f t="shared" si="0"/>
        <v>43.25</v>
      </c>
      <c r="E30" s="228">
        <f>'10K'!$E30*(1-$K$2)+H.Marathon!$E30*$K$2</f>
        <v>1</v>
      </c>
      <c r="F30" s="270">
        <f t="shared" si="2"/>
        <v>83.682683005482104</v>
      </c>
      <c r="G30" s="216">
        <v>24</v>
      </c>
      <c r="H30" s="278" t="s">
        <v>1213</v>
      </c>
      <c r="I30" s="242">
        <v>3101</v>
      </c>
      <c r="J30" s="244" t="s">
        <v>1214</v>
      </c>
      <c r="K30" s="244" t="s">
        <v>1215</v>
      </c>
      <c r="L30" s="244" t="s">
        <v>140</v>
      </c>
      <c r="M30" s="240">
        <v>24394</v>
      </c>
      <c r="N30" s="242"/>
      <c r="O30" s="244" t="s">
        <v>237</v>
      </c>
      <c r="P30" s="298">
        <v>33348</v>
      </c>
      <c r="Q30" s="242"/>
    </row>
    <row r="31" spans="1:17">
      <c r="A31" s="216">
        <v>25</v>
      </c>
      <c r="B31" s="230">
        <v>3.6145833333333335E-2</v>
      </c>
      <c r="C31" s="223">
        <f t="shared" si="1"/>
        <v>52.050000000000004</v>
      </c>
      <c r="D31" s="223">
        <f t="shared" si="0"/>
        <v>43.25</v>
      </c>
      <c r="E31" s="228">
        <f>'10K'!$E31*(1-$K$2)+H.Marathon!$E31*$K$2</f>
        <v>1</v>
      </c>
      <c r="F31" s="270">
        <f t="shared" si="2"/>
        <v>83.093179634966376</v>
      </c>
      <c r="G31" s="216">
        <v>25</v>
      </c>
      <c r="H31" s="278" t="s">
        <v>1216</v>
      </c>
      <c r="I31" s="242">
        <v>3123</v>
      </c>
      <c r="J31" s="244" t="s">
        <v>416</v>
      </c>
      <c r="K31" s="244" t="s">
        <v>1217</v>
      </c>
      <c r="L31" s="244" t="s">
        <v>123</v>
      </c>
      <c r="M31" s="240">
        <v>33523</v>
      </c>
      <c r="N31" s="242"/>
      <c r="O31" s="244" t="s">
        <v>1207</v>
      </c>
      <c r="P31" s="298">
        <v>42680</v>
      </c>
      <c r="Q31" s="242"/>
    </row>
    <row r="32" spans="1:17">
      <c r="A32" s="216">
        <v>26</v>
      </c>
      <c r="B32" s="230">
        <v>3.6377314814814814E-2</v>
      </c>
      <c r="C32" s="223">
        <f t="shared" si="1"/>
        <v>52.383333333333333</v>
      </c>
      <c r="D32" s="223">
        <f t="shared" si="0"/>
        <v>43.25</v>
      </c>
      <c r="E32" s="228">
        <f>'10K'!$E32*(1-$K$2)+H.Marathon!$E32*$K$2</f>
        <v>1</v>
      </c>
      <c r="F32" s="270">
        <f t="shared" si="2"/>
        <v>82.564428889595931</v>
      </c>
      <c r="G32" s="216">
        <v>26</v>
      </c>
      <c r="H32" s="278" t="s">
        <v>1218</v>
      </c>
      <c r="I32" s="242">
        <v>3143</v>
      </c>
      <c r="J32" s="244" t="s">
        <v>1219</v>
      </c>
      <c r="K32" s="244" t="s">
        <v>1220</v>
      </c>
      <c r="L32" s="244" t="s">
        <v>270</v>
      </c>
      <c r="M32" s="240">
        <v>22048</v>
      </c>
      <c r="N32" s="242" t="s">
        <v>1188</v>
      </c>
      <c r="O32" s="244" t="s">
        <v>214</v>
      </c>
      <c r="P32" s="298">
        <v>31872</v>
      </c>
      <c r="Q32" s="242"/>
    </row>
    <row r="33" spans="1:17">
      <c r="A33" s="216">
        <v>27</v>
      </c>
      <c r="B33" s="230">
        <v>3.560185185185185E-2</v>
      </c>
      <c r="C33" s="223">
        <f t="shared" si="1"/>
        <v>51.266666666666666</v>
      </c>
      <c r="D33" s="223">
        <f t="shared" si="0"/>
        <v>43.25</v>
      </c>
      <c r="E33" s="228">
        <f>'10K'!$E33*(1-$K$2)+H.Marathon!$E33*$K$2</f>
        <v>1</v>
      </c>
      <c r="F33" s="270">
        <f t="shared" si="2"/>
        <v>84.362808842652797</v>
      </c>
      <c r="G33" s="216">
        <v>27</v>
      </c>
      <c r="H33" s="278" t="s">
        <v>1221</v>
      </c>
      <c r="I33" s="242">
        <v>3076</v>
      </c>
      <c r="J33" s="244" t="s">
        <v>1222</v>
      </c>
      <c r="K33" s="244" t="s">
        <v>1223</v>
      </c>
      <c r="L33" s="244" t="s">
        <v>128</v>
      </c>
      <c r="M33" s="240">
        <v>32810</v>
      </c>
      <c r="N33" s="242"/>
      <c r="O33" s="244" t="s">
        <v>186</v>
      </c>
      <c r="P33" s="298">
        <v>42750</v>
      </c>
      <c r="Q33" s="242"/>
    </row>
    <row r="34" spans="1:17">
      <c r="A34" s="216">
        <v>28</v>
      </c>
      <c r="B34" s="230">
        <v>3.6273148148148152E-2</v>
      </c>
      <c r="C34" s="223">
        <f t="shared" si="1"/>
        <v>52.233333333333341</v>
      </c>
      <c r="D34" s="223">
        <f t="shared" si="0"/>
        <v>43.25</v>
      </c>
      <c r="E34" s="228">
        <f>'10K'!$E34*(1-$K$2)+H.Marathon!$E34*$K$2</f>
        <v>1</v>
      </c>
      <c r="F34" s="270">
        <f t="shared" si="2"/>
        <v>82.801531589023597</v>
      </c>
      <c r="G34" s="216">
        <v>28</v>
      </c>
      <c r="H34" s="278" t="s">
        <v>1224</v>
      </c>
      <c r="I34" s="242">
        <v>3134</v>
      </c>
      <c r="J34" s="244" t="s">
        <v>233</v>
      </c>
      <c r="K34" s="244" t="s">
        <v>234</v>
      </c>
      <c r="L34" s="244" t="s">
        <v>174</v>
      </c>
      <c r="M34" s="240">
        <v>23521</v>
      </c>
      <c r="N34" s="242"/>
      <c r="O34" s="244" t="s">
        <v>1225</v>
      </c>
      <c r="P34" s="298">
        <v>33853</v>
      </c>
      <c r="Q34" s="242"/>
    </row>
    <row r="35" spans="1:17">
      <c r="A35" s="216">
        <v>29</v>
      </c>
      <c r="B35" s="230">
        <v>3.6018518518518519E-2</v>
      </c>
      <c r="C35" s="223">
        <f t="shared" si="1"/>
        <v>51.866666666666667</v>
      </c>
      <c r="D35" s="223">
        <f t="shared" si="0"/>
        <v>43.25</v>
      </c>
      <c r="E35" s="228">
        <f>'10K'!$E35*(1-$K$2)+H.Marathon!$E35*$K$2</f>
        <v>1</v>
      </c>
      <c r="F35" s="270">
        <f t="shared" si="2"/>
        <v>83.386889460154251</v>
      </c>
      <c r="G35" s="216">
        <v>29</v>
      </c>
      <c r="H35" s="278" t="s">
        <v>1226</v>
      </c>
      <c r="I35" s="242">
        <v>3112</v>
      </c>
      <c r="J35" s="244" t="s">
        <v>1227</v>
      </c>
      <c r="K35" s="244" t="s">
        <v>1228</v>
      </c>
      <c r="L35" s="244" t="s">
        <v>165</v>
      </c>
      <c r="M35" s="240">
        <v>27235</v>
      </c>
      <c r="N35" s="242" t="s">
        <v>1229</v>
      </c>
      <c r="O35" s="244" t="s">
        <v>1230</v>
      </c>
      <c r="P35" s="298">
        <v>37856</v>
      </c>
      <c r="Q35" s="242"/>
    </row>
    <row r="36" spans="1:17">
      <c r="A36" s="216">
        <v>30</v>
      </c>
      <c r="B36" s="230">
        <v>3.6168981481481483E-2</v>
      </c>
      <c r="C36" s="223">
        <f t="shared" si="1"/>
        <v>52.083333333333336</v>
      </c>
      <c r="D36" s="223">
        <f t="shared" si="0"/>
        <v>43.254705885313712</v>
      </c>
      <c r="E36" s="228">
        <f>'10K'!$E36*(1-$K$2)+H.Marathon!$E36*$K$2</f>
        <v>0.99989120524073871</v>
      </c>
      <c r="F36" s="270">
        <f t="shared" si="2"/>
        <v>83.049035299802327</v>
      </c>
      <c r="G36" s="216">
        <v>30</v>
      </c>
      <c r="H36" s="278" t="s">
        <v>1231</v>
      </c>
      <c r="I36" s="242">
        <v>3125</v>
      </c>
      <c r="J36" s="244" t="s">
        <v>150</v>
      </c>
      <c r="K36" s="244" t="s">
        <v>151</v>
      </c>
      <c r="L36" s="244" t="s">
        <v>131</v>
      </c>
      <c r="M36" s="240">
        <v>30605</v>
      </c>
      <c r="N36" s="242" t="s">
        <v>1188</v>
      </c>
      <c r="O36" s="244" t="s">
        <v>214</v>
      </c>
      <c r="P36" s="298">
        <v>41735</v>
      </c>
      <c r="Q36" s="242"/>
    </row>
    <row r="37" spans="1:17">
      <c r="A37" s="216">
        <v>31</v>
      </c>
      <c r="B37" s="230">
        <v>3.5983796296296298E-2</v>
      </c>
      <c r="C37" s="223">
        <f t="shared" si="1"/>
        <v>51.81666666666667</v>
      </c>
      <c r="D37" s="223">
        <f t="shared" si="0"/>
        <v>43.268829687637535</v>
      </c>
      <c r="E37" s="228">
        <f>'10K'!$E37*(1-$K$2)+H.Marathon!$E37*$K$2</f>
        <v>0.99956482096295485</v>
      </c>
      <c r="F37" s="270">
        <f t="shared" si="2"/>
        <v>83.503691902806437</v>
      </c>
      <c r="G37" s="216">
        <v>31</v>
      </c>
      <c r="H37" s="278" t="s">
        <v>1232</v>
      </c>
      <c r="I37" s="242">
        <v>3109</v>
      </c>
      <c r="J37" s="244" t="s">
        <v>130</v>
      </c>
      <c r="K37" s="244" t="s">
        <v>238</v>
      </c>
      <c r="L37" s="244" t="s">
        <v>131</v>
      </c>
      <c r="M37" s="240">
        <v>31199</v>
      </c>
      <c r="N37" s="242"/>
      <c r="O37" s="244" t="s">
        <v>1195</v>
      </c>
      <c r="P37" s="298">
        <v>42666</v>
      </c>
      <c r="Q37" s="242"/>
    </row>
    <row r="38" spans="1:17">
      <c r="A38" s="216">
        <v>32</v>
      </c>
      <c r="B38" s="230">
        <v>3.5416666666666666E-2</v>
      </c>
      <c r="C38" s="223">
        <f t="shared" si="1"/>
        <v>51</v>
      </c>
      <c r="D38" s="223">
        <f t="shared" si="0"/>
        <v>43.303440479454913</v>
      </c>
      <c r="E38" s="228">
        <f>'10K'!$E38*(1-$K$2)+H.Marathon!$E38*$K$2</f>
        <v>0.99876590684566358</v>
      </c>
      <c r="F38" s="270">
        <f t="shared" si="2"/>
        <v>84.908706822460616</v>
      </c>
      <c r="G38" s="216">
        <v>32</v>
      </c>
      <c r="H38" s="278" t="s">
        <v>1233</v>
      </c>
      <c r="I38" s="242">
        <v>3060</v>
      </c>
      <c r="J38" s="244" t="s">
        <v>152</v>
      </c>
      <c r="K38" s="244" t="s">
        <v>1234</v>
      </c>
      <c r="L38" s="244" t="s">
        <v>153</v>
      </c>
      <c r="M38" s="240">
        <v>25535</v>
      </c>
      <c r="N38" s="242"/>
      <c r="O38" s="244" t="s">
        <v>1195</v>
      </c>
      <c r="P38" s="298">
        <v>37507</v>
      </c>
      <c r="Q38" s="242"/>
    </row>
    <row r="39" spans="1:17">
      <c r="A39" s="216">
        <v>33</v>
      </c>
      <c r="B39" s="230">
        <v>3.560185185185185E-2</v>
      </c>
      <c r="C39" s="223">
        <f t="shared" si="1"/>
        <v>51.266666666666666</v>
      </c>
      <c r="D39" s="223">
        <f t="shared" si="0"/>
        <v>43.375265493561066</v>
      </c>
      <c r="E39" s="228">
        <f>'10K'!$E39*(1-$K$2)+H.Marathon!$E39*$K$2</f>
        <v>0.99711205240738732</v>
      </c>
      <c r="F39" s="270">
        <f t="shared" si="2"/>
        <v>84.607149857401296</v>
      </c>
      <c r="G39" s="216">
        <v>33</v>
      </c>
      <c r="H39" s="278" t="s">
        <v>1221</v>
      </c>
      <c r="I39" s="242">
        <v>3076</v>
      </c>
      <c r="J39" s="244" t="s">
        <v>154</v>
      </c>
      <c r="K39" s="244" t="s">
        <v>155</v>
      </c>
      <c r="L39" s="244" t="s">
        <v>123</v>
      </c>
      <c r="M39" s="240">
        <v>23483</v>
      </c>
      <c r="N39" s="242" t="s">
        <v>1188</v>
      </c>
      <c r="O39" s="244" t="s">
        <v>214</v>
      </c>
      <c r="P39" s="298">
        <v>35890</v>
      </c>
      <c r="Q39" s="242"/>
    </row>
    <row r="40" spans="1:17">
      <c r="A40" s="216">
        <v>34</v>
      </c>
      <c r="B40" s="230">
        <v>3.5543981481481482E-2</v>
      </c>
      <c r="C40" s="223">
        <f t="shared" si="1"/>
        <v>51.183333333333337</v>
      </c>
      <c r="D40" s="223">
        <f t="shared" si="0"/>
        <v>43.479103229553701</v>
      </c>
      <c r="E40" s="228">
        <f>'10K'!$E40*(1-$K$2)+H.Marathon!$E40*$K$2</f>
        <v>0.99473072780861838</v>
      </c>
      <c r="F40" s="270">
        <f t="shared" si="2"/>
        <v>84.947775765979216</v>
      </c>
      <c r="G40" s="216">
        <v>34</v>
      </c>
      <c r="H40" s="278" t="s">
        <v>1235</v>
      </c>
      <c r="I40" s="242">
        <v>3071</v>
      </c>
      <c r="J40" s="244" t="s">
        <v>139</v>
      </c>
      <c r="K40" s="244" t="s">
        <v>236</v>
      </c>
      <c r="L40" s="244" t="s">
        <v>140</v>
      </c>
      <c r="M40" s="240">
        <v>27015</v>
      </c>
      <c r="N40" s="242"/>
      <c r="O40" s="244" t="s">
        <v>1195</v>
      </c>
      <c r="P40" s="298">
        <v>39747</v>
      </c>
      <c r="Q40" s="242"/>
    </row>
    <row r="41" spans="1:17">
      <c r="A41" s="216">
        <v>35</v>
      </c>
      <c r="B41" s="230">
        <v>3.6249999999999998E-2</v>
      </c>
      <c r="C41" s="223">
        <f t="shared" si="1"/>
        <v>52.199999999999996</v>
      </c>
      <c r="D41" s="223">
        <f t="shared" si="0"/>
        <v>43.621020206189328</v>
      </c>
      <c r="E41" s="228">
        <f>'10K'!$E41*(1-$K$2)+H.Marathon!$E41*$K$2</f>
        <v>0.99149446288886467</v>
      </c>
      <c r="F41" s="270">
        <f t="shared" si="2"/>
        <v>83.565172808791814</v>
      </c>
      <c r="G41" s="216">
        <v>35</v>
      </c>
      <c r="H41" s="278" t="s">
        <v>1236</v>
      </c>
      <c r="I41" s="242">
        <v>3132</v>
      </c>
      <c r="J41" s="244" t="s">
        <v>600</v>
      </c>
      <c r="K41" s="244" t="s">
        <v>755</v>
      </c>
      <c r="L41" s="244" t="s">
        <v>123</v>
      </c>
      <c r="M41" s="240">
        <v>28724</v>
      </c>
      <c r="N41" s="242" t="s">
        <v>1188</v>
      </c>
      <c r="O41" s="244" t="s">
        <v>214</v>
      </c>
      <c r="P41" s="298">
        <v>41735</v>
      </c>
      <c r="Q41" s="242"/>
    </row>
    <row r="42" spans="1:17">
      <c r="A42" s="216">
        <v>36</v>
      </c>
      <c r="B42" s="230">
        <v>3.6712962962962961E-2</v>
      </c>
      <c r="C42" s="223">
        <f t="shared" si="1"/>
        <v>52.866666666666667</v>
      </c>
      <c r="D42" s="223">
        <f t="shared" si="0"/>
        <v>43.796105561164644</v>
      </c>
      <c r="E42" s="228">
        <f>'10K'!$E42*(1-$K$2)+H.Marathon!$E42*$K$2</f>
        <v>0.98753072780861839</v>
      </c>
      <c r="F42" s="270">
        <f t="shared" si="2"/>
        <v>82.842570418344224</v>
      </c>
      <c r="G42" s="216">
        <v>36</v>
      </c>
      <c r="H42" s="278" t="s">
        <v>1237</v>
      </c>
      <c r="I42" s="242">
        <v>3172</v>
      </c>
      <c r="J42" s="244" t="s">
        <v>617</v>
      </c>
      <c r="K42" s="244" t="s">
        <v>757</v>
      </c>
      <c r="L42" s="244" t="s">
        <v>147</v>
      </c>
      <c r="M42" s="240">
        <v>19039</v>
      </c>
      <c r="N42" s="242"/>
      <c r="O42" s="244" t="s">
        <v>307</v>
      </c>
      <c r="P42" s="298">
        <v>32453</v>
      </c>
      <c r="Q42" s="242"/>
    </row>
    <row r="43" spans="1:17">
      <c r="A43" s="216">
        <v>37</v>
      </c>
      <c r="B43" s="230">
        <v>3.7303240740740741E-2</v>
      </c>
      <c r="C43" s="223">
        <f t="shared" si="1"/>
        <v>53.716666666666669</v>
      </c>
      <c r="D43" s="223">
        <f t="shared" ref="D43:D74" si="3">E$4/E43</f>
        <v>44.008003199350519</v>
      </c>
      <c r="E43" s="228">
        <f>'10K'!$E43*(1-$K$2)+H.Marathon!$E43*$K$2</f>
        <v>0.9827757874876335</v>
      </c>
      <c r="F43" s="270">
        <f t="shared" si="2"/>
        <v>81.926161711480944</v>
      </c>
      <c r="G43" s="216">
        <v>37</v>
      </c>
      <c r="H43" s="278" t="s">
        <v>1238</v>
      </c>
      <c r="I43" s="242">
        <v>3223</v>
      </c>
      <c r="J43" s="244" t="s">
        <v>1239</v>
      </c>
      <c r="K43" s="244" t="s">
        <v>1240</v>
      </c>
      <c r="L43" s="244" t="s">
        <v>128</v>
      </c>
      <c r="M43" s="240">
        <v>27280</v>
      </c>
      <c r="N43" s="242"/>
      <c r="O43" s="244" t="s">
        <v>1195</v>
      </c>
      <c r="P43" s="298">
        <v>40846</v>
      </c>
      <c r="Q43" s="242"/>
    </row>
    <row r="44" spans="1:17">
      <c r="A44" s="216">
        <v>38</v>
      </c>
      <c r="B44" s="230">
        <v>3.7835648148148146E-2</v>
      </c>
      <c r="C44" s="223">
        <f t="shared" si="1"/>
        <v>54.483333333333327</v>
      </c>
      <c r="D44" s="223">
        <f t="shared" si="3"/>
        <v>44.257765160258074</v>
      </c>
      <c r="E44" s="228">
        <f>'10K'!$E44*(1-$K$2)+H.Marathon!$E44*$K$2</f>
        <v>0.97722964192590978</v>
      </c>
      <c r="F44" s="270">
        <f t="shared" si="2"/>
        <v>81.231750064713509</v>
      </c>
      <c r="G44" s="216">
        <v>38</v>
      </c>
      <c r="H44" s="278" t="s">
        <v>1241</v>
      </c>
      <c r="I44" s="242">
        <v>3269</v>
      </c>
      <c r="J44" s="244" t="s">
        <v>1242</v>
      </c>
      <c r="K44" s="244" t="s">
        <v>1243</v>
      </c>
      <c r="L44" s="244" t="s">
        <v>169</v>
      </c>
      <c r="M44" s="240">
        <v>22024</v>
      </c>
      <c r="N44" s="242" t="s">
        <v>1188</v>
      </c>
      <c r="O44" s="244" t="s">
        <v>214</v>
      </c>
      <c r="P44" s="298">
        <v>36261</v>
      </c>
      <c r="Q44" s="242"/>
    </row>
    <row r="45" spans="1:17">
      <c r="A45" s="216">
        <v>39</v>
      </c>
      <c r="B45" s="230">
        <v>3.6805555555555557E-2</v>
      </c>
      <c r="C45" s="223">
        <f t="shared" si="1"/>
        <v>53</v>
      </c>
      <c r="D45" s="223">
        <f t="shared" si="3"/>
        <v>44.546650947196397</v>
      </c>
      <c r="E45" s="228">
        <f>'10K'!$E45*(1-$K$2)+H.Marathon!$E45*$K$2</f>
        <v>0.97089229112344744</v>
      </c>
      <c r="F45" s="270">
        <f t="shared" si="2"/>
        <v>84.050284806030945</v>
      </c>
      <c r="G45" s="216">
        <v>39</v>
      </c>
      <c r="H45" s="278" t="s">
        <v>1244</v>
      </c>
      <c r="I45" s="242">
        <v>3180</v>
      </c>
      <c r="J45" s="244" t="s">
        <v>300</v>
      </c>
      <c r="K45" s="244" t="s">
        <v>1245</v>
      </c>
      <c r="L45" s="244" t="s">
        <v>140</v>
      </c>
      <c r="M45" s="240">
        <v>26927</v>
      </c>
      <c r="N45" s="242"/>
      <c r="O45" s="244" t="s">
        <v>1195</v>
      </c>
      <c r="P45" s="298">
        <v>41210</v>
      </c>
      <c r="Q45" s="242"/>
    </row>
    <row r="46" spans="1:17">
      <c r="A46" s="216">
        <v>40</v>
      </c>
      <c r="B46" s="230">
        <v>3.7858796296296293E-2</v>
      </c>
      <c r="C46" s="223">
        <f t="shared" si="1"/>
        <v>54.516666666666666</v>
      </c>
      <c r="D46" s="223">
        <f t="shared" si="3"/>
        <v>44.876143836641518</v>
      </c>
      <c r="E46" s="228">
        <f>'10K'!$E46*(1-$K$2)+H.Marathon!$E46*$K$2</f>
        <v>0.96376373508024615</v>
      </c>
      <c r="F46" s="270">
        <f t="shared" si="2"/>
        <v>82.316375120712053</v>
      </c>
      <c r="G46" s="216">
        <v>40</v>
      </c>
      <c r="H46" s="278" t="s">
        <v>1246</v>
      </c>
      <c r="I46" s="242">
        <v>3271</v>
      </c>
      <c r="J46" s="244" t="s">
        <v>167</v>
      </c>
      <c r="K46" s="244" t="s">
        <v>252</v>
      </c>
      <c r="L46" s="244" t="s">
        <v>169</v>
      </c>
      <c r="M46" s="240">
        <v>20152</v>
      </c>
      <c r="N46" s="242" t="s">
        <v>1229</v>
      </c>
      <c r="O46" s="244" t="s">
        <v>1230</v>
      </c>
      <c r="P46" s="298">
        <v>34937</v>
      </c>
      <c r="Q46" s="242"/>
    </row>
    <row r="47" spans="1:17">
      <c r="A47" s="216">
        <v>41</v>
      </c>
      <c r="B47" s="230">
        <v>3.7870370370370374E-2</v>
      </c>
      <c r="C47" s="223">
        <f t="shared" si="1"/>
        <v>54.533333333333339</v>
      </c>
      <c r="D47" s="223">
        <f t="shared" si="3"/>
        <v>45.22686068223134</v>
      </c>
      <c r="E47" s="228">
        <f>'10K'!$E47*(1-$K$2)+H.Marathon!$E47*$K$2</f>
        <v>0.95629011935802999</v>
      </c>
      <c r="F47" s="270">
        <f t="shared" si="2"/>
        <v>82.934341104336198</v>
      </c>
      <c r="G47" s="216">
        <v>41</v>
      </c>
      <c r="H47" s="278" t="s">
        <v>1247</v>
      </c>
      <c r="I47" s="242">
        <v>3272</v>
      </c>
      <c r="J47" s="244" t="s">
        <v>617</v>
      </c>
      <c r="K47" s="244" t="s">
        <v>757</v>
      </c>
      <c r="L47" s="244" t="s">
        <v>147</v>
      </c>
      <c r="M47" s="240">
        <v>19039</v>
      </c>
      <c r="N47" s="242"/>
      <c r="O47" s="244" t="s">
        <v>1248</v>
      </c>
      <c r="P47" s="298">
        <v>34210</v>
      </c>
      <c r="Q47" s="242"/>
    </row>
    <row r="48" spans="1:17">
      <c r="A48" s="216">
        <v>42</v>
      </c>
      <c r="B48" s="230">
        <v>3.6620370370370373E-2</v>
      </c>
      <c r="C48" s="223">
        <f t="shared" si="1"/>
        <v>52.733333333333334</v>
      </c>
      <c r="D48" s="223">
        <f t="shared" si="3"/>
        <v>45.588752507682152</v>
      </c>
      <c r="E48" s="228">
        <f>'10K'!$E48*(1-$K$2)+H.Marathon!$E48*$K$2</f>
        <v>0.94869891411729135</v>
      </c>
      <c r="F48" s="270">
        <f t="shared" si="2"/>
        <v>86.451490216843524</v>
      </c>
      <c r="G48" s="216">
        <v>42</v>
      </c>
      <c r="H48" s="278" t="s">
        <v>1201</v>
      </c>
      <c r="I48" s="242">
        <v>3164</v>
      </c>
      <c r="J48" s="244" t="s">
        <v>300</v>
      </c>
      <c r="K48" s="244" t="s">
        <v>1245</v>
      </c>
      <c r="L48" s="244" t="s">
        <v>140</v>
      </c>
      <c r="M48" s="240">
        <v>26927</v>
      </c>
      <c r="N48" s="242"/>
      <c r="O48" s="244" t="s">
        <v>1195</v>
      </c>
      <c r="P48" s="298">
        <v>42302</v>
      </c>
      <c r="Q48" s="242"/>
    </row>
    <row r="49" spans="1:17">
      <c r="A49" s="216">
        <v>43</v>
      </c>
      <c r="B49" s="230">
        <v>3.8576388888888889E-2</v>
      </c>
      <c r="C49" s="223">
        <f t="shared" si="1"/>
        <v>55.55</v>
      </c>
      <c r="D49" s="223">
        <f t="shared" si="3"/>
        <v>45.961366301276293</v>
      </c>
      <c r="E49" s="228">
        <f>'10K'!$E49*(1-$K$2)+H.Marathon!$E49*$K$2</f>
        <v>0.94100770887655261</v>
      </c>
      <c r="F49" s="270">
        <f t="shared" si="2"/>
        <v>82.738733215618893</v>
      </c>
      <c r="G49" s="216">
        <v>43</v>
      </c>
      <c r="H49" s="278" t="s">
        <v>1249</v>
      </c>
      <c r="I49" s="242">
        <v>3333</v>
      </c>
      <c r="J49" s="244" t="s">
        <v>172</v>
      </c>
      <c r="K49" s="244" t="s">
        <v>332</v>
      </c>
      <c r="L49" s="244" t="s">
        <v>140</v>
      </c>
      <c r="M49" s="240">
        <v>13814</v>
      </c>
      <c r="N49" s="242"/>
      <c r="O49" s="244" t="s">
        <v>1250</v>
      </c>
      <c r="P49" s="298">
        <v>29575</v>
      </c>
      <c r="Q49" s="242"/>
    </row>
    <row r="50" spans="1:17">
      <c r="A50" s="216">
        <v>44</v>
      </c>
      <c r="B50" s="230">
        <v>3.8402777777777779E-2</v>
      </c>
      <c r="C50" s="223">
        <f t="shared" si="1"/>
        <v>55.300000000000004</v>
      </c>
      <c r="D50" s="223">
        <f t="shared" si="3"/>
        <v>46.340121310955006</v>
      </c>
      <c r="E50" s="228">
        <f>'10K'!$E50*(1-$K$2)+H.Marathon!$E50*$K$2</f>
        <v>0.93331650363581398</v>
      </c>
      <c r="F50" s="270">
        <f t="shared" si="2"/>
        <v>83.797687723245943</v>
      </c>
      <c r="G50" s="216">
        <v>44</v>
      </c>
      <c r="H50" s="278" t="s">
        <v>1251</v>
      </c>
      <c r="I50" s="242">
        <v>3318</v>
      </c>
      <c r="J50" s="244" t="s">
        <v>253</v>
      </c>
      <c r="K50" s="244" t="s">
        <v>254</v>
      </c>
      <c r="L50" s="244" t="s">
        <v>123</v>
      </c>
      <c r="M50" s="240">
        <v>16398</v>
      </c>
      <c r="N50" s="242" t="s">
        <v>1229</v>
      </c>
      <c r="O50" s="244" t="s">
        <v>1230</v>
      </c>
      <c r="P50" s="298">
        <v>32746</v>
      </c>
      <c r="Q50" s="242"/>
    </row>
    <row r="51" spans="1:17">
      <c r="A51" s="216">
        <v>45</v>
      </c>
      <c r="B51" s="230">
        <v>3.8842592592592595E-2</v>
      </c>
      <c r="C51" s="223">
        <f t="shared" si="1"/>
        <v>55.933333333333337</v>
      </c>
      <c r="D51" s="223">
        <f t="shared" si="3"/>
        <v>46.725170622486644</v>
      </c>
      <c r="E51" s="228">
        <f>'10K'!$E51*(1-$K$2)+H.Marathon!$E51*$K$2</f>
        <v>0.92562529839507512</v>
      </c>
      <c r="F51" s="270">
        <f t="shared" si="2"/>
        <v>83.537253794672182</v>
      </c>
      <c r="G51" s="216">
        <v>45</v>
      </c>
      <c r="H51" s="278" t="s">
        <v>1252</v>
      </c>
      <c r="I51" s="242">
        <v>3356</v>
      </c>
      <c r="J51" s="244" t="s">
        <v>167</v>
      </c>
      <c r="K51" s="244" t="s">
        <v>252</v>
      </c>
      <c r="L51" s="244" t="s">
        <v>169</v>
      </c>
      <c r="M51" s="240">
        <v>20152</v>
      </c>
      <c r="N51" s="242" t="s">
        <v>1229</v>
      </c>
      <c r="O51" s="244" t="s">
        <v>1230</v>
      </c>
      <c r="P51" s="298">
        <v>36764</v>
      </c>
      <c r="Q51" s="242"/>
    </row>
    <row r="52" spans="1:17">
      <c r="A52" s="216">
        <v>46</v>
      </c>
      <c r="B52" s="230">
        <v>3.9270833333333331E-2</v>
      </c>
      <c r="C52" s="223">
        <f t="shared" si="1"/>
        <v>56.55</v>
      </c>
      <c r="D52" s="223">
        <f t="shared" si="3"/>
        <v>47.11667245235239</v>
      </c>
      <c r="E52" s="228">
        <f>'10K'!$E52*(1-$K$2)+H.Marathon!$E52*$K$2</f>
        <v>0.91793409315433649</v>
      </c>
      <c r="F52" s="270">
        <f t="shared" si="2"/>
        <v>83.318607342798217</v>
      </c>
      <c r="G52" s="216">
        <v>46</v>
      </c>
      <c r="H52" s="278" t="s">
        <v>1253</v>
      </c>
      <c r="I52" s="242">
        <v>3393</v>
      </c>
      <c r="J52" s="244" t="s">
        <v>253</v>
      </c>
      <c r="K52" s="244" t="s">
        <v>254</v>
      </c>
      <c r="L52" s="244" t="s">
        <v>123</v>
      </c>
      <c r="M52" s="240">
        <v>16398</v>
      </c>
      <c r="N52" s="242" t="s">
        <v>1188</v>
      </c>
      <c r="O52" s="244" t="s">
        <v>214</v>
      </c>
      <c r="P52" s="298">
        <v>33335</v>
      </c>
      <c r="Q52" s="242"/>
    </row>
    <row r="53" spans="1:17">
      <c r="A53" s="216">
        <v>47</v>
      </c>
      <c r="B53" s="230">
        <v>3.9328703703703706E-2</v>
      </c>
      <c r="C53" s="223">
        <f t="shared" si="1"/>
        <v>56.63333333333334</v>
      </c>
      <c r="D53" s="223">
        <f t="shared" si="3"/>
        <v>47.511463618443301</v>
      </c>
      <c r="E53" s="228">
        <f>'10K'!$E53*(1-$K$2)+H.Marathon!$E53*$K$2</f>
        <v>0.91030662299384402</v>
      </c>
      <c r="F53" s="270">
        <f t="shared" si="2"/>
        <v>83.89310821384926</v>
      </c>
      <c r="G53" s="216">
        <v>47</v>
      </c>
      <c r="H53" s="278" t="s">
        <v>1254</v>
      </c>
      <c r="I53" s="242">
        <v>3398</v>
      </c>
      <c r="J53" s="244" t="s">
        <v>167</v>
      </c>
      <c r="K53" s="244" t="s">
        <v>252</v>
      </c>
      <c r="L53" s="244" t="s">
        <v>169</v>
      </c>
      <c r="M53" s="240">
        <v>20152</v>
      </c>
      <c r="N53" s="242"/>
      <c r="O53" s="244" t="s">
        <v>1088</v>
      </c>
      <c r="P53" s="298">
        <v>37556</v>
      </c>
      <c r="Q53" s="242"/>
    </row>
    <row r="54" spans="1:17">
      <c r="A54" s="216">
        <v>48</v>
      </c>
      <c r="B54" s="230">
        <v>3.8576388888888889E-2</v>
      </c>
      <c r="C54" s="223">
        <f t="shared" si="1"/>
        <v>55.55</v>
      </c>
      <c r="D54" s="223">
        <f t="shared" si="3"/>
        <v>47.916309814054479</v>
      </c>
      <c r="E54" s="228">
        <f>'10K'!$E54*(1-$K$2)+H.Marathon!$E54*$K$2</f>
        <v>0.90261541775310528</v>
      </c>
      <c r="F54" s="270">
        <f t="shared" si="2"/>
        <v>86.257983463644422</v>
      </c>
      <c r="G54" s="216">
        <v>48</v>
      </c>
      <c r="H54" s="278" t="s">
        <v>1249</v>
      </c>
      <c r="I54" s="242">
        <v>3333</v>
      </c>
      <c r="J54" s="244" t="s">
        <v>172</v>
      </c>
      <c r="K54" s="244" t="s">
        <v>332</v>
      </c>
      <c r="L54" s="244" t="s">
        <v>140</v>
      </c>
      <c r="M54" s="240">
        <v>13814</v>
      </c>
      <c r="N54" s="242"/>
      <c r="O54" s="244" t="s">
        <v>1255</v>
      </c>
      <c r="P54" s="298">
        <v>31690</v>
      </c>
      <c r="Q54" s="242"/>
    </row>
    <row r="55" spans="1:17">
      <c r="A55" s="216">
        <v>49</v>
      </c>
      <c r="B55" s="230">
        <v>3.9247685185185184E-2</v>
      </c>
      <c r="C55" s="223">
        <f t="shared" si="1"/>
        <v>56.516666666666666</v>
      </c>
      <c r="D55" s="223">
        <f t="shared" si="3"/>
        <v>48.328114711056998</v>
      </c>
      <c r="E55" s="228">
        <f>'10K'!$E55*(1-$K$2)+H.Marathon!$E55*$K$2</f>
        <v>0.89492421251236653</v>
      </c>
      <c r="F55" s="270">
        <f t="shared" si="2"/>
        <v>85.511261653300494</v>
      </c>
      <c r="G55" s="216">
        <v>49</v>
      </c>
      <c r="H55" s="278" t="s">
        <v>1256</v>
      </c>
      <c r="I55" s="242">
        <v>3391</v>
      </c>
      <c r="J55" s="244" t="s">
        <v>167</v>
      </c>
      <c r="K55" s="244" t="s">
        <v>252</v>
      </c>
      <c r="L55" s="244" t="s">
        <v>169</v>
      </c>
      <c r="M55" s="240">
        <v>20152</v>
      </c>
      <c r="N55" s="242" t="s">
        <v>1229</v>
      </c>
      <c r="O55" s="244" t="s">
        <v>1230</v>
      </c>
      <c r="P55" s="298">
        <v>38227</v>
      </c>
      <c r="Q55" s="242"/>
    </row>
    <row r="56" spans="1:17">
      <c r="A56" s="216">
        <v>50</v>
      </c>
      <c r="B56" s="230">
        <v>4.0428240740740744E-2</v>
      </c>
      <c r="C56" s="223">
        <f t="shared" si="1"/>
        <v>58.216666666666669</v>
      </c>
      <c r="D56" s="223">
        <f t="shared" si="3"/>
        <v>48.747059279275604</v>
      </c>
      <c r="E56" s="228">
        <f>'10K'!$E56*(1-$K$2)+H.Marathon!$E56*$K$2</f>
        <v>0.88723300727162779</v>
      </c>
      <c r="F56" s="270">
        <f t="shared" si="2"/>
        <v>83.733855045993025</v>
      </c>
      <c r="G56" s="216">
        <v>50</v>
      </c>
      <c r="H56" s="278" t="s">
        <v>1257</v>
      </c>
      <c r="I56" s="242">
        <v>3493</v>
      </c>
      <c r="J56" s="244" t="s">
        <v>167</v>
      </c>
      <c r="K56" s="244" t="s">
        <v>252</v>
      </c>
      <c r="L56" s="244" t="s">
        <v>169</v>
      </c>
      <c r="M56" s="240">
        <v>20152</v>
      </c>
      <c r="N56" s="242" t="s">
        <v>1229</v>
      </c>
      <c r="O56" s="244" t="s">
        <v>1230</v>
      </c>
      <c r="P56" s="298">
        <v>38591</v>
      </c>
      <c r="Q56" s="242"/>
    </row>
    <row r="57" spans="1:17">
      <c r="A57" s="216">
        <v>51</v>
      </c>
      <c r="B57" s="230">
        <v>4.0972222222222222E-2</v>
      </c>
      <c r="C57" s="223">
        <f t="shared" si="1"/>
        <v>59</v>
      </c>
      <c r="D57" s="223">
        <f t="shared" si="3"/>
        <v>49.173330818540308</v>
      </c>
      <c r="E57" s="228">
        <f>'10K'!$E57*(1-$K$2)+H.Marathon!$E57*$K$2</f>
        <v>0.87954180203088916</v>
      </c>
      <c r="F57" s="270">
        <f t="shared" si="2"/>
        <v>83.344628506000518</v>
      </c>
      <c r="G57" s="216">
        <v>51</v>
      </c>
      <c r="H57" s="278" t="s">
        <v>1258</v>
      </c>
      <c r="I57" s="242">
        <v>3540</v>
      </c>
      <c r="J57" s="244" t="s">
        <v>167</v>
      </c>
      <c r="K57" s="244" t="s">
        <v>252</v>
      </c>
      <c r="L57" s="244" t="s">
        <v>169</v>
      </c>
      <c r="M57" s="240">
        <v>20152</v>
      </c>
      <c r="N57" s="242" t="s">
        <v>1229</v>
      </c>
      <c r="O57" s="244" t="s">
        <v>1230</v>
      </c>
      <c r="P57" s="298">
        <v>38955</v>
      </c>
      <c r="Q57" s="242"/>
    </row>
    <row r="58" spans="1:17">
      <c r="A58" s="216">
        <v>52</v>
      </c>
      <c r="B58" s="230">
        <v>4.116898148148148E-2</v>
      </c>
      <c r="C58" s="223">
        <f t="shared" si="1"/>
        <v>59.283333333333331</v>
      </c>
      <c r="D58" s="223">
        <f t="shared" si="3"/>
        <v>49.603497062861429</v>
      </c>
      <c r="E58" s="228">
        <f>'10K'!$E58*(1-$K$2)+H.Marathon!$E58*$K$2</f>
        <v>0.87191433187039658</v>
      </c>
      <c r="F58" s="270">
        <f t="shared" si="2"/>
        <v>83.671909580311663</v>
      </c>
      <c r="G58" s="216">
        <v>52</v>
      </c>
      <c r="H58" s="278" t="s">
        <v>1060</v>
      </c>
      <c r="I58" s="242">
        <v>3557</v>
      </c>
      <c r="J58" s="244" t="s">
        <v>173</v>
      </c>
      <c r="K58" s="244" t="s">
        <v>264</v>
      </c>
      <c r="L58" s="244" t="s">
        <v>174</v>
      </c>
      <c r="M58" s="240">
        <v>22396</v>
      </c>
      <c r="N58" s="242"/>
      <c r="O58" s="244" t="s">
        <v>166</v>
      </c>
      <c r="P58" s="298">
        <v>41510</v>
      </c>
      <c r="Q58" s="242"/>
    </row>
    <row r="59" spans="1:17">
      <c r="A59" s="216">
        <v>53</v>
      </c>
      <c r="B59" s="230">
        <v>4.2615740740740739E-2</v>
      </c>
      <c r="C59" s="223">
        <f t="shared" si="1"/>
        <v>61.366666666666667</v>
      </c>
      <c r="D59" s="223">
        <f t="shared" si="3"/>
        <v>50.044946342350954</v>
      </c>
      <c r="E59" s="228">
        <f>'10K'!$E59*(1-$K$2)+H.Marathon!$E59*$K$2</f>
        <v>0.86422312662965783</v>
      </c>
      <c r="F59" s="270">
        <f t="shared" si="2"/>
        <v>81.550700177649574</v>
      </c>
      <c r="G59" s="216">
        <v>53</v>
      </c>
      <c r="H59" s="278" t="s">
        <v>1259</v>
      </c>
      <c r="I59" s="242">
        <v>3682</v>
      </c>
      <c r="J59" s="244" t="s">
        <v>194</v>
      </c>
      <c r="K59" s="244" t="s">
        <v>1260</v>
      </c>
      <c r="L59" s="244" t="s">
        <v>140</v>
      </c>
      <c r="M59" s="240">
        <v>17084</v>
      </c>
      <c r="N59" s="242"/>
      <c r="O59" s="244" t="s">
        <v>1261</v>
      </c>
      <c r="P59" s="298">
        <v>36590</v>
      </c>
      <c r="Q59" s="242"/>
    </row>
    <row r="60" spans="1:17">
      <c r="A60" s="216">
        <v>54</v>
      </c>
      <c r="B60" s="230">
        <v>4.3368055555555556E-2</v>
      </c>
      <c r="C60" s="223">
        <f t="shared" si="1"/>
        <v>62.45</v>
      </c>
      <c r="D60" s="223">
        <f t="shared" si="3"/>
        <v>50.494323585590905</v>
      </c>
      <c r="E60" s="228">
        <f>'10K'!$E60*(1-$K$2)+H.Marathon!$E60*$K$2</f>
        <v>0.8565319213889192</v>
      </c>
      <c r="F60" s="270">
        <f t="shared" si="2"/>
        <v>80.855602218720421</v>
      </c>
      <c r="G60" s="216">
        <v>54</v>
      </c>
      <c r="H60" s="278" t="s">
        <v>1262</v>
      </c>
      <c r="I60" s="242">
        <v>7347</v>
      </c>
      <c r="J60" s="244" t="s">
        <v>175</v>
      </c>
      <c r="K60" s="244" t="s">
        <v>336</v>
      </c>
      <c r="L60" s="244" t="s">
        <v>123</v>
      </c>
      <c r="M60" s="240">
        <v>20956</v>
      </c>
      <c r="N60" s="242" t="s">
        <v>1188</v>
      </c>
      <c r="O60" s="244" t="s">
        <v>214</v>
      </c>
      <c r="P60" s="298">
        <v>41000</v>
      </c>
      <c r="Q60" s="242"/>
    </row>
    <row r="61" spans="1:17">
      <c r="A61" s="216">
        <v>55</v>
      </c>
      <c r="B61" s="230">
        <v>4.2592592592592592E-2</v>
      </c>
      <c r="C61" s="223">
        <f t="shared" si="1"/>
        <v>61.333333333333329</v>
      </c>
      <c r="D61" s="223">
        <f t="shared" si="3"/>
        <v>50.95184429448355</v>
      </c>
      <c r="E61" s="228">
        <f>'10K'!$E61*(1-$K$2)+H.Marathon!$E61*$K$2</f>
        <v>0.84884071614818046</v>
      </c>
      <c r="F61" s="270">
        <f t="shared" si="2"/>
        <v>83.073659175788407</v>
      </c>
      <c r="G61" s="216">
        <v>55</v>
      </c>
      <c r="H61" s="278" t="s">
        <v>1263</v>
      </c>
      <c r="I61" s="242">
        <v>3680</v>
      </c>
      <c r="J61" s="244" t="s">
        <v>372</v>
      </c>
      <c r="K61" s="244" t="s">
        <v>373</v>
      </c>
      <c r="L61" s="244" t="s">
        <v>123</v>
      </c>
      <c r="M61" s="240">
        <v>23193</v>
      </c>
      <c r="N61" s="216" t="s">
        <v>1264</v>
      </c>
      <c r="O61" s="216" t="s">
        <v>374</v>
      </c>
      <c r="P61" s="298">
        <v>43352</v>
      </c>
      <c r="Q61" s="242"/>
    </row>
    <row r="62" spans="1:17">
      <c r="A62" s="216">
        <v>56</v>
      </c>
      <c r="B62" s="230">
        <v>4.4374999999999998E-2</v>
      </c>
      <c r="C62" s="223">
        <f t="shared" si="1"/>
        <v>63.9</v>
      </c>
      <c r="D62" s="223">
        <f t="shared" si="3"/>
        <v>51.417731852856214</v>
      </c>
      <c r="E62" s="228">
        <f>'10K'!$E62*(1-$K$2)+H.Marathon!$E62*$K$2</f>
        <v>0.84114951090744183</v>
      </c>
      <c r="F62" s="270">
        <f t="shared" si="2"/>
        <v>80.465934042028508</v>
      </c>
      <c r="G62" s="216">
        <v>56</v>
      </c>
      <c r="H62" s="278" t="s">
        <v>570</v>
      </c>
      <c r="I62" s="242">
        <v>3834</v>
      </c>
      <c r="J62" s="244" t="s">
        <v>179</v>
      </c>
      <c r="K62" s="244" t="s">
        <v>1265</v>
      </c>
      <c r="L62" s="244" t="s">
        <v>123</v>
      </c>
      <c r="M62" s="240">
        <v>20087</v>
      </c>
      <c r="N62" s="242" t="s">
        <v>1266</v>
      </c>
      <c r="O62" s="244" t="s">
        <v>1267</v>
      </c>
      <c r="P62" s="298">
        <v>40607</v>
      </c>
      <c r="Q62" s="242"/>
    </row>
    <row r="63" spans="1:17">
      <c r="A63" s="216">
        <v>57</v>
      </c>
      <c r="B63" s="230">
        <v>4.4930555555555557E-2</v>
      </c>
      <c r="C63" s="223">
        <f t="shared" si="1"/>
        <v>64.7</v>
      </c>
      <c r="D63" s="223">
        <f t="shared" si="3"/>
        <v>51.888249963062897</v>
      </c>
      <c r="E63" s="228">
        <f>'10K'!$E63*(1-$K$2)+H.Marathon!$E63*$K$2</f>
        <v>0.83352204074694924</v>
      </c>
      <c r="F63" s="270">
        <f t="shared" si="2"/>
        <v>80.198222508597979</v>
      </c>
      <c r="G63" s="216">
        <v>57</v>
      </c>
      <c r="H63" s="278" t="s">
        <v>1268</v>
      </c>
      <c r="I63" s="242">
        <v>3882</v>
      </c>
      <c r="J63" s="244" t="s">
        <v>1128</v>
      </c>
      <c r="K63" s="244" t="s">
        <v>1129</v>
      </c>
      <c r="L63" s="244" t="s">
        <v>123</v>
      </c>
      <c r="M63" s="240">
        <v>10885</v>
      </c>
      <c r="N63" s="242" t="s">
        <v>1269</v>
      </c>
      <c r="O63" s="244" t="s">
        <v>1270</v>
      </c>
      <c r="P63" s="298">
        <v>31795</v>
      </c>
      <c r="Q63" s="242"/>
    </row>
    <row r="64" spans="1:17" ht="12" customHeight="1">
      <c r="A64" s="216">
        <v>58</v>
      </c>
      <c r="B64" s="230">
        <v>4.2106481481481481E-2</v>
      </c>
      <c r="C64" s="223">
        <f t="shared" si="1"/>
        <v>60.633333333333333</v>
      </c>
      <c r="D64" s="223">
        <f t="shared" si="3"/>
        <v>52.371500482285811</v>
      </c>
      <c r="E64" s="228">
        <f>'10K'!$E64*(1-$K$2)+H.Marathon!$E64*$K$2</f>
        <v>0.8258308355062105</v>
      </c>
      <c r="F64" s="270">
        <f t="shared" si="2"/>
        <v>86.374107447420243</v>
      </c>
      <c r="G64" s="216">
        <v>58</v>
      </c>
      <c r="H64" s="278" t="s">
        <v>1271</v>
      </c>
      <c r="I64" s="242">
        <v>3638</v>
      </c>
      <c r="J64" s="237" t="s">
        <v>372</v>
      </c>
      <c r="K64" s="237" t="s">
        <v>373</v>
      </c>
      <c r="L64" s="244" t="s">
        <v>123</v>
      </c>
      <c r="M64" s="240">
        <v>23193</v>
      </c>
      <c r="N64" s="255" t="s">
        <v>1272</v>
      </c>
      <c r="O64" s="237" t="s">
        <v>374</v>
      </c>
      <c r="P64" s="298">
        <v>44654</v>
      </c>
      <c r="Q64" s="242"/>
    </row>
    <row r="65" spans="1:17" ht="11.25" customHeight="1">
      <c r="A65" s="216">
        <v>59</v>
      </c>
      <c r="B65" s="230">
        <v>4.4386574074074071E-2</v>
      </c>
      <c r="C65" s="223">
        <f t="shared" si="1"/>
        <v>63.916666666666664</v>
      </c>
      <c r="D65" s="223">
        <f t="shared" si="3"/>
        <v>52.863836929603501</v>
      </c>
      <c r="E65" s="228">
        <f>'10K'!$E65*(1-$K$2)+H.Marathon!$E65*$K$2</f>
        <v>0.81813963026547176</v>
      </c>
      <c r="F65" s="270">
        <f t="shared" si="2"/>
        <v>82.707437177997662</v>
      </c>
      <c r="G65" s="216">
        <v>59</v>
      </c>
      <c r="H65" s="278" t="s">
        <v>1273</v>
      </c>
      <c r="I65" s="242">
        <v>3841</v>
      </c>
      <c r="J65" s="244" t="s">
        <v>175</v>
      </c>
      <c r="K65" s="244" t="s">
        <v>336</v>
      </c>
      <c r="L65" s="244" t="s">
        <v>123</v>
      </c>
      <c r="M65" s="240">
        <v>20956</v>
      </c>
      <c r="N65" s="242" t="s">
        <v>1188</v>
      </c>
      <c r="O65" s="244" t="s">
        <v>214</v>
      </c>
      <c r="P65" s="298">
        <v>42827</v>
      </c>
      <c r="Q65" s="216"/>
    </row>
    <row r="66" spans="1:17">
      <c r="A66" s="216">
        <v>60</v>
      </c>
      <c r="B66" s="230">
        <v>4.372685185185185E-2</v>
      </c>
      <c r="C66" s="223">
        <f t="shared" si="1"/>
        <v>62.966666666666661</v>
      </c>
      <c r="D66" s="223">
        <f t="shared" si="3"/>
        <v>53.365517983059938</v>
      </c>
      <c r="E66" s="228">
        <f>'10K'!$E66*(1-$K$2)+H.Marathon!$E66*$K$2</f>
        <v>0.81044842502473313</v>
      </c>
      <c r="F66" s="270">
        <f t="shared" si="2"/>
        <v>84.752013736993021</v>
      </c>
      <c r="G66" s="216">
        <v>60</v>
      </c>
      <c r="H66" s="278" t="s">
        <v>1274</v>
      </c>
      <c r="I66" s="242">
        <v>3778</v>
      </c>
      <c r="J66" s="237" t="s">
        <v>372</v>
      </c>
      <c r="K66" s="237" t="s">
        <v>373</v>
      </c>
      <c r="L66" s="244" t="s">
        <v>123</v>
      </c>
      <c r="M66" s="240">
        <v>23193</v>
      </c>
      <c r="N66" s="242" t="s">
        <v>1264</v>
      </c>
      <c r="O66" s="237" t="s">
        <v>374</v>
      </c>
      <c r="P66" s="298">
        <v>45179</v>
      </c>
      <c r="Q66" s="216"/>
    </row>
    <row r="67" spans="1:17">
      <c r="A67" s="216">
        <v>61</v>
      </c>
      <c r="B67" s="230">
        <v>4.5034722222222219E-2</v>
      </c>
      <c r="C67" s="223">
        <f t="shared" si="1"/>
        <v>64.849999999999994</v>
      </c>
      <c r="D67" s="223">
        <f t="shared" si="3"/>
        <v>53.876812234261429</v>
      </c>
      <c r="E67" s="228">
        <f>'10K'!$E67*(1-$K$2)+H.Marathon!$E67*$K$2</f>
        <v>0.80275721978399439</v>
      </c>
      <c r="F67" s="270">
        <f t="shared" si="2"/>
        <v>83.079124493849548</v>
      </c>
      <c r="G67" s="216">
        <v>61</v>
      </c>
      <c r="H67" s="278" t="s">
        <v>1275</v>
      </c>
      <c r="I67" s="242">
        <v>3891</v>
      </c>
      <c r="J67" s="244" t="s">
        <v>308</v>
      </c>
      <c r="K67" s="244" t="s">
        <v>1150</v>
      </c>
      <c r="L67" s="244" t="s">
        <v>218</v>
      </c>
      <c r="M67" s="240">
        <v>17849</v>
      </c>
      <c r="N67" s="242"/>
      <c r="O67" s="244" t="s">
        <v>1276</v>
      </c>
      <c r="P67" s="298">
        <v>40293</v>
      </c>
      <c r="Q67" s="216"/>
    </row>
    <row r="68" spans="1:17">
      <c r="A68" s="216">
        <v>62</v>
      </c>
      <c r="B68" s="230">
        <v>4.5057870370370373E-2</v>
      </c>
      <c r="C68" s="223">
        <f t="shared" si="1"/>
        <v>64.88333333333334</v>
      </c>
      <c r="D68" s="223">
        <f t="shared" si="3"/>
        <v>54.393638296742267</v>
      </c>
      <c r="E68" s="228">
        <f>'10K'!$E68*(1-$K$2)+H.Marathon!$E68*$K$2</f>
        <v>0.7951297496235018</v>
      </c>
      <c r="F68" s="270">
        <f t="shared" si="2"/>
        <v>83.832989925623835</v>
      </c>
      <c r="G68" s="216">
        <v>62</v>
      </c>
      <c r="H68" s="278" t="s">
        <v>1277</v>
      </c>
      <c r="I68" s="242">
        <v>3893</v>
      </c>
      <c r="J68" s="244" t="s">
        <v>308</v>
      </c>
      <c r="K68" s="244" t="s">
        <v>1150</v>
      </c>
      <c r="L68" s="244" t="s">
        <v>218</v>
      </c>
      <c r="M68" s="240">
        <v>17849</v>
      </c>
      <c r="N68" s="242"/>
      <c r="O68" s="244" t="s">
        <v>1276</v>
      </c>
      <c r="P68" s="298">
        <v>40664</v>
      </c>
      <c r="Q68" s="216"/>
    </row>
    <row r="69" spans="1:17">
      <c r="A69" s="216">
        <v>63</v>
      </c>
      <c r="B69" s="230">
        <v>4.6886574074074074E-2</v>
      </c>
      <c r="C69" s="223">
        <f t="shared" si="1"/>
        <v>67.516666666666666</v>
      </c>
      <c r="D69" s="223">
        <f t="shared" si="3"/>
        <v>54.92492119991622</v>
      </c>
      <c r="E69" s="228">
        <f>'10K'!$E69*(1-$K$2)+H.Marathon!$E69*$K$2</f>
        <v>0.78743854438276317</v>
      </c>
      <c r="F69" s="270">
        <f t="shared" si="2"/>
        <v>81.350167168476261</v>
      </c>
      <c r="G69" s="216">
        <v>63</v>
      </c>
      <c r="H69" s="278" t="s">
        <v>1278</v>
      </c>
      <c r="I69" s="242">
        <v>4051</v>
      </c>
      <c r="J69" s="244" t="s">
        <v>308</v>
      </c>
      <c r="K69" s="244" t="s">
        <v>1150</v>
      </c>
      <c r="L69" s="244" t="s">
        <v>218</v>
      </c>
      <c r="M69" s="240">
        <v>17849</v>
      </c>
      <c r="N69" s="242"/>
      <c r="O69" s="244" t="s">
        <v>137</v>
      </c>
      <c r="P69" s="298">
        <v>41041</v>
      </c>
      <c r="Q69" s="216"/>
    </row>
    <row r="70" spans="1:17">
      <c r="A70" s="216">
        <v>64</v>
      </c>
      <c r="B70" s="230">
        <v>4.372685185185185E-2</v>
      </c>
      <c r="C70" s="223">
        <f t="shared" si="1"/>
        <v>62.966666666666661</v>
      </c>
      <c r="D70" s="223">
        <f t="shared" si="3"/>
        <v>55.466684948984962</v>
      </c>
      <c r="E70" s="228">
        <f>'10K'!$E70*(1-$K$2)+H.Marathon!$E70*$K$2</f>
        <v>0.77974733914202443</v>
      </c>
      <c r="F70" s="270">
        <f t="shared" si="2"/>
        <v>88.088964979859668</v>
      </c>
      <c r="G70" s="216">
        <v>64</v>
      </c>
      <c r="H70" s="278" t="s">
        <v>1274</v>
      </c>
      <c r="I70" s="242">
        <v>4120</v>
      </c>
      <c r="J70" s="244" t="s">
        <v>308</v>
      </c>
      <c r="K70" s="244" t="s">
        <v>1150</v>
      </c>
      <c r="L70" s="244" t="s">
        <v>218</v>
      </c>
      <c r="M70" s="240">
        <v>17849</v>
      </c>
      <c r="N70" s="242"/>
      <c r="O70" s="244" t="s">
        <v>1276</v>
      </c>
      <c r="P70" s="298">
        <v>41392</v>
      </c>
      <c r="Q70" s="216"/>
    </row>
    <row r="71" spans="1:17">
      <c r="A71" s="216">
        <v>65</v>
      </c>
      <c r="B71" s="230">
        <v>4.7847222222222222E-2</v>
      </c>
      <c r="C71" s="223">
        <f t="shared" si="1"/>
        <v>68.900000000000006</v>
      </c>
      <c r="D71" s="223">
        <f t="shared" si="3"/>
        <v>56.01924277377725</v>
      </c>
      <c r="E71" s="228">
        <f>'10K'!$E71*(1-$K$2)+H.Marathon!$E71*$K$2</f>
        <v>0.77205613390128569</v>
      </c>
      <c r="F71" s="270">
        <f t="shared" si="2"/>
        <v>81.305141906788464</v>
      </c>
      <c r="G71" s="216">
        <v>65</v>
      </c>
      <c r="H71" s="278" t="s">
        <v>1279</v>
      </c>
      <c r="I71" s="242">
        <v>4134</v>
      </c>
      <c r="J71" s="216" t="s">
        <v>182</v>
      </c>
      <c r="K71" s="216" t="s">
        <v>183</v>
      </c>
      <c r="L71" s="244" t="s">
        <v>123</v>
      </c>
      <c r="M71" s="240">
        <v>18901</v>
      </c>
      <c r="N71" s="242" t="s">
        <v>1280</v>
      </c>
      <c r="O71" s="244" t="s">
        <v>1281</v>
      </c>
      <c r="P71" s="298">
        <v>42749</v>
      </c>
      <c r="Q71" s="216"/>
    </row>
    <row r="72" spans="1:17">
      <c r="A72" s="216">
        <v>66</v>
      </c>
      <c r="B72" s="230">
        <v>4.9583333333333333E-2</v>
      </c>
      <c r="C72" s="223">
        <f t="shared" si="1"/>
        <v>71.400000000000006</v>
      </c>
      <c r="D72" s="223">
        <f t="shared" si="3"/>
        <v>56.582920511266998</v>
      </c>
      <c r="E72" s="228">
        <f>'10K'!$E72*(1-$K$2)+H.Marathon!$E72*$K$2</f>
        <v>0.76436492866054695</v>
      </c>
      <c r="F72" s="270">
        <f t="shared" si="2"/>
        <v>79.247787830906162</v>
      </c>
      <c r="G72" s="216">
        <v>66</v>
      </c>
      <c r="H72" s="278" t="s">
        <v>1282</v>
      </c>
      <c r="I72" s="242">
        <v>4284</v>
      </c>
      <c r="J72" s="244" t="s">
        <v>185</v>
      </c>
      <c r="K72" s="244" t="s">
        <v>1152</v>
      </c>
      <c r="L72" s="244" t="s">
        <v>123</v>
      </c>
      <c r="M72" s="240">
        <v>17959</v>
      </c>
      <c r="N72" s="242"/>
      <c r="O72" s="244" t="s">
        <v>186</v>
      </c>
      <c r="P72" s="298">
        <v>42288</v>
      </c>
      <c r="Q72" s="216"/>
    </row>
    <row r="73" spans="1:17">
      <c r="A73" s="216">
        <v>67</v>
      </c>
      <c r="B73" s="230">
        <v>5.0960648148148151E-2</v>
      </c>
      <c r="C73" s="223">
        <f t="shared" si="1"/>
        <v>73.38333333333334</v>
      </c>
      <c r="D73" s="223">
        <f t="shared" si="3"/>
        <v>57.153243194445196</v>
      </c>
      <c r="E73" s="228">
        <f>'10K'!$E73*(1-$K$2)+H.Marathon!$E73*$K$2</f>
        <v>0.75673745850005458</v>
      </c>
      <c r="F73" s="270">
        <f t="shared" ref="F73:F86" si="4">100*(D73/C73)</f>
        <v>77.883138579757244</v>
      </c>
      <c r="G73" s="216">
        <v>67</v>
      </c>
      <c r="H73" s="278" t="s">
        <v>1073</v>
      </c>
      <c r="I73" s="242">
        <v>4403</v>
      </c>
      <c r="J73" s="244" t="s">
        <v>814</v>
      </c>
      <c r="K73" s="244" t="s">
        <v>815</v>
      </c>
      <c r="L73" s="244" t="s">
        <v>123</v>
      </c>
      <c r="M73" s="240">
        <v>18106</v>
      </c>
      <c r="N73" s="242" t="s">
        <v>1188</v>
      </c>
      <c r="O73" s="244" t="s">
        <v>214</v>
      </c>
      <c r="P73" s="298">
        <v>42827</v>
      </c>
      <c r="Q73" s="216"/>
    </row>
    <row r="74" spans="1:17">
      <c r="A74" s="216">
        <v>68</v>
      </c>
      <c r="B74" s="230">
        <v>4.9942129629629628E-2</v>
      </c>
      <c r="C74" s="223">
        <f t="shared" si="1"/>
        <v>71.916666666666657</v>
      </c>
      <c r="D74" s="223">
        <f t="shared" si="3"/>
        <v>57.740092566789833</v>
      </c>
      <c r="E74" s="228">
        <f>'10K'!$E74*(1-$K$2)+H.Marathon!$E74*$K$2</f>
        <v>0.74904625325931584</v>
      </c>
      <c r="F74" s="270">
        <f t="shared" si="4"/>
        <v>80.287498354748337</v>
      </c>
      <c r="G74" s="216">
        <v>68</v>
      </c>
      <c r="H74" s="278" t="s">
        <v>1283</v>
      </c>
      <c r="I74" s="242">
        <v>4315</v>
      </c>
      <c r="J74" s="244" t="s">
        <v>185</v>
      </c>
      <c r="K74" s="244" t="s">
        <v>1152</v>
      </c>
      <c r="L74" s="244" t="s">
        <v>123</v>
      </c>
      <c r="M74" s="240">
        <v>17959</v>
      </c>
      <c r="N74" s="242" t="s">
        <v>1229</v>
      </c>
      <c r="O74" s="244" t="s">
        <v>1230</v>
      </c>
      <c r="P74" s="298">
        <v>42973</v>
      </c>
      <c r="Q74" s="216"/>
    </row>
    <row r="75" spans="1:17">
      <c r="A75" s="216">
        <v>69</v>
      </c>
      <c r="B75" s="230">
        <v>5.1053240740740739E-2</v>
      </c>
      <c r="C75" s="223">
        <f t="shared" si="1"/>
        <v>73.516666666666666</v>
      </c>
      <c r="D75" s="223">
        <f t="shared" ref="D75:D106" si="5">E$4/E75</f>
        <v>58.339118504142469</v>
      </c>
      <c r="E75" s="228">
        <f>'10K'!$E75*(1-$K$2)+H.Marathon!$E75*$K$2</f>
        <v>0.7413550480185771</v>
      </c>
      <c r="F75" s="270">
        <f t="shared" si="4"/>
        <v>79.354956024678032</v>
      </c>
      <c r="G75" s="216">
        <v>69</v>
      </c>
      <c r="H75" s="278" t="s">
        <v>1284</v>
      </c>
      <c r="I75" s="242">
        <v>4411</v>
      </c>
      <c r="J75" s="244" t="s">
        <v>189</v>
      </c>
      <c r="K75" s="244" t="s">
        <v>340</v>
      </c>
      <c r="L75" s="244" t="s">
        <v>123</v>
      </c>
      <c r="M75" s="240">
        <v>17637</v>
      </c>
      <c r="N75" s="242" t="s">
        <v>1229</v>
      </c>
      <c r="O75" s="244" t="s">
        <v>1230</v>
      </c>
      <c r="P75" s="298">
        <v>42973</v>
      </c>
      <c r="Q75" s="216"/>
    </row>
    <row r="76" spans="1:17">
      <c r="A76" s="216">
        <v>70</v>
      </c>
      <c r="B76" s="230">
        <v>5.1886574074074071E-2</v>
      </c>
      <c r="C76" s="223">
        <f t="shared" ref="C76:C86" si="6">B76*1440</f>
        <v>74.716666666666669</v>
      </c>
      <c r="D76" s="223">
        <f t="shared" si="5"/>
        <v>58.95070395761153</v>
      </c>
      <c r="E76" s="228">
        <f>'10K'!$E76*(1-$K$2)+H.Marathon!$E76*$K$2</f>
        <v>0.73366384277783836</v>
      </c>
      <c r="F76" s="270">
        <f t="shared" si="4"/>
        <v>78.899001504722094</v>
      </c>
      <c r="G76" s="216">
        <v>70</v>
      </c>
      <c r="H76" s="278" t="s">
        <v>1285</v>
      </c>
      <c r="I76" s="242">
        <v>4483</v>
      </c>
      <c r="J76" s="244" t="s">
        <v>187</v>
      </c>
      <c r="K76" s="244" t="s">
        <v>269</v>
      </c>
      <c r="L76" s="244" t="s">
        <v>140</v>
      </c>
      <c r="M76" s="240">
        <v>17277</v>
      </c>
      <c r="N76" s="242"/>
      <c r="O76" s="244" t="s">
        <v>1286</v>
      </c>
      <c r="P76" s="298">
        <v>42995</v>
      </c>
      <c r="Q76" s="216"/>
    </row>
    <row r="77" spans="1:17">
      <c r="A77" s="216">
        <v>71</v>
      </c>
      <c r="B77" s="230">
        <v>4.9780092592592591E-2</v>
      </c>
      <c r="C77" s="223">
        <f t="shared" si="6"/>
        <v>71.683333333333337</v>
      </c>
      <c r="D77" s="223">
        <f t="shared" si="5"/>
        <v>59.602855689274101</v>
      </c>
      <c r="E77" s="228">
        <f>'10K'!$E77*(1-$K$2)+H.Marathon!$E77*$K$2</f>
        <v>0.72563637261734593</v>
      </c>
      <c r="F77" s="270">
        <f t="shared" si="4"/>
        <v>83.14743876671578</v>
      </c>
      <c r="G77" s="216">
        <v>71</v>
      </c>
      <c r="H77" s="278" t="s">
        <v>1287</v>
      </c>
      <c r="I77" s="242">
        <v>4301</v>
      </c>
      <c r="J77" s="244" t="s">
        <v>189</v>
      </c>
      <c r="K77" s="244" t="s">
        <v>340</v>
      </c>
      <c r="L77" s="244" t="s">
        <v>123</v>
      </c>
      <c r="M77" s="240">
        <v>17637</v>
      </c>
      <c r="N77" s="242" t="s">
        <v>1229</v>
      </c>
      <c r="O77" s="244" t="s">
        <v>1230</v>
      </c>
      <c r="P77" s="298">
        <v>43700</v>
      </c>
      <c r="Q77" s="216"/>
    </row>
    <row r="78" spans="1:17">
      <c r="A78" s="216">
        <v>72</v>
      </c>
      <c r="B78" s="230">
        <v>5.5185185185185184E-2</v>
      </c>
      <c r="C78" s="223">
        <f t="shared" si="6"/>
        <v>79.466666666666669</v>
      </c>
      <c r="D78" s="223">
        <f t="shared" si="5"/>
        <v>60.325394420687992</v>
      </c>
      <c r="E78" s="228">
        <f>'10K'!$E78*(1-$K$2)+H.Marathon!$E78*$K$2</f>
        <v>0.71694516737660718</v>
      </c>
      <c r="F78" s="270">
        <f t="shared" si="4"/>
        <v>75.912828549523482</v>
      </c>
      <c r="G78" s="216">
        <v>72</v>
      </c>
      <c r="H78" s="278" t="s">
        <v>1288</v>
      </c>
      <c r="I78" s="242">
        <v>4768</v>
      </c>
      <c r="J78" s="244" t="s">
        <v>272</v>
      </c>
      <c r="K78" s="244" t="s">
        <v>273</v>
      </c>
      <c r="L78" s="244" t="s">
        <v>140</v>
      </c>
      <c r="M78" s="240">
        <v>12120</v>
      </c>
      <c r="N78" s="242"/>
      <c r="O78" s="244" t="s">
        <v>1289</v>
      </c>
      <c r="P78" s="298">
        <v>38669</v>
      </c>
      <c r="Q78" s="216"/>
    </row>
    <row r="79" spans="1:17">
      <c r="A79" s="216">
        <v>73</v>
      </c>
      <c r="B79" s="230">
        <v>5.6215277777777781E-2</v>
      </c>
      <c r="C79" s="223">
        <f t="shared" si="6"/>
        <v>80.95</v>
      </c>
      <c r="D79" s="223">
        <f t="shared" si="5"/>
        <v>61.122947076260573</v>
      </c>
      <c r="E79" s="228">
        <f>'10K'!$E79*(1-$K$2)+H.Marathon!$E79*$K$2</f>
        <v>0.70759022705562225</v>
      </c>
      <c r="F79" s="270">
        <f t="shared" si="4"/>
        <v>75.507037771785761</v>
      </c>
      <c r="G79" s="216">
        <v>73</v>
      </c>
      <c r="H79" s="278" t="s">
        <v>1290</v>
      </c>
      <c r="I79" s="242">
        <v>4857</v>
      </c>
      <c r="J79" s="244" t="s">
        <v>272</v>
      </c>
      <c r="K79" s="244" t="s">
        <v>273</v>
      </c>
      <c r="L79" s="244" t="s">
        <v>140</v>
      </c>
      <c r="M79" s="240">
        <v>12120</v>
      </c>
      <c r="N79" s="242"/>
      <c r="O79" s="244" t="s">
        <v>1291</v>
      </c>
      <c r="P79" s="298">
        <v>39040</v>
      </c>
      <c r="Q79" s="216"/>
    </row>
    <row r="80" spans="1:17">
      <c r="A80" s="216">
        <v>74</v>
      </c>
      <c r="B80" s="230">
        <v>5.5937500000000001E-2</v>
      </c>
      <c r="C80" s="223">
        <f t="shared" si="6"/>
        <v>80.55</v>
      </c>
      <c r="D80" s="223">
        <f t="shared" si="5"/>
        <v>62.007255418744613</v>
      </c>
      <c r="E80" s="228">
        <f>'10K'!$E80*(1-$K$2)+H.Marathon!$E80*$K$2</f>
        <v>0.69749902181488344</v>
      </c>
      <c r="F80" s="270">
        <f t="shared" si="4"/>
        <v>76.97983292209139</v>
      </c>
      <c r="G80" s="216">
        <v>74</v>
      </c>
      <c r="H80" s="278" t="s">
        <v>1292</v>
      </c>
      <c r="I80" s="242">
        <v>4833</v>
      </c>
      <c r="J80" s="216" t="s">
        <v>274</v>
      </c>
      <c r="K80" s="216" t="s">
        <v>275</v>
      </c>
      <c r="L80" s="244" t="s">
        <v>123</v>
      </c>
      <c r="M80" s="240">
        <v>6357</v>
      </c>
      <c r="N80" s="242" t="s">
        <v>1293</v>
      </c>
      <c r="O80" s="244" t="s">
        <v>1294</v>
      </c>
      <c r="P80" s="298">
        <v>33524</v>
      </c>
      <c r="Q80" s="216"/>
    </row>
    <row r="81" spans="1:17" ht="15.75">
      <c r="A81" s="216">
        <v>75</v>
      </c>
      <c r="B81" s="230">
        <v>5.5115740740740743E-2</v>
      </c>
      <c r="C81" s="223">
        <f t="shared" si="6"/>
        <v>79.366666666666674</v>
      </c>
      <c r="D81" s="223">
        <f t="shared" si="5"/>
        <v>62.972492386202951</v>
      </c>
      <c r="E81" s="228">
        <f>'10K'!$E81*(1-$K$2)+H.Marathon!$E81*$K$2</f>
        <v>0.68680781657414469</v>
      </c>
      <c r="F81" s="270">
        <f t="shared" si="4"/>
        <v>79.343753531545076</v>
      </c>
      <c r="G81" s="216">
        <v>75</v>
      </c>
      <c r="H81" s="278" t="s">
        <v>1295</v>
      </c>
      <c r="I81" s="242">
        <v>4762</v>
      </c>
      <c r="J81" s="244" t="s">
        <v>191</v>
      </c>
      <c r="K81" s="244" t="s">
        <v>192</v>
      </c>
      <c r="L81" s="244" t="s">
        <v>123</v>
      </c>
      <c r="M81" s="232">
        <v>13343</v>
      </c>
      <c r="N81" s="245" t="s">
        <v>1296</v>
      </c>
      <c r="O81" s="244" t="s">
        <v>1297</v>
      </c>
      <c r="P81" s="298">
        <v>40791</v>
      </c>
      <c r="Q81" s="216"/>
    </row>
    <row r="82" spans="1:17">
      <c r="A82" s="216">
        <v>76</v>
      </c>
      <c r="B82" s="230">
        <v>5.8958333333333335E-2</v>
      </c>
      <c r="C82" s="223">
        <f t="shared" si="6"/>
        <v>84.9</v>
      </c>
      <c r="D82" s="223">
        <f t="shared" si="5"/>
        <v>64.034551822194516</v>
      </c>
      <c r="E82" s="228">
        <f>'10K'!$E82*(1-$K$2)+H.Marathon!$E82*$K$2</f>
        <v>0.67541661133340603</v>
      </c>
      <c r="F82" s="270">
        <f t="shared" si="4"/>
        <v>75.423500379498833</v>
      </c>
      <c r="G82" s="216">
        <v>76</v>
      </c>
      <c r="H82" s="278" t="s">
        <v>282</v>
      </c>
      <c r="I82" s="242">
        <v>5094</v>
      </c>
      <c r="J82" s="216" t="s">
        <v>274</v>
      </c>
      <c r="K82" s="216" t="s">
        <v>275</v>
      </c>
      <c r="L82" s="244" t="s">
        <v>123</v>
      </c>
      <c r="M82" s="240">
        <v>6357</v>
      </c>
      <c r="N82" s="242" t="s">
        <v>1293</v>
      </c>
      <c r="O82" s="244" t="s">
        <v>214</v>
      </c>
      <c r="P82" s="298">
        <v>34259</v>
      </c>
      <c r="Q82" s="216"/>
    </row>
    <row r="83" spans="1:17" ht="15.75">
      <c r="A83" s="216">
        <v>77</v>
      </c>
      <c r="B83" s="230">
        <v>5.8946759259259261E-2</v>
      </c>
      <c r="C83" s="223">
        <f t="shared" si="6"/>
        <v>84.88333333333334</v>
      </c>
      <c r="D83" s="223">
        <f t="shared" si="5"/>
        <v>65.198219749404501</v>
      </c>
      <c r="E83" s="228">
        <f>'10K'!$E83*(1-$K$2)+H.Marathon!$E83*$K$2</f>
        <v>0.66336167101242105</v>
      </c>
      <c r="F83" s="270">
        <f t="shared" si="4"/>
        <v>76.809212349583149</v>
      </c>
      <c r="G83" s="216">
        <v>77</v>
      </c>
      <c r="H83" s="278" t="s">
        <v>721</v>
      </c>
      <c r="I83" s="242">
        <v>5093</v>
      </c>
      <c r="J83" s="244" t="s">
        <v>191</v>
      </c>
      <c r="K83" s="244" t="s">
        <v>192</v>
      </c>
      <c r="L83" s="244" t="s">
        <v>123</v>
      </c>
      <c r="M83" s="232">
        <v>13343</v>
      </c>
      <c r="N83" s="245" t="s">
        <v>1298</v>
      </c>
      <c r="O83" s="244" t="s">
        <v>1297</v>
      </c>
      <c r="P83" s="298">
        <v>41777</v>
      </c>
      <c r="Q83" s="216"/>
    </row>
    <row r="84" spans="1:17">
      <c r="A84" s="216">
        <v>78</v>
      </c>
      <c r="B84" s="230">
        <v>6.6875000000000004E-2</v>
      </c>
      <c r="C84" s="223">
        <f t="shared" si="6"/>
        <v>96.300000000000011</v>
      </c>
      <c r="D84" s="223">
        <f t="shared" si="5"/>
        <v>66.480115952848337</v>
      </c>
      <c r="E84" s="228">
        <f>'10K'!$E84*(1-$K$2)+H.Marathon!$E84*$K$2</f>
        <v>0.65057046577168243</v>
      </c>
      <c r="F84" s="270">
        <f t="shared" si="4"/>
        <v>69.034388320714783</v>
      </c>
      <c r="G84" s="216">
        <v>78</v>
      </c>
      <c r="H84" s="278" t="s">
        <v>1299</v>
      </c>
      <c r="I84" s="242">
        <v>5778</v>
      </c>
      <c r="J84" s="244" t="s">
        <v>520</v>
      </c>
      <c r="K84" s="244" t="s">
        <v>1300</v>
      </c>
      <c r="L84" s="244" t="s">
        <v>123</v>
      </c>
      <c r="M84" s="240">
        <v>14194</v>
      </c>
      <c r="N84" s="242" t="s">
        <v>1188</v>
      </c>
      <c r="O84" s="244" t="s">
        <v>1294</v>
      </c>
      <c r="P84" s="298">
        <v>42463</v>
      </c>
      <c r="Q84" s="216"/>
    </row>
    <row r="85" spans="1:17">
      <c r="A85" s="216">
        <v>79</v>
      </c>
      <c r="B85" s="230">
        <v>6.3032407407407412E-2</v>
      </c>
      <c r="C85" s="223">
        <f t="shared" si="6"/>
        <v>90.76666666666668</v>
      </c>
      <c r="D85" s="223">
        <f t="shared" si="5"/>
        <v>67.884077961221905</v>
      </c>
      <c r="E85" s="228">
        <f>'10K'!$E85*(1-$K$2)+H.Marathon!$E85*$K$2</f>
        <v>0.63711552545069738</v>
      </c>
      <c r="F85" s="270">
        <f t="shared" si="4"/>
        <v>74.789656218753464</v>
      </c>
      <c r="G85" s="216">
        <v>79</v>
      </c>
      <c r="H85" s="278" t="s">
        <v>1301</v>
      </c>
      <c r="I85" s="242">
        <v>5446</v>
      </c>
      <c r="J85" s="216" t="s">
        <v>274</v>
      </c>
      <c r="K85" s="216" t="s">
        <v>275</v>
      </c>
      <c r="L85" s="244" t="s">
        <v>123</v>
      </c>
      <c r="M85" s="240">
        <v>6357</v>
      </c>
      <c r="N85" s="242"/>
      <c r="O85" s="244"/>
      <c r="P85" s="298">
        <v>34987</v>
      </c>
      <c r="Q85" s="216"/>
    </row>
    <row r="86" spans="1:17">
      <c r="A86" s="216">
        <v>80</v>
      </c>
      <c r="B86" s="230">
        <v>6.627314814814815E-2</v>
      </c>
      <c r="C86" s="223">
        <f t="shared" si="6"/>
        <v>95.433333333333337</v>
      </c>
      <c r="D86" s="223">
        <f t="shared" si="5"/>
        <v>69.422501889962888</v>
      </c>
      <c r="E86" s="228">
        <f>'10K'!$E86*(1-$K$2)+H.Marathon!$E86*$K$2</f>
        <v>0.62299685004946626</v>
      </c>
      <c r="F86" s="270">
        <f t="shared" si="4"/>
        <v>72.744500757907318</v>
      </c>
      <c r="G86" s="216">
        <v>80</v>
      </c>
      <c r="H86" s="278" t="s">
        <v>1302</v>
      </c>
      <c r="I86" s="242">
        <v>5726</v>
      </c>
      <c r="J86" s="216" t="s">
        <v>274</v>
      </c>
      <c r="K86" s="216" t="s">
        <v>275</v>
      </c>
      <c r="L86" s="244" t="s">
        <v>123</v>
      </c>
      <c r="M86" s="240">
        <v>6357</v>
      </c>
      <c r="N86" s="242" t="s">
        <v>1188</v>
      </c>
      <c r="O86" s="244" t="s">
        <v>214</v>
      </c>
      <c r="P86" s="298">
        <v>35533</v>
      </c>
      <c r="Q86" s="216"/>
    </row>
    <row r="87" spans="1:17">
      <c r="A87" s="216">
        <v>81</v>
      </c>
      <c r="B87" s="230">
        <v>8.0150462962962965E-2</v>
      </c>
      <c r="C87" s="223"/>
      <c r="D87" s="223">
        <f t="shared" si="5"/>
        <v>71.110816496288109</v>
      </c>
      <c r="E87" s="228">
        <f>'10K'!$E87*(1-$K$2)+H.Marathon!$E87*$K$2</f>
        <v>0.60820564480872741</v>
      </c>
      <c r="F87" s="270"/>
      <c r="G87" s="216">
        <v>81</v>
      </c>
      <c r="H87" s="278" t="s">
        <v>1303</v>
      </c>
      <c r="I87" s="242">
        <v>6925</v>
      </c>
      <c r="J87" s="244" t="s">
        <v>1304</v>
      </c>
      <c r="K87" s="244" t="s">
        <v>1305</v>
      </c>
      <c r="L87" s="244" t="s">
        <v>218</v>
      </c>
      <c r="M87" s="240">
        <v>9288</v>
      </c>
      <c r="N87" s="242"/>
      <c r="O87" s="244" t="s">
        <v>137</v>
      </c>
      <c r="P87" s="298">
        <v>38493</v>
      </c>
      <c r="Q87" s="216"/>
    </row>
    <row r="88" spans="1:17">
      <c r="A88" s="216">
        <v>82</v>
      </c>
      <c r="B88" s="230">
        <v>6.3472222222222222E-2</v>
      </c>
      <c r="C88" s="223"/>
      <c r="D88" s="223">
        <f t="shared" si="5"/>
        <v>72.964906954225924</v>
      </c>
      <c r="E88" s="228">
        <f>'10K'!$E88*(1-$K$2)+H.Marathon!$E88*$K$2</f>
        <v>0.59275070448774247</v>
      </c>
      <c r="F88" s="270"/>
      <c r="G88" s="216">
        <v>82</v>
      </c>
      <c r="H88" s="278" t="s">
        <v>1306</v>
      </c>
      <c r="I88" s="242">
        <v>5484</v>
      </c>
      <c r="J88" s="216" t="s">
        <v>274</v>
      </c>
      <c r="K88" s="216" t="s">
        <v>275</v>
      </c>
      <c r="L88" s="244" t="s">
        <v>123</v>
      </c>
      <c r="M88" s="240">
        <v>6357</v>
      </c>
      <c r="N88" s="242" t="s">
        <v>1188</v>
      </c>
      <c r="O88" s="244" t="s">
        <v>214</v>
      </c>
      <c r="P88" s="298">
        <v>35890</v>
      </c>
      <c r="Q88" s="216"/>
    </row>
    <row r="89" spans="1:17">
      <c r="A89" s="216">
        <v>83</v>
      </c>
      <c r="B89" s="230">
        <v>6.7500000000000004E-2</v>
      </c>
      <c r="C89" s="223"/>
      <c r="D89" s="223">
        <f t="shared" si="5"/>
        <v>75.004505158195556</v>
      </c>
      <c r="E89" s="228">
        <f>'10K'!$E89*(1-$K$2)+H.Marathon!$E89*$K$2</f>
        <v>0.57663202908651123</v>
      </c>
      <c r="F89" s="270"/>
      <c r="G89" s="216">
        <v>83</v>
      </c>
      <c r="H89" s="278" t="s">
        <v>1307</v>
      </c>
      <c r="I89" s="242">
        <v>5832</v>
      </c>
      <c r="J89" s="216" t="s">
        <v>274</v>
      </c>
      <c r="K89" s="216" t="s">
        <v>275</v>
      </c>
      <c r="L89" s="244" t="s">
        <v>123</v>
      </c>
      <c r="M89" s="240">
        <v>6357</v>
      </c>
      <c r="N89" s="242" t="s">
        <v>1188</v>
      </c>
      <c r="O89" s="244" t="s">
        <v>214</v>
      </c>
      <c r="P89" s="301">
        <v>36261</v>
      </c>
      <c r="Q89" s="216"/>
    </row>
    <row r="90" spans="1:17">
      <c r="A90" s="216">
        <v>84</v>
      </c>
      <c r="B90" s="230">
        <v>8.5023148148148153E-2</v>
      </c>
      <c r="C90" s="223"/>
      <c r="D90" s="223">
        <f t="shared" si="5"/>
        <v>77.262897799870686</v>
      </c>
      <c r="E90" s="228">
        <f>'10K'!$E90*(1-$K$2)+H.Marathon!$E90*$K$2</f>
        <v>0.55977708876552634</v>
      </c>
      <c r="F90" s="270"/>
      <c r="G90" s="216">
        <v>84</v>
      </c>
      <c r="H90" s="278" t="s">
        <v>1308</v>
      </c>
      <c r="I90" s="242">
        <v>7346</v>
      </c>
      <c r="J90" s="216" t="s">
        <v>194</v>
      </c>
      <c r="K90" s="216" t="s">
        <v>1309</v>
      </c>
      <c r="L90" s="244" t="s">
        <v>123</v>
      </c>
      <c r="M90" s="240">
        <v>3552</v>
      </c>
      <c r="N90" s="242" t="s">
        <v>1310</v>
      </c>
      <c r="O90" s="244" t="s">
        <v>1311</v>
      </c>
      <c r="P90" s="301">
        <v>33749</v>
      </c>
      <c r="Q90" s="216"/>
    </row>
    <row r="91" spans="1:17">
      <c r="A91" s="216">
        <v>85</v>
      </c>
      <c r="B91" s="230">
        <v>7.9201388888888891E-2</v>
      </c>
      <c r="C91" s="223"/>
      <c r="D91" s="223">
        <f t="shared" si="5"/>
        <v>79.759020669992211</v>
      </c>
      <c r="E91" s="228">
        <f>'10K'!$E91*(1-$K$2)+H.Marathon!$E91*$K$2</f>
        <v>0.54225841336429514</v>
      </c>
      <c r="F91" s="270"/>
      <c r="G91" s="216">
        <v>85</v>
      </c>
      <c r="H91" s="278" t="s">
        <v>1312</v>
      </c>
      <c r="I91" s="242">
        <v>6843</v>
      </c>
      <c r="J91" s="216" t="s">
        <v>274</v>
      </c>
      <c r="K91" s="216" t="s">
        <v>275</v>
      </c>
      <c r="L91" s="244" t="s">
        <v>123</v>
      </c>
      <c r="M91" s="240">
        <v>6357</v>
      </c>
      <c r="N91" s="242" t="s">
        <v>1188</v>
      </c>
      <c r="O91" s="244" t="s">
        <v>214</v>
      </c>
      <c r="P91" s="301">
        <v>36989</v>
      </c>
      <c r="Q91" s="216"/>
    </row>
    <row r="92" spans="1:17">
      <c r="A92" s="216">
        <v>86</v>
      </c>
      <c r="B92" s="230">
        <v>6.7500000000000004E-2</v>
      </c>
      <c r="C92" s="223"/>
      <c r="D92" s="223">
        <f t="shared" si="5"/>
        <v>82.531909064973249</v>
      </c>
      <c r="E92" s="228">
        <f>'10K'!$E92*(1-$K$2)+H.Marathon!$E92*$K$2</f>
        <v>0.52403973796306391</v>
      </c>
      <c r="F92" s="270"/>
      <c r="G92" s="216">
        <v>86</v>
      </c>
      <c r="H92" s="278" t="s">
        <v>1307</v>
      </c>
      <c r="I92" s="242">
        <v>5832</v>
      </c>
      <c r="J92" s="216" t="s">
        <v>274</v>
      </c>
      <c r="K92" s="216" t="s">
        <v>275</v>
      </c>
      <c r="L92" s="244" t="s">
        <v>123</v>
      </c>
      <c r="M92" s="240">
        <v>6357</v>
      </c>
      <c r="N92" s="242" t="s">
        <v>1163</v>
      </c>
      <c r="O92" s="244" t="s">
        <v>1164</v>
      </c>
      <c r="P92" s="301">
        <v>37738</v>
      </c>
      <c r="Q92" s="216"/>
    </row>
    <row r="93" spans="1:17">
      <c r="A93" s="216">
        <v>87</v>
      </c>
      <c r="B93" s="230">
        <v>9.22337962962963E-2</v>
      </c>
      <c r="C93" s="223"/>
      <c r="D93" s="223">
        <f t="shared" si="5"/>
        <v>85.606090491737447</v>
      </c>
      <c r="E93" s="228">
        <f>'10K'!$E93*(1-$K$2)+H.Marathon!$E93*$K$2</f>
        <v>0.50522106256183275</v>
      </c>
      <c r="F93" s="270"/>
      <c r="G93" s="216">
        <v>87</v>
      </c>
      <c r="H93" s="278" t="s">
        <v>1313</v>
      </c>
      <c r="I93" s="242">
        <v>7969</v>
      </c>
      <c r="J93" s="216" t="s">
        <v>274</v>
      </c>
      <c r="K93" s="216" t="s">
        <v>275</v>
      </c>
      <c r="L93" s="244" t="s">
        <v>123</v>
      </c>
      <c r="M93" s="240">
        <v>6357</v>
      </c>
      <c r="N93" s="242" t="s">
        <v>1188</v>
      </c>
      <c r="O93" s="244" t="s">
        <v>214</v>
      </c>
      <c r="P93" s="301">
        <v>38081</v>
      </c>
      <c r="Q93" s="242"/>
    </row>
    <row r="94" spans="1:17">
      <c r="A94" s="216">
        <v>88</v>
      </c>
      <c r="B94" s="230">
        <v>8.1689814814814812E-2</v>
      </c>
      <c r="C94" s="223"/>
      <c r="D94" s="223">
        <f t="shared" si="5"/>
        <v>89.052948145622977</v>
      </c>
      <c r="E94" s="228">
        <f>'10K'!$E94*(1-$K$2)+H.Marathon!$E94*$K$2</f>
        <v>0.48566612224084771</v>
      </c>
      <c r="F94" s="270"/>
      <c r="G94" s="216">
        <v>88</v>
      </c>
      <c r="H94" s="278" t="s">
        <v>1314</v>
      </c>
      <c r="I94" s="242">
        <v>7058</v>
      </c>
      <c r="J94" s="244" t="s">
        <v>274</v>
      </c>
      <c r="K94" s="244" t="s">
        <v>1315</v>
      </c>
      <c r="L94" s="244" t="s">
        <v>123</v>
      </c>
      <c r="M94" s="240">
        <v>6357</v>
      </c>
      <c r="N94" s="242" t="s">
        <v>1188</v>
      </c>
      <c r="O94" s="244" t="s">
        <v>214</v>
      </c>
      <c r="P94" s="298">
        <v>38445</v>
      </c>
      <c r="Q94" s="242"/>
    </row>
    <row r="95" spans="1:17">
      <c r="A95" s="216">
        <v>89</v>
      </c>
      <c r="B95" s="230"/>
      <c r="C95" s="223"/>
      <c r="D95" s="223">
        <f t="shared" si="5"/>
        <v>92.921339011884285</v>
      </c>
      <c r="E95" s="228">
        <f>'10K'!$E95*(1-$K$2)+H.Marathon!$E95*$K$2</f>
        <v>0.46544744683961659</v>
      </c>
      <c r="F95" s="270"/>
      <c r="G95" s="216">
        <v>89</v>
      </c>
      <c r="H95" s="278"/>
      <c r="I95" s="242"/>
      <c r="J95" s="244"/>
      <c r="K95" s="244"/>
      <c r="L95" s="244"/>
      <c r="M95" s="240"/>
      <c r="N95" s="242"/>
      <c r="O95" s="244"/>
      <c r="P95" s="298"/>
      <c r="Q95" s="242"/>
    </row>
    <row r="96" spans="1:17">
      <c r="A96" s="216">
        <v>90</v>
      </c>
      <c r="B96" s="230"/>
      <c r="C96" s="223"/>
      <c r="D96" s="223">
        <f t="shared" si="5"/>
        <v>97.286103185942039</v>
      </c>
      <c r="E96" s="228">
        <f>'10K'!$E96*(1-$K$2)+H.Marathon!$E96*$K$2</f>
        <v>0.44456503635813915</v>
      </c>
      <c r="F96" s="270"/>
      <c r="G96" s="216">
        <v>90</v>
      </c>
      <c r="H96" s="278"/>
      <c r="I96" s="242"/>
      <c r="J96" s="244"/>
      <c r="K96" s="244"/>
      <c r="L96" s="244"/>
      <c r="M96" s="240"/>
      <c r="N96" s="242"/>
      <c r="O96" s="244"/>
      <c r="P96" s="298"/>
      <c r="Q96" s="242"/>
    </row>
    <row r="97" spans="1:17" ht="15.75">
      <c r="A97" s="216">
        <v>91</v>
      </c>
      <c r="B97" s="230">
        <v>0.14523148148148149</v>
      </c>
      <c r="C97" s="223"/>
      <c r="D97" s="223">
        <f t="shared" si="5"/>
        <v>102.24342256881083</v>
      </c>
      <c r="E97" s="228">
        <f>'10K'!$E97*(1-$K$2)+H.Marathon!$E97*$K$2</f>
        <v>0.42301009603715412</v>
      </c>
      <c r="F97" s="270"/>
      <c r="G97" s="216">
        <v>91</v>
      </c>
      <c r="H97" s="278" t="s">
        <v>1316</v>
      </c>
      <c r="I97" s="231">
        <v>13148</v>
      </c>
      <c r="J97" s="216" t="s">
        <v>276</v>
      </c>
      <c r="K97" s="216" t="s">
        <v>277</v>
      </c>
      <c r="L97" s="244" t="s">
        <v>123</v>
      </c>
      <c r="M97" s="232">
        <v>535</v>
      </c>
      <c r="N97" s="242" t="s">
        <v>1188</v>
      </c>
      <c r="O97" s="244" t="s">
        <v>214</v>
      </c>
      <c r="P97" s="309">
        <v>33699</v>
      </c>
      <c r="Q97" s="231"/>
    </row>
    <row r="98" spans="1:17">
      <c r="A98" s="216">
        <v>92</v>
      </c>
      <c r="B98" s="230"/>
      <c r="C98" s="223"/>
      <c r="D98" s="223">
        <f t="shared" si="5"/>
        <v>107.92865469234191</v>
      </c>
      <c r="E98" s="228">
        <f>'10K'!$E98*(1-$K$2)+H.Marathon!$E98*$K$2</f>
        <v>0.40072768555567673</v>
      </c>
      <c r="F98" s="270"/>
      <c r="G98" s="216">
        <v>92</v>
      </c>
      <c r="H98" s="246"/>
      <c r="I98" s="216"/>
      <c r="J98" s="216"/>
      <c r="K98" s="216"/>
      <c r="L98" s="216"/>
      <c r="M98" s="216"/>
      <c r="N98" s="216"/>
      <c r="O98" s="216"/>
      <c r="P98" s="299"/>
      <c r="Q98" s="216"/>
    </row>
    <row r="99" spans="1:17">
      <c r="A99" s="216">
        <v>93</v>
      </c>
      <c r="B99" s="230"/>
      <c r="C99" s="223"/>
      <c r="D99" s="223">
        <f t="shared" si="5"/>
        <v>114.46484276270702</v>
      </c>
      <c r="E99" s="228">
        <f>'10K'!$E99*(1-$K$2)+H.Marathon!$E99*$K$2</f>
        <v>0.37784527507419924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99"/>
      <c r="Q99" s="216"/>
    </row>
    <row r="100" spans="1:17">
      <c r="A100" s="216">
        <v>94</v>
      </c>
      <c r="B100" s="230"/>
      <c r="C100" s="223"/>
      <c r="D100" s="223">
        <f t="shared" si="5"/>
        <v>122.09698548875102</v>
      </c>
      <c r="E100" s="228">
        <f>'10K'!$E100*(1-$K$2)+H.Marathon!$E100*$K$2</f>
        <v>0.3542265996729681</v>
      </c>
      <c r="F100" s="270"/>
      <c r="G100" s="216">
        <v>94</v>
      </c>
      <c r="H100" s="246"/>
      <c r="I100" s="216"/>
      <c r="J100" s="216"/>
      <c r="K100" s="216"/>
      <c r="L100" s="216"/>
      <c r="M100" s="216"/>
      <c r="N100" s="216"/>
      <c r="O100" s="216"/>
      <c r="P100" s="299"/>
      <c r="Q100" s="216"/>
    </row>
    <row r="101" spans="1:17">
      <c r="A101" s="216">
        <v>95</v>
      </c>
      <c r="B101" s="230"/>
      <c r="C101" s="223"/>
      <c r="D101" s="223">
        <f t="shared" si="5"/>
        <v>131.0827752596027</v>
      </c>
      <c r="E101" s="228">
        <f>'10K'!$E101*(1-$K$2)+H.Marathon!$E101*$K$2</f>
        <v>0.3299441891914906</v>
      </c>
      <c r="F101" s="270"/>
      <c r="G101" s="216">
        <v>95</v>
      </c>
      <c r="H101" s="246"/>
      <c r="I101" s="216"/>
      <c r="J101" s="216"/>
      <c r="K101" s="216"/>
      <c r="L101" s="216"/>
      <c r="M101" s="216"/>
      <c r="N101" s="216"/>
      <c r="O101" s="216"/>
      <c r="P101" s="216"/>
      <c r="Q101" s="216"/>
    </row>
    <row r="102" spans="1:17">
      <c r="A102" s="216">
        <v>96</v>
      </c>
      <c r="B102" s="216"/>
      <c r="C102" s="223"/>
      <c r="D102" s="223">
        <f t="shared" si="5"/>
        <v>141.82105109350846</v>
      </c>
      <c r="E102" s="228">
        <f>'10K'!$E102*(1-$K$2)+H.Marathon!$E102*$K$2</f>
        <v>0.30496177871001318</v>
      </c>
      <c r="F102" s="270"/>
      <c r="G102" s="216">
        <v>96</v>
      </c>
      <c r="H102" s="246"/>
      <c r="I102" s="216"/>
      <c r="J102" s="216"/>
      <c r="K102" s="216"/>
      <c r="L102" s="216"/>
      <c r="M102" s="216"/>
      <c r="N102" s="216"/>
      <c r="O102" s="216"/>
      <c r="P102" s="216"/>
      <c r="Q102" s="216"/>
    </row>
    <row r="103" spans="1:17">
      <c r="A103" s="216">
        <v>97</v>
      </c>
      <c r="B103" s="216" t="s">
        <v>51</v>
      </c>
      <c r="C103" s="223"/>
      <c r="D103" s="223">
        <f t="shared" si="5"/>
        <v>154.80742287533906</v>
      </c>
      <c r="E103" s="228">
        <f>'10K'!$E103*(1-$K$2)+H.Marathon!$E103*$K$2</f>
        <v>0.27937936822853576</v>
      </c>
      <c r="F103" s="270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</row>
    <row r="104" spans="1:17">
      <c r="A104" s="216">
        <v>98</v>
      </c>
      <c r="B104" s="216" t="s">
        <v>51</v>
      </c>
      <c r="C104" s="223"/>
      <c r="D104" s="223">
        <f t="shared" si="5"/>
        <v>170.95067223393477</v>
      </c>
      <c r="E104" s="228">
        <f>'10K'!$E104*(1-$K$2)+H.Marathon!$E104*$K$2</f>
        <v>0.25299695774705827</v>
      </c>
      <c r="F104" s="216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</row>
    <row r="105" spans="1:17">
      <c r="A105" s="216">
        <v>99</v>
      </c>
      <c r="B105" s="216" t="s">
        <v>51</v>
      </c>
      <c r="C105" s="223"/>
      <c r="D105" s="223">
        <f t="shared" si="5"/>
        <v>191.35936391376887</v>
      </c>
      <c r="E105" s="228">
        <f>'10K'!$E105*(1-$K$2)+H.Marathon!$E105*$K$2</f>
        <v>0.22601454726558085</v>
      </c>
      <c r="F105" s="216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</row>
    <row r="106" spans="1:17">
      <c r="A106" s="216">
        <v>100</v>
      </c>
      <c r="B106" s="216"/>
      <c r="C106" s="216"/>
      <c r="D106" s="223">
        <f t="shared" si="5"/>
        <v>218.02867608202857</v>
      </c>
      <c r="E106" s="228">
        <f>'10K'!$E106*(1-$K$2)+H.Marathon!$E106*$K$2</f>
        <v>0.19836840170385717</v>
      </c>
      <c r="F106" s="216"/>
      <c r="G106" s="216">
        <v>100</v>
      </c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2" t="s">
        <v>56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6" t="s">
        <v>2221</v>
      </c>
      <c r="L1" s="216"/>
      <c r="M1" s="216"/>
      <c r="N1" s="216"/>
      <c r="O1" s="216"/>
      <c r="P1" s="216"/>
      <c r="Q1" s="216"/>
    </row>
    <row r="2" spans="1:35" ht="15.95" customHeight="1">
      <c r="A2" s="212"/>
      <c r="B2" s="213"/>
      <c r="C2" s="214"/>
      <c r="D2" s="215"/>
      <c r="E2" s="215"/>
      <c r="F2" s="310">
        <f>(+H$3-H$4)*F$4/2</f>
        <v>4.725E-2</v>
      </c>
      <c r="G2" s="311">
        <f>(+I$4-I$3)*G$4/2</f>
        <v>0.17219999999999999</v>
      </c>
      <c r="H2" s="217"/>
      <c r="I2" s="217"/>
      <c r="J2" s="216"/>
      <c r="K2" s="221">
        <f>Parameters!M23</f>
        <v>0.92844299215419079</v>
      </c>
      <c r="L2" s="216"/>
      <c r="M2" s="216"/>
      <c r="N2" s="216"/>
      <c r="O2" s="216"/>
      <c r="P2" s="216"/>
      <c r="Q2" s="216"/>
    </row>
    <row r="3" spans="1:35" ht="15.95" customHeight="1">
      <c r="A3" s="212"/>
      <c r="B3" s="213"/>
      <c r="C3" s="214"/>
      <c r="D3" s="215"/>
      <c r="E3" s="215"/>
      <c r="F3" s="310">
        <f>F4/(2*(+H3-H4))</f>
        <v>1.89E-3</v>
      </c>
      <c r="G3" s="311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  <c r="Q3" s="216"/>
    </row>
    <row r="4" spans="1:35" ht="15.75">
      <c r="A4" s="213"/>
      <c r="B4" s="213"/>
      <c r="C4" s="213"/>
      <c r="D4" s="220">
        <f>Parameters!G23</f>
        <v>3.7731481481481484E-2</v>
      </c>
      <c r="E4" s="221">
        <f>D4*1440</f>
        <v>54.333333333333336</v>
      </c>
      <c r="F4" s="222">
        <v>1.89E-2</v>
      </c>
      <c r="G4" s="211">
        <v>1.0500000000000001E-2</v>
      </c>
      <c r="H4" s="218">
        <v>17</v>
      </c>
      <c r="I4" s="219">
        <v>56.8</v>
      </c>
      <c r="J4" s="216"/>
      <c r="K4" s="216"/>
      <c r="L4" s="216"/>
      <c r="M4" s="216"/>
      <c r="N4" s="216"/>
      <c r="O4" s="216"/>
      <c r="P4" s="216"/>
      <c r="Q4" s="216"/>
    </row>
    <row r="5" spans="1:35" ht="15.75">
      <c r="A5" s="213"/>
      <c r="B5" s="213"/>
      <c r="C5" s="213"/>
      <c r="D5" s="220"/>
      <c r="E5" s="213">
        <f>E4*60</f>
        <v>3260</v>
      </c>
      <c r="F5" s="222">
        <v>9.1E-4</v>
      </c>
      <c r="G5" s="211">
        <v>5.1000000000000004E-4</v>
      </c>
      <c r="H5" s="218">
        <v>15</v>
      </c>
      <c r="I5" s="219">
        <v>76.7</v>
      </c>
      <c r="J5" s="216"/>
      <c r="K5" s="216">
        <v>62.1</v>
      </c>
      <c r="L5" s="216"/>
      <c r="M5" s="216"/>
      <c r="N5" s="216"/>
      <c r="O5" s="216"/>
      <c r="P5" s="216"/>
      <c r="Q5" s="216"/>
    </row>
    <row r="6" spans="1:35" ht="63">
      <c r="A6" s="224" t="s">
        <v>42</v>
      </c>
      <c r="B6" s="224" t="s">
        <v>1318</v>
      </c>
      <c r="C6" s="224" t="s">
        <v>1318</v>
      </c>
      <c r="D6" s="224" t="s">
        <v>1319</v>
      </c>
      <c r="E6" s="224" t="s">
        <v>1320</v>
      </c>
      <c r="F6" s="418" t="s">
        <v>113</v>
      </c>
      <c r="G6" s="224" t="s">
        <v>42</v>
      </c>
      <c r="H6" s="339" t="s">
        <v>284</v>
      </c>
      <c r="I6" s="427" t="s">
        <v>391</v>
      </c>
      <c r="J6" s="428" t="s">
        <v>205</v>
      </c>
      <c r="K6" s="428" t="s">
        <v>206</v>
      </c>
      <c r="L6" s="429" t="s">
        <v>207</v>
      </c>
      <c r="M6" s="340" t="s">
        <v>208</v>
      </c>
      <c r="N6" s="430" t="s">
        <v>209</v>
      </c>
      <c r="O6" s="429" t="s">
        <v>210</v>
      </c>
      <c r="P6" s="340" t="s">
        <v>211</v>
      </c>
      <c r="Q6" s="431" t="s">
        <v>387</v>
      </c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</row>
    <row r="7" spans="1:35">
      <c r="A7" s="216">
        <v>1</v>
      </c>
      <c r="B7" s="286"/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  <c r="Q7" s="216"/>
    </row>
    <row r="8" spans="1:35">
      <c r="A8" s="216">
        <v>2</v>
      </c>
      <c r="B8" s="286"/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35">
      <c r="A9" s="216">
        <v>3</v>
      </c>
      <c r="B9" s="286"/>
      <c r="C9" s="223"/>
      <c r="D9" s="223"/>
      <c r="E9" s="228">
        <f>'10K'!$E9*(1-$K$2)+H.Marathon!$E9*$K$2</f>
        <v>0.30234656716297087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  <c r="Q9" s="269"/>
    </row>
    <row r="10" spans="1:35">
      <c r="A10" s="216">
        <v>4</v>
      </c>
      <c r="B10" s="287"/>
      <c r="C10" s="223"/>
      <c r="D10" s="223"/>
      <c r="E10" s="228">
        <f>'10K'!$E10*(1-$K$2)+H.Marathon!$E10*$K$2</f>
        <v>0.38690863092723837</v>
      </c>
      <c r="F10" s="270"/>
      <c r="G10" s="216">
        <v>4</v>
      </c>
      <c r="H10" s="271"/>
      <c r="I10" s="216"/>
      <c r="J10" s="216"/>
      <c r="K10" s="216"/>
      <c r="L10" s="216"/>
      <c r="M10" s="216"/>
      <c r="N10" s="216"/>
      <c r="O10" s="216"/>
      <c r="P10" s="216"/>
      <c r="Q10" s="269"/>
    </row>
    <row r="11" spans="1:35">
      <c r="A11" s="216">
        <v>5</v>
      </c>
      <c r="B11" s="287"/>
      <c r="C11" s="223"/>
      <c r="D11" s="223">
        <f t="shared" ref="D11:D42" si="0">E$4/E11</f>
        <v>116.64532410966348</v>
      </c>
      <c r="E11" s="228">
        <f>'10K'!$E11*(1-$K$2)+H.Marathon!$E11*$K$2</f>
        <v>0.46579949730562831</v>
      </c>
      <c r="F11" s="270"/>
      <c r="G11" s="216">
        <v>5</v>
      </c>
      <c r="H11" s="271"/>
      <c r="I11" s="216"/>
      <c r="J11" s="216"/>
      <c r="K11" s="216"/>
      <c r="L11" s="216"/>
      <c r="M11" s="216"/>
      <c r="N11" s="216"/>
      <c r="O11" s="216"/>
      <c r="P11" s="216"/>
      <c r="Q11" s="269"/>
    </row>
    <row r="12" spans="1:35">
      <c r="A12" s="216">
        <v>6</v>
      </c>
      <c r="B12" s="287"/>
      <c r="C12" s="223"/>
      <c r="D12" s="223">
        <f t="shared" si="0"/>
        <v>100.78301404031045</v>
      </c>
      <c r="E12" s="228">
        <f>'10K'!$E12*(1-$K$2)+H.Marathon!$E12*$K$2</f>
        <v>0.53911201059735614</v>
      </c>
      <c r="F12" s="270"/>
      <c r="G12" s="216">
        <v>6</v>
      </c>
      <c r="H12" s="271"/>
      <c r="I12" s="216"/>
      <c r="J12" s="216"/>
      <c r="K12" s="216"/>
      <c r="L12" s="216"/>
      <c r="M12" s="216"/>
      <c r="N12" s="216"/>
      <c r="O12" s="216"/>
      <c r="P12" s="216"/>
      <c r="Q12" s="269"/>
    </row>
    <row r="13" spans="1:35">
      <c r="A13" s="216">
        <v>7</v>
      </c>
      <c r="B13" s="288">
        <v>7.9178240740740743E-2</v>
      </c>
      <c r="C13" s="223">
        <f>B13*1440</f>
        <v>114.01666666666667</v>
      </c>
      <c r="D13" s="223">
        <f t="shared" si="0"/>
        <v>89.53394772432911</v>
      </c>
      <c r="E13" s="228">
        <f>'10K'!$E13*(1-$K$2)+H.Marathon!$E13*$K$2</f>
        <v>0.60684617080242187</v>
      </c>
      <c r="F13" s="270">
        <f t="shared" ref="F13:F44" si="1">100*(D13/C13)</f>
        <v>78.527070069576766</v>
      </c>
      <c r="G13" s="216">
        <v>7</v>
      </c>
      <c r="H13" s="278" t="s">
        <v>525</v>
      </c>
      <c r="I13" s="282">
        <v>6841</v>
      </c>
      <c r="J13" s="283" t="s">
        <v>388</v>
      </c>
      <c r="K13" s="283" t="s">
        <v>389</v>
      </c>
      <c r="L13" s="283" t="s">
        <v>123</v>
      </c>
      <c r="M13" s="284">
        <v>39841</v>
      </c>
      <c r="N13" s="285"/>
      <c r="O13" s="283" t="s">
        <v>526</v>
      </c>
      <c r="P13" s="284">
        <v>42749</v>
      </c>
      <c r="Q13" s="285"/>
    </row>
    <row r="14" spans="1:35">
      <c r="A14" s="216">
        <v>8</v>
      </c>
      <c r="B14" s="288"/>
      <c r="C14" s="223"/>
      <c r="D14" s="223">
        <f t="shared" si="0"/>
        <v>81.226777453555798</v>
      </c>
      <c r="E14" s="228">
        <f>'10K'!$E14*(1-$K$2)+H.Marathon!$E14*$K$2</f>
        <v>0.66890913362160997</v>
      </c>
      <c r="F14" s="270"/>
      <c r="G14" s="216">
        <v>8</v>
      </c>
      <c r="H14" s="289"/>
      <c r="I14" s="216"/>
      <c r="J14" s="216"/>
      <c r="K14" s="216"/>
      <c r="L14" s="216"/>
      <c r="M14" s="216"/>
      <c r="N14" s="216"/>
      <c r="O14" s="216"/>
      <c r="P14" s="216"/>
      <c r="Q14" s="269"/>
    </row>
    <row r="15" spans="1:35">
      <c r="A15" s="216">
        <v>9</v>
      </c>
      <c r="B15" s="288"/>
      <c r="C15" s="223"/>
      <c r="D15" s="223">
        <f t="shared" si="0"/>
        <v>74.911438003359137</v>
      </c>
      <c r="E15" s="228">
        <f>'10K'!$E15*(1-$K$2)+H.Marathon!$E15*$K$2</f>
        <v>0.72530089905492068</v>
      </c>
      <c r="F15" s="270"/>
      <c r="G15" s="216">
        <v>9</v>
      </c>
      <c r="H15" s="289"/>
      <c r="I15" s="216"/>
      <c r="J15" s="216"/>
      <c r="K15" s="216"/>
      <c r="L15" s="216"/>
      <c r="M15" s="216"/>
      <c r="N15" s="216"/>
      <c r="O15" s="216"/>
      <c r="P15" s="216"/>
      <c r="Q15" s="269"/>
    </row>
    <row r="16" spans="1:35">
      <c r="A16" s="216">
        <v>10</v>
      </c>
      <c r="B16" s="288"/>
      <c r="C16" s="223"/>
      <c r="D16" s="223">
        <f t="shared" si="0"/>
        <v>69.998495806547254</v>
      </c>
      <c r="E16" s="228">
        <f>'10K'!$E16*(1-$K$2)+H.Marathon!$E16*$K$2</f>
        <v>0.77620715570078458</v>
      </c>
      <c r="F16" s="270"/>
      <c r="G16" s="216">
        <v>10</v>
      </c>
      <c r="H16" s="289"/>
      <c r="I16" s="216"/>
      <c r="J16" s="216"/>
      <c r="K16" s="216"/>
      <c r="L16" s="216"/>
      <c r="M16" s="216"/>
      <c r="N16" s="216"/>
      <c r="O16" s="216"/>
      <c r="P16" s="216"/>
      <c r="Q16" s="269"/>
    </row>
    <row r="17" spans="1:17">
      <c r="A17" s="216">
        <v>11</v>
      </c>
      <c r="B17" s="288"/>
      <c r="C17" s="223"/>
      <c r="D17" s="223">
        <f t="shared" si="0"/>
        <v>66.143828919150565</v>
      </c>
      <c r="E17" s="228">
        <f>'10K'!$E17*(1-$K$2)+H.Marathon!$E17*$K$2</f>
        <v>0.82144221496077097</v>
      </c>
      <c r="F17" s="270"/>
      <c r="G17" s="216">
        <v>11</v>
      </c>
      <c r="H17" s="289"/>
      <c r="I17" s="216"/>
      <c r="J17" s="216"/>
      <c r="K17" s="216"/>
      <c r="L17" s="216"/>
      <c r="M17" s="216"/>
      <c r="N17" s="216"/>
      <c r="O17" s="216"/>
      <c r="P17" s="216"/>
      <c r="Q17" s="269"/>
    </row>
    <row r="18" spans="1:17">
      <c r="A18" s="216">
        <v>12</v>
      </c>
      <c r="B18" s="288"/>
      <c r="C18" s="223"/>
      <c r="D18" s="223">
        <f t="shared" si="0"/>
        <v>63.104471379652246</v>
      </c>
      <c r="E18" s="228">
        <f>'10K'!$E18*(1-$K$2)+H.Marathon!$E18*$K$2</f>
        <v>0.86100607683487984</v>
      </c>
      <c r="F18" s="270"/>
      <c r="G18" s="216">
        <v>12</v>
      </c>
      <c r="H18" s="289"/>
      <c r="I18" s="216"/>
      <c r="J18" s="216"/>
      <c r="K18" s="216"/>
      <c r="L18" s="216"/>
      <c r="M18" s="216"/>
      <c r="N18" s="216"/>
      <c r="O18" s="216"/>
      <c r="P18" s="216"/>
      <c r="Q18" s="269"/>
    </row>
    <row r="19" spans="1:17">
      <c r="A19" s="216">
        <v>13</v>
      </c>
      <c r="B19" s="288">
        <v>5.8703703703703702E-2</v>
      </c>
      <c r="C19" s="223">
        <f t="shared" ref="C19:C77" si="2">B19*1440</f>
        <v>84.533333333333331</v>
      </c>
      <c r="D19" s="223">
        <f t="shared" si="0"/>
        <v>60.708205759893275</v>
      </c>
      <c r="E19" s="228">
        <f>'10K'!$E19*(1-$K$2)+H.Marathon!$E19*$K$2</f>
        <v>0.8949915856223265</v>
      </c>
      <c r="F19" s="270">
        <f t="shared" si="1"/>
        <v>71.815700820063029</v>
      </c>
      <c r="G19" s="216">
        <v>13</v>
      </c>
      <c r="H19" s="278" t="s">
        <v>527</v>
      </c>
      <c r="I19" s="242">
        <v>5072</v>
      </c>
      <c r="J19" s="237" t="s">
        <v>528</v>
      </c>
      <c r="K19" s="237" t="s">
        <v>529</v>
      </c>
      <c r="L19" s="237" t="s">
        <v>123</v>
      </c>
      <c r="M19" s="245">
        <v>24858</v>
      </c>
      <c r="N19" s="238"/>
      <c r="O19" s="237" t="s">
        <v>530</v>
      </c>
      <c r="P19" s="245">
        <v>29940</v>
      </c>
      <c r="Q19" s="238"/>
    </row>
    <row r="20" spans="1:17">
      <c r="A20" s="216">
        <v>14</v>
      </c>
      <c r="B20" s="288">
        <v>6.3310185185185192E-2</v>
      </c>
      <c r="C20" s="223">
        <f t="shared" si="2"/>
        <v>91.166666666666671</v>
      </c>
      <c r="D20" s="223">
        <f t="shared" si="0"/>
        <v>58.840597135188524</v>
      </c>
      <c r="E20" s="228">
        <f>'10K'!$E20*(1-$K$2)+H.Marathon!$E20*$K$2</f>
        <v>0.92339874132311106</v>
      </c>
      <c r="F20" s="270">
        <f t="shared" si="1"/>
        <v>64.541788448104413</v>
      </c>
      <c r="G20" s="216">
        <v>14</v>
      </c>
      <c r="H20" s="278" t="s">
        <v>531</v>
      </c>
      <c r="I20" s="242">
        <v>5470</v>
      </c>
      <c r="J20" s="237" t="s">
        <v>156</v>
      </c>
      <c r="K20" s="237" t="s">
        <v>532</v>
      </c>
      <c r="L20" s="237" t="s">
        <v>123</v>
      </c>
      <c r="M20" s="245">
        <v>23260</v>
      </c>
      <c r="N20" s="238"/>
      <c r="O20" s="237" t="s">
        <v>533</v>
      </c>
      <c r="P20" s="245">
        <v>28687</v>
      </c>
      <c r="Q20" s="238"/>
    </row>
    <row r="21" spans="1:17">
      <c r="A21" s="216">
        <v>15</v>
      </c>
      <c r="B21" s="288">
        <v>6.0763888888888888E-2</v>
      </c>
      <c r="C21" s="223">
        <f t="shared" si="2"/>
        <v>87.5</v>
      </c>
      <c r="D21" s="223">
        <f t="shared" si="0"/>
        <v>57.426636349053403</v>
      </c>
      <c r="E21" s="228">
        <f>'10K'!$E21*(1-$K$2)+H.Marathon!$E21*$K$2</f>
        <v>0.94613469963801811</v>
      </c>
      <c r="F21" s="270">
        <f t="shared" si="1"/>
        <v>65.630441541775326</v>
      </c>
      <c r="G21" s="216">
        <v>15</v>
      </c>
      <c r="H21" s="278" t="s">
        <v>534</v>
      </c>
      <c r="I21" s="242">
        <v>5250</v>
      </c>
      <c r="J21" s="237" t="s">
        <v>535</v>
      </c>
      <c r="K21" s="237" t="s">
        <v>536</v>
      </c>
      <c r="L21" s="237" t="s">
        <v>123</v>
      </c>
      <c r="M21" s="245">
        <v>22980</v>
      </c>
      <c r="N21" s="238" t="s">
        <v>537</v>
      </c>
      <c r="O21" s="237" t="s">
        <v>538</v>
      </c>
      <c r="P21" s="245">
        <v>28658</v>
      </c>
      <c r="Q21" s="238"/>
    </row>
    <row r="22" spans="1:17">
      <c r="A22" s="216">
        <v>16</v>
      </c>
      <c r="B22" s="288">
        <v>5.2789351851851851E-2</v>
      </c>
      <c r="C22" s="223">
        <f t="shared" si="2"/>
        <v>76.016666666666666</v>
      </c>
      <c r="D22" s="223">
        <f t="shared" si="0"/>
        <v>56.403786326183315</v>
      </c>
      <c r="E22" s="228">
        <f>'10K'!$E22*(1-$K$2)+H.Marathon!$E22*$K$2</f>
        <v>0.96329230486626305</v>
      </c>
      <c r="F22" s="270">
        <f t="shared" si="1"/>
        <v>74.199236561521573</v>
      </c>
      <c r="G22" s="216">
        <v>16</v>
      </c>
      <c r="H22" s="278" t="s">
        <v>539</v>
      </c>
      <c r="I22" s="242">
        <v>4561</v>
      </c>
      <c r="J22" s="237" t="s">
        <v>540</v>
      </c>
      <c r="K22" s="237" t="s">
        <v>541</v>
      </c>
      <c r="L22" s="237" t="s">
        <v>126</v>
      </c>
      <c r="M22" s="245">
        <v>23751</v>
      </c>
      <c r="N22" s="238"/>
      <c r="O22" s="237" t="s">
        <v>287</v>
      </c>
      <c r="P22" s="245">
        <v>29877</v>
      </c>
      <c r="Q22" s="238"/>
    </row>
    <row r="23" spans="1:17">
      <c r="A23" s="216">
        <v>17</v>
      </c>
      <c r="B23" s="288">
        <v>4.8391203703703707E-2</v>
      </c>
      <c r="C23" s="223">
        <f t="shared" si="2"/>
        <v>69.683333333333337</v>
      </c>
      <c r="D23" s="223">
        <f t="shared" si="0"/>
        <v>55.723224024195261</v>
      </c>
      <c r="E23" s="228">
        <f>'10K'!$E23*(1-$K$2)+H.Marathon!$E23*$K$2</f>
        <v>0.97505724560627671</v>
      </c>
      <c r="F23" s="270">
        <f t="shared" si="1"/>
        <v>79.966358322212756</v>
      </c>
      <c r="G23" s="216">
        <v>17</v>
      </c>
      <c r="H23" s="278" t="s">
        <v>542</v>
      </c>
      <c r="I23" s="242">
        <v>4181</v>
      </c>
      <c r="J23" s="237" t="s">
        <v>543</v>
      </c>
      <c r="K23" s="237" t="s">
        <v>544</v>
      </c>
      <c r="L23" s="237" t="s">
        <v>131</v>
      </c>
      <c r="M23" s="245">
        <v>32267</v>
      </c>
      <c r="N23" s="238"/>
      <c r="O23" s="237" t="s">
        <v>545</v>
      </c>
      <c r="P23" s="245">
        <v>38838</v>
      </c>
      <c r="Q23" s="238"/>
    </row>
    <row r="24" spans="1:17">
      <c r="A24" s="216">
        <v>18</v>
      </c>
      <c r="B24" s="288">
        <v>4.6192129629629632E-2</v>
      </c>
      <c r="C24" s="223">
        <f t="shared" si="2"/>
        <v>66.516666666666666</v>
      </c>
      <c r="D24" s="223">
        <f t="shared" si="0"/>
        <v>55.147523756777538</v>
      </c>
      <c r="E24" s="228">
        <f>'10K'!$E24*(1-$K$2)+H.Marathon!$E24*$K$2</f>
        <v>0.98523613812589117</v>
      </c>
      <c r="F24" s="270">
        <f t="shared" si="1"/>
        <v>82.907828248725949</v>
      </c>
      <c r="G24" s="216">
        <v>18</v>
      </c>
      <c r="H24" s="278" t="s">
        <v>546</v>
      </c>
      <c r="I24" s="242">
        <v>3991</v>
      </c>
      <c r="J24" s="237" t="s">
        <v>547</v>
      </c>
      <c r="K24" s="237" t="s">
        <v>548</v>
      </c>
      <c r="L24" s="237" t="s">
        <v>126</v>
      </c>
      <c r="M24" s="245">
        <v>29647</v>
      </c>
      <c r="N24" s="238"/>
      <c r="O24" s="237" t="s">
        <v>287</v>
      </c>
      <c r="P24" s="245">
        <v>36478</v>
      </c>
      <c r="Q24" s="238"/>
    </row>
    <row r="25" spans="1:17">
      <c r="A25" s="216">
        <v>19</v>
      </c>
      <c r="B25" s="288">
        <v>4.611111111111111E-2</v>
      </c>
      <c r="C25" s="223">
        <f t="shared" si="2"/>
        <v>66.399999999999991</v>
      </c>
      <c r="D25" s="223">
        <f t="shared" si="0"/>
        <v>54.599297287551209</v>
      </c>
      <c r="E25" s="228">
        <f>'10K'!$E25*(1-$K$2)+H.Marathon!$E25*$K$2</f>
        <v>0.9951288026141224</v>
      </c>
      <c r="F25" s="270">
        <f t="shared" si="1"/>
        <v>82.227857360769903</v>
      </c>
      <c r="G25" s="216">
        <v>19</v>
      </c>
      <c r="H25" s="278" t="s">
        <v>549</v>
      </c>
      <c r="I25" s="242">
        <v>3984</v>
      </c>
      <c r="J25" s="237" t="s">
        <v>550</v>
      </c>
      <c r="K25" s="237" t="s">
        <v>551</v>
      </c>
      <c r="L25" s="237" t="s">
        <v>131</v>
      </c>
      <c r="M25" s="245">
        <v>35364</v>
      </c>
      <c r="N25" s="238"/>
      <c r="O25" s="237" t="s">
        <v>303</v>
      </c>
      <c r="P25" s="245">
        <v>42652</v>
      </c>
      <c r="Q25" s="238"/>
    </row>
    <row r="26" spans="1:17">
      <c r="A26" s="216">
        <v>20</v>
      </c>
      <c r="B26" s="288">
        <v>4.5555555555555557E-2</v>
      </c>
      <c r="C26" s="223">
        <f t="shared" si="2"/>
        <v>65.600000000000009</v>
      </c>
      <c r="D26" s="223">
        <f t="shared" si="0"/>
        <v>54.333333333333336</v>
      </c>
      <c r="E26" s="228">
        <f>'10K'!$E26*(1-$K$2)+H.Marathon!$E26*$K$2</f>
        <v>1</v>
      </c>
      <c r="F26" s="270">
        <f t="shared" si="1"/>
        <v>82.825203252032509</v>
      </c>
      <c r="G26" s="216">
        <v>20</v>
      </c>
      <c r="H26" s="278" t="s">
        <v>552</v>
      </c>
      <c r="I26" s="242">
        <v>3936</v>
      </c>
      <c r="J26" s="237" t="s">
        <v>553</v>
      </c>
      <c r="K26" s="237" t="s">
        <v>554</v>
      </c>
      <c r="L26" s="237" t="s">
        <v>126</v>
      </c>
      <c r="M26" s="245">
        <v>31503</v>
      </c>
      <c r="N26" s="238"/>
      <c r="O26" s="237" t="s">
        <v>555</v>
      </c>
      <c r="P26" s="245">
        <v>38998</v>
      </c>
      <c r="Q26" s="238"/>
    </row>
    <row r="27" spans="1:17">
      <c r="A27" s="216">
        <v>21</v>
      </c>
      <c r="B27" s="288">
        <v>4.4895833333333336E-2</v>
      </c>
      <c r="C27" s="223">
        <f t="shared" si="2"/>
        <v>64.650000000000006</v>
      </c>
      <c r="D27" s="223">
        <f t="shared" si="0"/>
        <v>54.333333333333336</v>
      </c>
      <c r="E27" s="228">
        <f>'10K'!$E27*(1-$K$2)+H.Marathon!$E27*$K$2</f>
        <v>1</v>
      </c>
      <c r="F27" s="270">
        <f t="shared" si="1"/>
        <v>84.042278937870591</v>
      </c>
      <c r="G27" s="216">
        <v>21</v>
      </c>
      <c r="H27" s="278" t="s">
        <v>556</v>
      </c>
      <c r="I27" s="242">
        <v>3879</v>
      </c>
      <c r="J27" s="237" t="s">
        <v>557</v>
      </c>
      <c r="K27" s="237" t="s">
        <v>558</v>
      </c>
      <c r="L27" s="237" t="s">
        <v>131</v>
      </c>
      <c r="M27" s="245">
        <v>34830</v>
      </c>
      <c r="N27" s="238"/>
      <c r="O27" s="237" t="s">
        <v>289</v>
      </c>
      <c r="P27" s="245">
        <v>42631</v>
      </c>
      <c r="Q27" s="238"/>
    </row>
    <row r="28" spans="1:17">
      <c r="A28" s="216">
        <v>22</v>
      </c>
      <c r="B28" s="288">
        <v>4.4594907407407409E-2</v>
      </c>
      <c r="C28" s="223">
        <f t="shared" si="2"/>
        <v>64.216666666666669</v>
      </c>
      <c r="D28" s="223">
        <f t="shared" si="0"/>
        <v>54.333333333333336</v>
      </c>
      <c r="E28" s="228">
        <f>'10K'!$E28*(1-$K$2)+H.Marathon!$E28*$K$2</f>
        <v>1</v>
      </c>
      <c r="F28" s="270">
        <f t="shared" si="1"/>
        <v>84.609395276407994</v>
      </c>
      <c r="G28" s="216">
        <v>22</v>
      </c>
      <c r="H28" s="278" t="s">
        <v>559</v>
      </c>
      <c r="I28" s="242">
        <v>3853</v>
      </c>
      <c r="J28" s="237" t="s">
        <v>230</v>
      </c>
      <c r="K28" s="237" t="s">
        <v>560</v>
      </c>
      <c r="L28" s="237" t="s">
        <v>128</v>
      </c>
      <c r="M28" s="245">
        <v>34239</v>
      </c>
      <c r="N28" s="238"/>
      <c r="O28" s="237" t="s">
        <v>296</v>
      </c>
      <c r="P28" s="245">
        <v>42455</v>
      </c>
      <c r="Q28" s="238"/>
    </row>
    <row r="29" spans="1:17" ht="15.75">
      <c r="A29" s="216">
        <v>23</v>
      </c>
      <c r="B29" s="288">
        <v>4.2650462962962966E-2</v>
      </c>
      <c r="C29" s="223">
        <f t="shared" si="2"/>
        <v>61.416666666666671</v>
      </c>
      <c r="D29" s="223">
        <f t="shared" si="0"/>
        <v>54.333333333333336</v>
      </c>
      <c r="E29" s="228">
        <f>'10K'!$E29*(1-$K$2)+H.Marathon!$E29*$K$2</f>
        <v>1</v>
      </c>
      <c r="F29" s="270">
        <f t="shared" si="1"/>
        <v>88.466757123473542</v>
      </c>
      <c r="G29" s="216">
        <v>23</v>
      </c>
      <c r="H29" s="290" t="s">
        <v>561</v>
      </c>
      <c r="I29" s="253">
        <v>3685</v>
      </c>
      <c r="J29" s="251" t="s">
        <v>562</v>
      </c>
      <c r="K29" s="251" t="s">
        <v>563</v>
      </c>
      <c r="L29" s="251" t="s">
        <v>128</v>
      </c>
      <c r="M29" s="235">
        <v>34311</v>
      </c>
      <c r="N29" s="252"/>
      <c r="O29" s="251" t="s">
        <v>564</v>
      </c>
      <c r="P29" s="277">
        <v>42826</v>
      </c>
      <c r="Q29" s="291" t="s">
        <v>565</v>
      </c>
    </row>
    <row r="30" spans="1:17">
      <c r="A30" s="216">
        <v>24</v>
      </c>
      <c r="B30" s="288">
        <v>4.5509259259259256E-2</v>
      </c>
      <c r="C30" s="223">
        <f t="shared" si="2"/>
        <v>65.533333333333331</v>
      </c>
      <c r="D30" s="223">
        <f t="shared" si="0"/>
        <v>54.333333333333336</v>
      </c>
      <c r="E30" s="228">
        <f>'10K'!$E30*(1-$K$2)+H.Marathon!$E30*$K$2</f>
        <v>1</v>
      </c>
      <c r="F30" s="270">
        <f t="shared" si="1"/>
        <v>82.909460834181075</v>
      </c>
      <c r="G30" s="216">
        <v>24</v>
      </c>
      <c r="H30" s="278" t="s">
        <v>566</v>
      </c>
      <c r="I30" s="242">
        <v>3932</v>
      </c>
      <c r="J30" s="237" t="s">
        <v>567</v>
      </c>
      <c r="K30" s="237" t="s">
        <v>568</v>
      </c>
      <c r="L30" s="237" t="s">
        <v>126</v>
      </c>
      <c r="M30" s="245">
        <v>30035</v>
      </c>
      <c r="N30" s="238"/>
      <c r="O30" s="237" t="s">
        <v>555</v>
      </c>
      <c r="P30" s="245">
        <v>38998</v>
      </c>
      <c r="Q30" s="238"/>
    </row>
    <row r="31" spans="1:17">
      <c r="A31" s="216">
        <v>25</v>
      </c>
      <c r="B31" s="288">
        <v>4.4293981481481483E-2</v>
      </c>
      <c r="C31" s="223">
        <f t="shared" si="2"/>
        <v>63.783333333333339</v>
      </c>
      <c r="D31" s="223">
        <f t="shared" si="0"/>
        <v>54.333333333333336</v>
      </c>
      <c r="E31" s="228">
        <f>'10K'!$E31*(1-$K$2)+H.Marathon!$E31*$K$2</f>
        <v>1</v>
      </c>
      <c r="F31" s="270">
        <f t="shared" si="1"/>
        <v>85.184217402665269</v>
      </c>
      <c r="G31" s="216">
        <v>25</v>
      </c>
      <c r="H31" s="278" t="s">
        <v>569</v>
      </c>
      <c r="I31" s="242">
        <v>3827</v>
      </c>
      <c r="J31" s="237" t="s">
        <v>405</v>
      </c>
      <c r="K31" s="237" t="s">
        <v>406</v>
      </c>
      <c r="L31" s="237" t="s">
        <v>128</v>
      </c>
      <c r="M31" s="245">
        <v>29632</v>
      </c>
      <c r="N31" s="238"/>
      <c r="O31" s="237" t="s">
        <v>555</v>
      </c>
      <c r="P31" s="245">
        <v>38998</v>
      </c>
      <c r="Q31" s="238"/>
    </row>
    <row r="32" spans="1:17">
      <c r="A32" s="216">
        <v>26</v>
      </c>
      <c r="B32" s="288">
        <v>4.4374999999999998E-2</v>
      </c>
      <c r="C32" s="223">
        <f t="shared" si="2"/>
        <v>63.9</v>
      </c>
      <c r="D32" s="223">
        <f t="shared" si="0"/>
        <v>54.333333333333336</v>
      </c>
      <c r="E32" s="228">
        <f>'10K'!$E32*(1-$K$2)+H.Marathon!$E32*$K$2</f>
        <v>1</v>
      </c>
      <c r="F32" s="270">
        <f t="shared" si="1"/>
        <v>85.028690662493489</v>
      </c>
      <c r="G32" s="216">
        <v>26</v>
      </c>
      <c r="H32" s="278" t="s">
        <v>570</v>
      </c>
      <c r="I32" s="242">
        <v>3834</v>
      </c>
      <c r="J32" s="237" t="s">
        <v>146</v>
      </c>
      <c r="K32" s="237" t="s">
        <v>571</v>
      </c>
      <c r="L32" s="237" t="s">
        <v>147</v>
      </c>
      <c r="M32" s="245">
        <v>27150</v>
      </c>
      <c r="N32" s="238"/>
      <c r="O32" s="237" t="s">
        <v>572</v>
      </c>
      <c r="P32" s="245">
        <v>36961</v>
      </c>
      <c r="Q32" s="238"/>
    </row>
    <row r="33" spans="1:17">
      <c r="A33" s="216">
        <v>27</v>
      </c>
      <c r="B33" s="288">
        <v>4.4664351851851851E-2</v>
      </c>
      <c r="C33" s="223">
        <f t="shared" si="2"/>
        <v>64.316666666666663</v>
      </c>
      <c r="D33" s="223">
        <f t="shared" si="0"/>
        <v>54.333333333333336</v>
      </c>
      <c r="E33" s="228">
        <f>'10K'!$E33*(1-$K$2)+H.Marathon!$E33*$K$2</f>
        <v>1</v>
      </c>
      <c r="F33" s="270">
        <f t="shared" si="1"/>
        <v>84.477844001036544</v>
      </c>
      <c r="G33" s="216">
        <v>27</v>
      </c>
      <c r="H33" s="278" t="s">
        <v>573</v>
      </c>
      <c r="I33" s="242">
        <v>3859</v>
      </c>
      <c r="J33" s="237" t="s">
        <v>156</v>
      </c>
      <c r="K33" s="237" t="s">
        <v>574</v>
      </c>
      <c r="L33" s="237" t="s">
        <v>128</v>
      </c>
      <c r="M33" s="245">
        <v>32494</v>
      </c>
      <c r="N33" s="238"/>
      <c r="O33" s="237" t="s">
        <v>296</v>
      </c>
      <c r="P33" s="245">
        <v>42455</v>
      </c>
      <c r="Q33" s="238"/>
    </row>
    <row r="34" spans="1:17">
      <c r="A34" s="216">
        <v>28</v>
      </c>
      <c r="B34" s="288">
        <v>4.6296296296296294E-2</v>
      </c>
      <c r="C34" s="223">
        <f t="shared" si="2"/>
        <v>66.666666666666657</v>
      </c>
      <c r="D34" s="223">
        <f t="shared" si="0"/>
        <v>54.333333333333336</v>
      </c>
      <c r="E34" s="228">
        <f>'10K'!$E34*(1-$K$2)+H.Marathon!$E34*$K$2</f>
        <v>1</v>
      </c>
      <c r="F34" s="270">
        <f t="shared" si="1"/>
        <v>81.500000000000014</v>
      </c>
      <c r="G34" s="216">
        <v>28</v>
      </c>
      <c r="H34" s="278" t="s">
        <v>575</v>
      </c>
      <c r="I34" s="242">
        <v>4000</v>
      </c>
      <c r="J34" s="237" t="s">
        <v>172</v>
      </c>
      <c r="K34" s="237" t="s">
        <v>576</v>
      </c>
      <c r="L34" s="237" t="s">
        <v>128</v>
      </c>
      <c r="M34" s="245">
        <v>25878</v>
      </c>
      <c r="N34" s="238"/>
      <c r="O34" s="237" t="s">
        <v>572</v>
      </c>
      <c r="P34" s="245">
        <v>36232</v>
      </c>
      <c r="Q34" s="238"/>
    </row>
    <row r="35" spans="1:17">
      <c r="A35" s="216">
        <v>29</v>
      </c>
      <c r="B35" s="288">
        <v>4.5173611111111109E-2</v>
      </c>
      <c r="C35" s="223">
        <f t="shared" si="2"/>
        <v>65.05</v>
      </c>
      <c r="D35" s="223">
        <f t="shared" si="0"/>
        <v>54.333333333333336</v>
      </c>
      <c r="E35" s="228">
        <f>'10K'!$E35*(1-$K$2)+H.Marathon!$E35*$K$2</f>
        <v>1</v>
      </c>
      <c r="F35" s="270">
        <f t="shared" si="1"/>
        <v>83.525493210351016</v>
      </c>
      <c r="G35" s="216">
        <v>29</v>
      </c>
      <c r="H35" s="278" t="s">
        <v>577</v>
      </c>
      <c r="I35" s="242">
        <v>3903</v>
      </c>
      <c r="J35" s="237" t="s">
        <v>578</v>
      </c>
      <c r="K35" s="237" t="s">
        <v>560</v>
      </c>
      <c r="L35" s="237" t="s">
        <v>128</v>
      </c>
      <c r="M35" s="245">
        <v>30890</v>
      </c>
      <c r="N35" s="238"/>
      <c r="O35" s="237" t="s">
        <v>303</v>
      </c>
      <c r="P35" s="245">
        <v>41560</v>
      </c>
      <c r="Q35" s="238"/>
    </row>
    <row r="36" spans="1:17">
      <c r="A36" s="216">
        <v>30</v>
      </c>
      <c r="B36" s="288">
        <v>4.5486111111111109E-2</v>
      </c>
      <c r="C36" s="223">
        <f t="shared" si="2"/>
        <v>65.5</v>
      </c>
      <c r="D36" s="223">
        <f t="shared" si="0"/>
        <v>54.334499737600545</v>
      </c>
      <c r="E36" s="228">
        <f>'10K'!$E36*(1-$K$2)+H.Marathon!$E36*$K$2</f>
        <v>0.99997853289764627</v>
      </c>
      <c r="F36" s="270">
        <f t="shared" si="1"/>
        <v>82.953434713893955</v>
      </c>
      <c r="G36" s="216">
        <v>30</v>
      </c>
      <c r="H36" s="278" t="s">
        <v>579</v>
      </c>
      <c r="I36" s="242">
        <v>3930</v>
      </c>
      <c r="J36" s="237" t="s">
        <v>580</v>
      </c>
      <c r="K36" s="237" t="s">
        <v>581</v>
      </c>
      <c r="L36" s="237" t="s">
        <v>128</v>
      </c>
      <c r="M36" s="245">
        <v>28908</v>
      </c>
      <c r="N36" s="238"/>
      <c r="O36" s="237" t="s">
        <v>303</v>
      </c>
      <c r="P36" s="245">
        <v>40097</v>
      </c>
      <c r="Q36" s="238"/>
    </row>
    <row r="37" spans="1:17">
      <c r="A37" s="216">
        <v>31</v>
      </c>
      <c r="B37" s="288">
        <v>4.5624999999999999E-2</v>
      </c>
      <c r="C37" s="223">
        <f t="shared" si="2"/>
        <v>65.7</v>
      </c>
      <c r="D37" s="223">
        <f t="shared" si="0"/>
        <v>54.337999250899799</v>
      </c>
      <c r="E37" s="228">
        <f>'10K'!$E37*(1-$K$2)+H.Marathon!$E37*$K$2</f>
        <v>0.99991413159058506</v>
      </c>
      <c r="F37" s="270">
        <f t="shared" si="1"/>
        <v>82.706239346879457</v>
      </c>
      <c r="G37" s="216">
        <v>31</v>
      </c>
      <c r="H37" s="278" t="s">
        <v>582</v>
      </c>
      <c r="I37" s="242">
        <v>3942</v>
      </c>
      <c r="J37" s="237" t="s">
        <v>583</v>
      </c>
      <c r="K37" s="237" t="s">
        <v>584</v>
      </c>
      <c r="L37" s="237" t="s">
        <v>169</v>
      </c>
      <c r="M37" s="245">
        <v>27544</v>
      </c>
      <c r="N37" s="238"/>
      <c r="O37" s="237" t="s">
        <v>555</v>
      </c>
      <c r="P37" s="245">
        <v>38998</v>
      </c>
      <c r="Q37" s="238"/>
    </row>
    <row r="38" spans="1:17">
      <c r="A38" s="216">
        <v>32</v>
      </c>
      <c r="B38" s="288">
        <v>4.3993055555555556E-2</v>
      </c>
      <c r="C38" s="223">
        <f t="shared" si="2"/>
        <v>63.35</v>
      </c>
      <c r="D38" s="223">
        <f t="shared" si="0"/>
        <v>54.364026236047131</v>
      </c>
      <c r="E38" s="228">
        <f>'10K'!$E38*(1-$K$2)+H.Marathon!$E38*$K$2</f>
        <v>0.99943541888195464</v>
      </c>
      <c r="F38" s="270">
        <f t="shared" si="1"/>
        <v>85.815353174502178</v>
      </c>
      <c r="G38" s="216">
        <v>32</v>
      </c>
      <c r="H38" s="278" t="s">
        <v>585</v>
      </c>
      <c r="I38" s="242">
        <v>3801</v>
      </c>
      <c r="J38" s="237" t="s">
        <v>146</v>
      </c>
      <c r="K38" s="237" t="s">
        <v>571</v>
      </c>
      <c r="L38" s="237" t="s">
        <v>147</v>
      </c>
      <c r="M38" s="245">
        <v>27150</v>
      </c>
      <c r="N38" s="238"/>
      <c r="O38" s="237" t="s">
        <v>555</v>
      </c>
      <c r="P38" s="245">
        <v>38998</v>
      </c>
      <c r="Q38" s="238"/>
    </row>
    <row r="39" spans="1:17">
      <c r="A39" s="216">
        <v>33</v>
      </c>
      <c r="B39" s="288">
        <v>4.6574074074074073E-2</v>
      </c>
      <c r="C39" s="223">
        <f t="shared" si="2"/>
        <v>67.066666666666663</v>
      </c>
      <c r="D39" s="223">
        <f t="shared" si="0"/>
        <v>54.44301810434208</v>
      </c>
      <c r="E39" s="228">
        <f>'10K'!$E39*(1-$K$2)+H.Marathon!$E39*$K$2</f>
        <v>0.99798532897646253</v>
      </c>
      <c r="F39" s="270">
        <f t="shared" si="1"/>
        <v>81.177462382219815</v>
      </c>
      <c r="G39" s="216">
        <v>33</v>
      </c>
      <c r="H39" s="278" t="s">
        <v>586</v>
      </c>
      <c r="I39" s="242">
        <v>4024</v>
      </c>
      <c r="J39" s="237" t="s">
        <v>587</v>
      </c>
      <c r="K39" s="237" t="s">
        <v>588</v>
      </c>
      <c r="L39" s="237" t="s">
        <v>270</v>
      </c>
      <c r="M39" s="245">
        <v>30264</v>
      </c>
      <c r="N39" s="238"/>
      <c r="O39" s="237" t="s">
        <v>296</v>
      </c>
      <c r="P39" s="245">
        <v>42455</v>
      </c>
      <c r="Q39" s="238"/>
    </row>
    <row r="40" spans="1:17">
      <c r="A40" s="216">
        <v>34</v>
      </c>
      <c r="B40" s="288">
        <v>4.5266203703703704E-2</v>
      </c>
      <c r="C40" s="223">
        <f t="shared" si="2"/>
        <v>65.183333333333337</v>
      </c>
      <c r="D40" s="223">
        <f t="shared" si="0"/>
        <v>54.56526021784201</v>
      </c>
      <c r="E40" s="228">
        <f>'10K'!$E40*(1-$K$2)+H.Marathon!$E40*$K$2</f>
        <v>0.99574955047253966</v>
      </c>
      <c r="F40" s="270">
        <f t="shared" si="1"/>
        <v>83.710447790092573</v>
      </c>
      <c r="G40" s="216">
        <v>34</v>
      </c>
      <c r="H40" s="278" t="s">
        <v>589</v>
      </c>
      <c r="I40" s="242">
        <v>3911</v>
      </c>
      <c r="J40" s="237" t="s">
        <v>154</v>
      </c>
      <c r="K40" s="237" t="s">
        <v>155</v>
      </c>
      <c r="L40" s="237" t="s">
        <v>123</v>
      </c>
      <c r="M40" s="245">
        <v>23483</v>
      </c>
      <c r="N40" s="237" t="s">
        <v>590</v>
      </c>
      <c r="O40" s="237" t="s">
        <v>591</v>
      </c>
      <c r="P40" s="245">
        <v>36045</v>
      </c>
      <c r="Q40" s="238"/>
    </row>
    <row r="41" spans="1:17">
      <c r="A41" s="216">
        <v>35</v>
      </c>
      <c r="B41" s="288">
        <v>4.6666666666666669E-2</v>
      </c>
      <c r="C41" s="223">
        <f t="shared" si="2"/>
        <v>67.2</v>
      </c>
      <c r="D41" s="223">
        <f t="shared" si="0"/>
        <v>54.741574384666784</v>
      </c>
      <c r="E41" s="228">
        <f>'10K'!$E41*(1-$K$2)+H.Marathon!$E41*$K$2</f>
        <v>0.9925423947717551</v>
      </c>
      <c r="F41" s="270">
        <f t="shared" si="1"/>
        <v>81.460676167658903</v>
      </c>
      <c r="G41" s="216">
        <v>35</v>
      </c>
      <c r="H41" s="278" t="s">
        <v>592</v>
      </c>
      <c r="I41" s="242">
        <v>4032</v>
      </c>
      <c r="J41" s="237" t="s">
        <v>593</v>
      </c>
      <c r="K41" s="237" t="s">
        <v>594</v>
      </c>
      <c r="L41" s="237" t="s">
        <v>147</v>
      </c>
      <c r="M41" s="245">
        <v>23469</v>
      </c>
      <c r="N41" s="238"/>
      <c r="O41" s="237" t="s">
        <v>572</v>
      </c>
      <c r="P41" s="245">
        <v>36597</v>
      </c>
      <c r="Q41" s="238"/>
    </row>
    <row r="42" spans="1:17">
      <c r="A42" s="216">
        <v>36</v>
      </c>
      <c r="B42" s="288">
        <v>4.4016203703703703E-2</v>
      </c>
      <c r="C42" s="223">
        <f t="shared" si="2"/>
        <v>63.383333333333333</v>
      </c>
      <c r="D42" s="223">
        <f t="shared" si="0"/>
        <v>54.962680734983174</v>
      </c>
      <c r="E42" s="228">
        <f>'10K'!$E42*(1-$K$2)+H.Marathon!$E42*$K$2</f>
        <v>0.98854955047253967</v>
      </c>
      <c r="F42" s="270">
        <f t="shared" si="1"/>
        <v>86.714721117512241</v>
      </c>
      <c r="G42" s="216">
        <v>36</v>
      </c>
      <c r="H42" s="278" t="s">
        <v>595</v>
      </c>
      <c r="I42" s="242">
        <v>3803</v>
      </c>
      <c r="J42" s="237" t="s">
        <v>596</v>
      </c>
      <c r="K42" s="237" t="s">
        <v>597</v>
      </c>
      <c r="L42" s="237" t="s">
        <v>598</v>
      </c>
      <c r="M42" s="245">
        <v>25591</v>
      </c>
      <c r="N42" s="238"/>
      <c r="O42" s="237" t="s">
        <v>555</v>
      </c>
      <c r="P42" s="245">
        <v>38998</v>
      </c>
      <c r="Q42" s="238"/>
    </row>
    <row r="43" spans="1:17">
      <c r="A43" s="216">
        <v>37</v>
      </c>
      <c r="B43" s="288">
        <v>4.6539351851851853E-2</v>
      </c>
      <c r="C43" s="223">
        <f t="shared" si="2"/>
        <v>67.016666666666666</v>
      </c>
      <c r="D43" s="223">
        <f t="shared" ref="D43:D74" si="3">E$4/E43</f>
        <v>55.234867265989749</v>
      </c>
      <c r="E43" s="228">
        <f>'10K'!$E43*(1-$K$2)+H.Marathon!$E43*$K$2</f>
        <v>0.98367817327567797</v>
      </c>
      <c r="F43" s="270">
        <f t="shared" si="1"/>
        <v>82.419598009435092</v>
      </c>
      <c r="G43" s="216">
        <v>37</v>
      </c>
      <c r="H43" s="278" t="s">
        <v>599</v>
      </c>
      <c r="I43" s="242">
        <v>4021</v>
      </c>
      <c r="J43" s="237" t="s">
        <v>600</v>
      </c>
      <c r="K43" s="237" t="s">
        <v>601</v>
      </c>
      <c r="L43" s="237" t="s">
        <v>123</v>
      </c>
      <c r="M43" s="245">
        <v>28724</v>
      </c>
      <c r="N43" s="238"/>
      <c r="O43" s="237" t="s">
        <v>296</v>
      </c>
      <c r="P43" s="245">
        <v>42455</v>
      </c>
      <c r="Q43" s="238"/>
    </row>
    <row r="44" spans="1:17">
      <c r="A44" s="216">
        <v>38</v>
      </c>
      <c r="B44" s="288">
        <v>4.7141203703703706E-2</v>
      </c>
      <c r="C44" s="223">
        <f t="shared" si="2"/>
        <v>67.88333333333334</v>
      </c>
      <c r="D44" s="223">
        <f t="shared" si="3"/>
        <v>55.559630883955329</v>
      </c>
      <c r="E44" s="228">
        <f>'10K'!$E44*(1-$K$2)+H.Marathon!$E44*$K$2</f>
        <v>0.9779282631811701</v>
      </c>
      <c r="F44" s="270">
        <f t="shared" si="1"/>
        <v>81.845761184319173</v>
      </c>
      <c r="G44" s="216">
        <v>38</v>
      </c>
      <c r="H44" s="278" t="s">
        <v>602</v>
      </c>
      <c r="I44" s="242">
        <v>4073</v>
      </c>
      <c r="J44" s="237" t="s">
        <v>154</v>
      </c>
      <c r="K44" s="237" t="s">
        <v>155</v>
      </c>
      <c r="L44" s="237" t="s">
        <v>123</v>
      </c>
      <c r="M44" s="245">
        <v>23483</v>
      </c>
      <c r="N44" s="237" t="s">
        <v>590</v>
      </c>
      <c r="O44" s="237" t="s">
        <v>591</v>
      </c>
      <c r="P44" s="245">
        <v>37501</v>
      </c>
      <c r="Q44" s="238"/>
    </row>
    <row r="45" spans="1:17">
      <c r="A45" s="216">
        <v>39</v>
      </c>
      <c r="B45" s="288">
        <v>4.5381944444444447E-2</v>
      </c>
      <c r="C45" s="223">
        <f t="shared" si="2"/>
        <v>65.350000000000009</v>
      </c>
      <c r="D45" s="223">
        <f t="shared" si="3"/>
        <v>55.938786566191283</v>
      </c>
      <c r="E45" s="228">
        <f>'10K'!$E45*(1-$K$2)+H.Marathon!$E45*$K$2</f>
        <v>0.97129982018901595</v>
      </c>
      <c r="F45" s="270">
        <f t="shared" ref="F45:F76" si="4">100*(D45/C45)</f>
        <v>85.598755265786181</v>
      </c>
      <c r="G45" s="216">
        <v>39</v>
      </c>
      <c r="H45" s="278" t="s">
        <v>603</v>
      </c>
      <c r="I45" s="242">
        <v>3921</v>
      </c>
      <c r="J45" s="237" t="s">
        <v>157</v>
      </c>
      <c r="K45" s="237" t="s">
        <v>158</v>
      </c>
      <c r="L45" s="237" t="s">
        <v>128</v>
      </c>
      <c r="M45" s="245">
        <v>24566</v>
      </c>
      <c r="N45" s="238"/>
      <c r="O45" s="237" t="s">
        <v>555</v>
      </c>
      <c r="P45" s="245">
        <v>38998</v>
      </c>
      <c r="Q45" s="238"/>
    </row>
    <row r="46" spans="1:17">
      <c r="A46" s="216">
        <v>40</v>
      </c>
      <c r="B46" s="288">
        <v>4.7905092592592589E-2</v>
      </c>
      <c r="C46" s="223">
        <f t="shared" si="2"/>
        <v>68.983333333333334</v>
      </c>
      <c r="D46" s="223">
        <f t="shared" si="3"/>
        <v>56.374493393172799</v>
      </c>
      <c r="E46" s="228">
        <f>'10K'!$E46*(1-$K$2)+H.Marathon!$E46*$K$2</f>
        <v>0.96379284429921541</v>
      </c>
      <c r="F46" s="270">
        <f t="shared" si="4"/>
        <v>81.721903928252431</v>
      </c>
      <c r="G46" s="216">
        <v>40</v>
      </c>
      <c r="H46" s="278" t="s">
        <v>604</v>
      </c>
      <c r="I46" s="242">
        <v>4139</v>
      </c>
      <c r="J46" s="237" t="s">
        <v>605</v>
      </c>
      <c r="K46" s="237" t="s">
        <v>606</v>
      </c>
      <c r="L46" s="237" t="s">
        <v>123</v>
      </c>
      <c r="M46" s="245">
        <v>27599</v>
      </c>
      <c r="N46" s="237" t="s">
        <v>590</v>
      </c>
      <c r="O46" s="237" t="s">
        <v>591</v>
      </c>
      <c r="P46" s="245">
        <v>42254</v>
      </c>
      <c r="Q46" s="238"/>
    </row>
    <row r="47" spans="1:17">
      <c r="A47" s="216">
        <v>41</v>
      </c>
      <c r="B47" s="288">
        <v>4.5740740740740742E-2</v>
      </c>
      <c r="C47" s="223">
        <f t="shared" si="2"/>
        <v>65.866666666666674</v>
      </c>
      <c r="D47" s="223">
        <f t="shared" si="3"/>
        <v>56.8306276460237</v>
      </c>
      <c r="E47" s="228">
        <f>'10K'!$E47*(1-$K$2)+H.Marathon!$E47*$K$2</f>
        <v>0.95605724560627658</v>
      </c>
      <c r="F47" s="270">
        <f t="shared" si="4"/>
        <v>86.281317276351771</v>
      </c>
      <c r="G47" s="216">
        <v>41</v>
      </c>
      <c r="H47" s="278" t="s">
        <v>280</v>
      </c>
      <c r="I47" s="242">
        <v>3952</v>
      </c>
      <c r="J47" s="216" t="s">
        <v>161</v>
      </c>
      <c r="K47" s="216" t="s">
        <v>162</v>
      </c>
      <c r="L47" s="237" t="s">
        <v>123</v>
      </c>
      <c r="M47" s="245">
        <v>26709</v>
      </c>
      <c r="N47" s="216" t="s">
        <v>607</v>
      </c>
      <c r="O47" s="237" t="s">
        <v>608</v>
      </c>
      <c r="P47" s="239">
        <v>41903</v>
      </c>
      <c r="Q47" s="238"/>
    </row>
    <row r="48" spans="1:17">
      <c r="A48" s="216">
        <v>42</v>
      </c>
      <c r="B48" s="288">
        <v>4.8194444444444443E-2</v>
      </c>
      <c r="C48" s="223">
        <f t="shared" si="2"/>
        <v>69.399999999999991</v>
      </c>
      <c r="D48" s="223">
        <f t="shared" si="3"/>
        <v>57.290755902938656</v>
      </c>
      <c r="E48" s="228">
        <f>'10K'!$E48*(1-$K$2)+H.Marathon!$E48*$K$2</f>
        <v>0.9483787127086305</v>
      </c>
      <c r="F48" s="270">
        <f t="shared" si="4"/>
        <v>82.551521473975015</v>
      </c>
      <c r="G48" s="216">
        <v>42</v>
      </c>
      <c r="H48" s="278" t="s">
        <v>609</v>
      </c>
      <c r="I48" s="242">
        <v>4164</v>
      </c>
      <c r="J48" s="237" t="s">
        <v>255</v>
      </c>
      <c r="K48" s="216" t="s">
        <v>256</v>
      </c>
      <c r="L48" s="237" t="s">
        <v>123</v>
      </c>
      <c r="M48" s="245">
        <v>24103</v>
      </c>
      <c r="N48" s="237" t="s">
        <v>590</v>
      </c>
      <c r="O48" s="237" t="s">
        <v>591</v>
      </c>
      <c r="P48" s="245">
        <v>39692</v>
      </c>
      <c r="Q48" s="238"/>
    </row>
    <row r="49" spans="1:17">
      <c r="A49" s="216">
        <v>43</v>
      </c>
      <c r="B49" s="288">
        <v>4.9641203703703701E-2</v>
      </c>
      <c r="C49" s="223">
        <f t="shared" si="2"/>
        <v>71.483333333333334</v>
      </c>
      <c r="D49" s="223">
        <f t="shared" si="3"/>
        <v>57.764536409350626</v>
      </c>
      <c r="E49" s="228">
        <f>'10K'!$E49*(1-$K$2)+H.Marathon!$E49*$K$2</f>
        <v>0.94060017981098409</v>
      </c>
      <c r="F49" s="270">
        <f t="shared" si="4"/>
        <v>80.808397868058705</v>
      </c>
      <c r="G49" s="216">
        <v>43</v>
      </c>
      <c r="H49" s="278" t="s">
        <v>610</v>
      </c>
      <c r="I49" s="242">
        <v>4289</v>
      </c>
      <c r="J49" s="237" t="s">
        <v>167</v>
      </c>
      <c r="K49" s="237" t="s">
        <v>168</v>
      </c>
      <c r="L49" s="237" t="s">
        <v>169</v>
      </c>
      <c r="M49" s="245">
        <v>20152</v>
      </c>
      <c r="N49" s="237" t="s">
        <v>590</v>
      </c>
      <c r="O49" s="237" t="s">
        <v>591</v>
      </c>
      <c r="P49" s="245">
        <v>36045</v>
      </c>
      <c r="Q49" s="238"/>
    </row>
    <row r="50" spans="1:17">
      <c r="A50" s="216">
        <v>44</v>
      </c>
      <c r="B50" s="288">
        <v>4.777777777777778E-2</v>
      </c>
      <c r="C50" s="223">
        <f t="shared" si="2"/>
        <v>68.8</v>
      </c>
      <c r="D50" s="223">
        <f t="shared" si="3"/>
        <v>58.246218356016648</v>
      </c>
      <c r="E50" s="228">
        <f>'10K'!$E50*(1-$K$2)+H.Marathon!$E50*$K$2</f>
        <v>0.9328216469133378</v>
      </c>
      <c r="F50" s="270">
        <f t="shared" si="4"/>
        <v>84.660201098861407</v>
      </c>
      <c r="G50" s="216">
        <v>44</v>
      </c>
      <c r="H50" s="278" t="s">
        <v>281</v>
      </c>
      <c r="I50" s="242">
        <v>4128</v>
      </c>
      <c r="J50" s="237" t="s">
        <v>262</v>
      </c>
      <c r="K50" s="237" t="s">
        <v>301</v>
      </c>
      <c r="L50" s="237" t="s">
        <v>251</v>
      </c>
      <c r="M50" s="245">
        <v>18655</v>
      </c>
      <c r="N50" s="238"/>
      <c r="O50" s="237" t="s">
        <v>611</v>
      </c>
      <c r="P50" s="245">
        <v>34784</v>
      </c>
      <c r="Q50" s="238"/>
    </row>
    <row r="51" spans="1:17">
      <c r="A51" s="216">
        <v>45</v>
      </c>
      <c r="B51" s="288">
        <v>4.6770833333333331E-2</v>
      </c>
      <c r="C51" s="223">
        <f t="shared" si="2"/>
        <v>67.349999999999994</v>
      </c>
      <c r="D51" s="223">
        <f t="shared" si="3"/>
        <v>58.736001068607138</v>
      </c>
      <c r="E51" s="228">
        <f>'10K'!$E51*(1-$K$2)+H.Marathon!$E51*$K$2</f>
        <v>0.92504311401569161</v>
      </c>
      <c r="F51" s="270">
        <f t="shared" si="4"/>
        <v>87.210098097412242</v>
      </c>
      <c r="G51" s="216">
        <v>45</v>
      </c>
      <c r="H51" s="278" t="s">
        <v>612</v>
      </c>
      <c r="I51" s="242">
        <v>4041</v>
      </c>
      <c r="J51" s="237" t="s">
        <v>154</v>
      </c>
      <c r="K51" s="237" t="s">
        <v>155</v>
      </c>
      <c r="L51" s="237" t="s">
        <v>123</v>
      </c>
      <c r="M51" s="245">
        <v>23483</v>
      </c>
      <c r="N51" s="237" t="s">
        <v>590</v>
      </c>
      <c r="O51" s="237" t="s">
        <v>591</v>
      </c>
      <c r="P51" s="245">
        <v>40063</v>
      </c>
      <c r="Q51" s="238"/>
    </row>
    <row r="52" spans="1:17">
      <c r="A52" s="216">
        <v>46</v>
      </c>
      <c r="B52" s="288">
        <v>4.8877314814814818E-2</v>
      </c>
      <c r="C52" s="223">
        <f t="shared" si="2"/>
        <v>70.38333333333334</v>
      </c>
      <c r="D52" s="223">
        <f t="shared" si="3"/>
        <v>59.23409063403161</v>
      </c>
      <c r="E52" s="228">
        <f>'10K'!$E52*(1-$K$2)+H.Marathon!$E52*$K$2</f>
        <v>0.91726458111804532</v>
      </c>
      <c r="F52" s="270">
        <f t="shared" si="4"/>
        <v>84.159257353585033</v>
      </c>
      <c r="G52" s="216">
        <v>46</v>
      </c>
      <c r="H52" s="278" t="s">
        <v>613</v>
      </c>
      <c r="I52" s="242">
        <v>4223</v>
      </c>
      <c r="J52" s="237" t="s">
        <v>154</v>
      </c>
      <c r="K52" s="237" t="s">
        <v>155</v>
      </c>
      <c r="L52" s="237" t="s">
        <v>123</v>
      </c>
      <c r="M52" s="245">
        <v>23483</v>
      </c>
      <c r="N52" s="237" t="s">
        <v>590</v>
      </c>
      <c r="O52" s="237" t="s">
        <v>591</v>
      </c>
      <c r="P52" s="245">
        <v>40427</v>
      </c>
      <c r="Q52" s="238"/>
    </row>
    <row r="53" spans="1:17">
      <c r="A53" s="216">
        <v>47</v>
      </c>
      <c r="B53" s="288">
        <v>5.1701388888888887E-2</v>
      </c>
      <c r="C53" s="223">
        <f t="shared" si="2"/>
        <v>74.45</v>
      </c>
      <c r="D53" s="223">
        <f t="shared" si="3"/>
        <v>59.734602221062069</v>
      </c>
      <c r="E53" s="228">
        <f>'10K'!$E53*(1-$K$2)+H.Marathon!$E53*$K$2</f>
        <v>0.90957889251961443</v>
      </c>
      <c r="F53" s="270">
        <f t="shared" si="4"/>
        <v>80.234522795247912</v>
      </c>
      <c r="G53" s="216">
        <v>47</v>
      </c>
      <c r="H53" s="278" t="s">
        <v>614</v>
      </c>
      <c r="I53" s="242">
        <v>4467</v>
      </c>
      <c r="J53" s="237" t="s">
        <v>487</v>
      </c>
      <c r="K53" s="237" t="s">
        <v>615</v>
      </c>
      <c r="L53" s="237" t="s">
        <v>123</v>
      </c>
      <c r="M53" s="245">
        <v>16974</v>
      </c>
      <c r="N53" s="237" t="s">
        <v>590</v>
      </c>
      <c r="O53" s="237" t="s">
        <v>591</v>
      </c>
      <c r="P53" s="245">
        <v>34218</v>
      </c>
      <c r="Q53" s="238"/>
    </row>
    <row r="54" spans="1:17">
      <c r="A54" s="216">
        <v>48</v>
      </c>
      <c r="B54" s="288">
        <v>5.3483796296296293E-2</v>
      </c>
      <c r="C54" s="223">
        <f t="shared" si="2"/>
        <v>77.016666666666666</v>
      </c>
      <c r="D54" s="223">
        <f t="shared" si="3"/>
        <v>60.249846602533736</v>
      </c>
      <c r="E54" s="228">
        <f>'10K'!$E54*(1-$K$2)+H.Marathon!$E54*$K$2</f>
        <v>0.90180035962196814</v>
      </c>
      <c r="F54" s="270">
        <f t="shared" si="4"/>
        <v>78.229621210820682</v>
      </c>
      <c r="G54" s="216">
        <v>48</v>
      </c>
      <c r="H54" s="278" t="s">
        <v>616</v>
      </c>
      <c r="I54" s="242">
        <v>4621</v>
      </c>
      <c r="J54" s="237" t="s">
        <v>617</v>
      </c>
      <c r="K54" s="237" t="s">
        <v>618</v>
      </c>
      <c r="L54" s="237" t="s">
        <v>147</v>
      </c>
      <c r="M54" s="245">
        <v>21521</v>
      </c>
      <c r="N54" s="238"/>
      <c r="O54" s="237" t="s">
        <v>572</v>
      </c>
      <c r="P54" s="245">
        <v>39152</v>
      </c>
      <c r="Q54" s="238"/>
    </row>
    <row r="55" spans="1:17">
      <c r="A55" s="216">
        <v>49</v>
      </c>
      <c r="B55" s="288">
        <v>4.8402777777777781E-2</v>
      </c>
      <c r="C55" s="223">
        <f t="shared" si="2"/>
        <v>69.7</v>
      </c>
      <c r="D55" s="223">
        <f t="shared" si="3"/>
        <v>60.774056862134543</v>
      </c>
      <c r="E55" s="228">
        <f>'10K'!$E55*(1-$K$2)+H.Marathon!$E55*$K$2</f>
        <v>0.89402182672432196</v>
      </c>
      <c r="F55" s="270">
        <f t="shared" si="4"/>
        <v>87.19376881224467</v>
      </c>
      <c r="G55" s="216">
        <v>49</v>
      </c>
      <c r="H55" s="278" t="s">
        <v>619</v>
      </c>
      <c r="I55" s="242">
        <v>4182</v>
      </c>
      <c r="J55" s="237" t="s">
        <v>170</v>
      </c>
      <c r="K55" s="237" t="s">
        <v>620</v>
      </c>
      <c r="L55" s="237" t="s">
        <v>123</v>
      </c>
      <c r="M55" s="245">
        <v>22408</v>
      </c>
      <c r="N55" s="237" t="s">
        <v>621</v>
      </c>
      <c r="O55" s="237" t="s">
        <v>622</v>
      </c>
      <c r="P55" s="239">
        <v>40454</v>
      </c>
      <c r="Q55" s="238"/>
    </row>
    <row r="56" spans="1:17">
      <c r="A56" s="216">
        <v>50</v>
      </c>
      <c r="B56" s="288">
        <v>5.4930555555555559E-2</v>
      </c>
      <c r="C56" s="223">
        <f t="shared" si="2"/>
        <v>79.100000000000009</v>
      </c>
      <c r="D56" s="223">
        <f t="shared" si="3"/>
        <v>61.307469079658169</v>
      </c>
      <c r="E56" s="228">
        <f>'10K'!$E56*(1-$K$2)+H.Marathon!$E56*$K$2</f>
        <v>0.88624329382667577</v>
      </c>
      <c r="F56" s="270">
        <f t="shared" si="4"/>
        <v>77.506282022323845</v>
      </c>
      <c r="G56" s="216">
        <v>50</v>
      </c>
      <c r="H56" s="278" t="s">
        <v>623</v>
      </c>
      <c r="I56" s="242">
        <v>4746</v>
      </c>
      <c r="J56" s="237" t="s">
        <v>617</v>
      </c>
      <c r="K56" s="237" t="s">
        <v>618</v>
      </c>
      <c r="L56" s="237" t="s">
        <v>147</v>
      </c>
      <c r="M56" s="245">
        <v>21521</v>
      </c>
      <c r="N56" s="238"/>
      <c r="O56" s="237" t="s">
        <v>572</v>
      </c>
      <c r="P56" s="245">
        <v>39880</v>
      </c>
      <c r="Q56" s="238"/>
    </row>
    <row r="57" spans="1:17">
      <c r="A57" s="216">
        <v>51</v>
      </c>
      <c r="B57" s="288">
        <v>5.3611111111111109E-2</v>
      </c>
      <c r="C57" s="223">
        <f t="shared" si="2"/>
        <v>77.2</v>
      </c>
      <c r="D57" s="223">
        <f t="shared" si="3"/>
        <v>61.850327696551602</v>
      </c>
      <c r="E57" s="228">
        <f>'10K'!$E57*(1-$K$2)+H.Marathon!$E57*$K$2</f>
        <v>0.87846476092902948</v>
      </c>
      <c r="F57" s="270">
        <f t="shared" si="4"/>
        <v>80.117004788279274</v>
      </c>
      <c r="G57" s="216">
        <v>51</v>
      </c>
      <c r="H57" s="278" t="s">
        <v>624</v>
      </c>
      <c r="I57" s="242">
        <v>4632</v>
      </c>
      <c r="J57" s="237" t="s">
        <v>154</v>
      </c>
      <c r="K57" s="237" t="s">
        <v>155</v>
      </c>
      <c r="L57" s="237" t="s">
        <v>123</v>
      </c>
      <c r="M57" s="245">
        <v>23483</v>
      </c>
      <c r="N57" s="238" t="s">
        <v>625</v>
      </c>
      <c r="O57" s="237" t="s">
        <v>626</v>
      </c>
      <c r="P57" s="245">
        <v>42413</v>
      </c>
      <c r="Q57" s="238"/>
    </row>
    <row r="58" spans="1:17">
      <c r="A58" s="216">
        <v>52</v>
      </c>
      <c r="B58" s="288">
        <v>5.3969907407407404E-2</v>
      </c>
      <c r="C58" s="223">
        <f t="shared" si="2"/>
        <v>77.716666666666669</v>
      </c>
      <c r="D58" s="223">
        <f t="shared" si="3"/>
        <v>62.396232362260108</v>
      </c>
      <c r="E58" s="228">
        <f>'10K'!$E58*(1-$K$2)+H.Marathon!$E58*$K$2</f>
        <v>0.8707790723305987</v>
      </c>
      <c r="F58" s="270">
        <f t="shared" si="4"/>
        <v>80.286809816332976</v>
      </c>
      <c r="G58" s="216">
        <v>52</v>
      </c>
      <c r="H58" s="278" t="s">
        <v>627</v>
      </c>
      <c r="I58" s="242">
        <v>4663</v>
      </c>
      <c r="J58" s="237" t="s">
        <v>182</v>
      </c>
      <c r="K58" s="237" t="s">
        <v>183</v>
      </c>
      <c r="L58" s="237" t="s">
        <v>123</v>
      </c>
      <c r="M58" s="245">
        <v>18901</v>
      </c>
      <c r="N58" s="237" t="s">
        <v>590</v>
      </c>
      <c r="O58" s="237" t="s">
        <v>591</v>
      </c>
      <c r="P58" s="245">
        <v>38236</v>
      </c>
      <c r="Q58" s="238"/>
    </row>
    <row r="59" spans="1:17">
      <c r="A59" s="216">
        <v>53</v>
      </c>
      <c r="B59" s="288">
        <v>5.6504629629629627E-2</v>
      </c>
      <c r="C59" s="223">
        <f t="shared" si="2"/>
        <v>81.36666666666666</v>
      </c>
      <c r="D59" s="223">
        <f t="shared" si="3"/>
        <v>62.958631948288094</v>
      </c>
      <c r="E59" s="228">
        <f>'10K'!$E59*(1-$K$2)+H.Marathon!$E59*$K$2</f>
        <v>0.86300053943295241</v>
      </c>
      <c r="F59" s="270">
        <f t="shared" si="4"/>
        <v>77.37644237806812</v>
      </c>
      <c r="G59" s="216">
        <v>53</v>
      </c>
      <c r="H59" s="278" t="s">
        <v>628</v>
      </c>
      <c r="I59" s="242">
        <v>4882</v>
      </c>
      <c r="J59" s="237" t="s">
        <v>182</v>
      </c>
      <c r="K59" s="237" t="s">
        <v>183</v>
      </c>
      <c r="L59" s="237" t="s">
        <v>123</v>
      </c>
      <c r="M59" s="245">
        <v>18901</v>
      </c>
      <c r="N59" s="237" t="s">
        <v>590</v>
      </c>
      <c r="O59" s="237" t="s">
        <v>591</v>
      </c>
      <c r="P59" s="245">
        <v>38600</v>
      </c>
      <c r="Q59" s="238"/>
    </row>
    <row r="60" spans="1:17">
      <c r="A60" s="216">
        <v>54</v>
      </c>
      <c r="B60" s="288">
        <v>5.949074074074074E-2</v>
      </c>
      <c r="C60" s="223">
        <f t="shared" si="2"/>
        <v>85.666666666666671</v>
      </c>
      <c r="D60" s="223">
        <f t="shared" si="3"/>
        <v>63.531261962551348</v>
      </c>
      <c r="E60" s="228">
        <f>'10K'!$E60*(1-$K$2)+H.Marathon!$E60*$K$2</f>
        <v>0.85522200653530611</v>
      </c>
      <c r="F60" s="270">
        <f t="shared" si="4"/>
        <v>74.161006181966542</v>
      </c>
      <c r="G60" s="216">
        <v>54</v>
      </c>
      <c r="H60" s="278" t="s">
        <v>629</v>
      </c>
      <c r="I60" s="242">
        <v>5140</v>
      </c>
      <c r="J60" s="237" t="s">
        <v>630</v>
      </c>
      <c r="K60" s="237" t="s">
        <v>631</v>
      </c>
      <c r="L60" s="237" t="s">
        <v>123</v>
      </c>
      <c r="M60" s="245">
        <v>15784</v>
      </c>
      <c r="N60" s="237" t="s">
        <v>590</v>
      </c>
      <c r="O60" s="237" t="s">
        <v>591</v>
      </c>
      <c r="P60" s="245">
        <v>35674</v>
      </c>
      <c r="Q60" s="238"/>
    </row>
    <row r="61" spans="1:17">
      <c r="A61" s="216">
        <v>55</v>
      </c>
      <c r="B61" s="288">
        <v>5.4675925925925926E-2</v>
      </c>
      <c r="C61" s="223">
        <f t="shared" si="2"/>
        <v>78.733333333333334</v>
      </c>
      <c r="D61" s="223">
        <f t="shared" si="3"/>
        <v>64.114404114892693</v>
      </c>
      <c r="E61" s="228">
        <f>'10K'!$E61*(1-$K$2)+H.Marathon!$E61*$K$2</f>
        <v>0.84744347363765982</v>
      </c>
      <c r="F61" s="270">
        <f t="shared" si="4"/>
        <v>81.432350696307395</v>
      </c>
      <c r="G61" s="216">
        <v>55</v>
      </c>
      <c r="H61" s="278" t="s">
        <v>632</v>
      </c>
      <c r="I61" s="242">
        <v>4724</v>
      </c>
      <c r="J61" s="237" t="s">
        <v>314</v>
      </c>
      <c r="K61" s="237" t="s">
        <v>315</v>
      </c>
      <c r="L61" s="237" t="s">
        <v>123</v>
      </c>
      <c r="M61" s="245">
        <v>15914</v>
      </c>
      <c r="N61" s="237" t="s">
        <v>590</v>
      </c>
      <c r="O61" s="237" t="s">
        <v>591</v>
      </c>
      <c r="P61" s="245">
        <v>36045</v>
      </c>
      <c r="Q61" s="238"/>
    </row>
    <row r="62" spans="1:17">
      <c r="A62" s="216">
        <v>56</v>
      </c>
      <c r="B62" s="288">
        <v>5.5972222222222222E-2</v>
      </c>
      <c r="C62" s="223">
        <f t="shared" si="2"/>
        <v>80.599999999999994</v>
      </c>
      <c r="D62" s="223">
        <f t="shared" si="3"/>
        <v>64.70835055402965</v>
      </c>
      <c r="E62" s="228">
        <f>'10K'!$E62*(1-$K$2)+H.Marathon!$E62*$K$2</f>
        <v>0.83966494074001363</v>
      </c>
      <c r="F62" s="270">
        <f t="shared" si="4"/>
        <v>80.28331334246856</v>
      </c>
      <c r="G62" s="216">
        <v>56</v>
      </c>
      <c r="H62" s="278" t="s">
        <v>633</v>
      </c>
      <c r="I62" s="242">
        <v>4836</v>
      </c>
      <c r="J62" s="237" t="s">
        <v>471</v>
      </c>
      <c r="K62" s="237" t="s">
        <v>472</v>
      </c>
      <c r="L62" s="237" t="s">
        <v>123</v>
      </c>
      <c r="M62" s="245">
        <v>14922</v>
      </c>
      <c r="N62" s="237" t="s">
        <v>634</v>
      </c>
      <c r="O62" s="237" t="s">
        <v>318</v>
      </c>
      <c r="P62" s="245">
        <v>35385</v>
      </c>
      <c r="Q62" s="238"/>
    </row>
    <row r="63" spans="1:17">
      <c r="A63" s="216">
        <v>57</v>
      </c>
      <c r="B63" s="288">
        <v>5.7951388888888886E-2</v>
      </c>
      <c r="C63" s="223">
        <f t="shared" si="2"/>
        <v>83.449999999999989</v>
      </c>
      <c r="D63" s="223">
        <f t="shared" si="3"/>
        <v>65.306115739635189</v>
      </c>
      <c r="E63" s="228">
        <f>'10K'!$E63*(1-$K$2)+H.Marathon!$E63*$K$2</f>
        <v>0.83197925214158275</v>
      </c>
      <c r="F63" s="270">
        <f t="shared" si="4"/>
        <v>78.257777998364531</v>
      </c>
      <c r="G63" s="216">
        <v>57</v>
      </c>
      <c r="H63" s="278" t="s">
        <v>635</v>
      </c>
      <c r="I63" s="242">
        <v>5007</v>
      </c>
      <c r="J63" s="237" t="s">
        <v>636</v>
      </c>
      <c r="K63" s="237" t="s">
        <v>637</v>
      </c>
      <c r="L63" s="237" t="s">
        <v>251</v>
      </c>
      <c r="M63" s="245">
        <v>20095</v>
      </c>
      <c r="N63" s="238"/>
      <c r="O63" s="237" t="s">
        <v>545</v>
      </c>
      <c r="P63" s="245">
        <v>41030</v>
      </c>
      <c r="Q63" s="238"/>
    </row>
    <row r="64" spans="1:17">
      <c r="A64" s="216">
        <v>58</v>
      </c>
      <c r="B64" s="288">
        <v>6.2060185185185184E-2</v>
      </c>
      <c r="C64" s="223">
        <f t="shared" si="2"/>
        <v>89.36666666666666</v>
      </c>
      <c r="D64" s="223">
        <f t="shared" si="3"/>
        <v>65.922453189770209</v>
      </c>
      <c r="E64" s="228">
        <f>'10K'!$E64*(1-$K$2)+H.Marathon!$E64*$K$2</f>
        <v>0.82420071924393645</v>
      </c>
      <c r="F64" s="270">
        <f t="shared" si="4"/>
        <v>73.766266157892815</v>
      </c>
      <c r="G64" s="216">
        <v>58</v>
      </c>
      <c r="H64" s="278" t="s">
        <v>638</v>
      </c>
      <c r="I64" s="242">
        <v>5362</v>
      </c>
      <c r="J64" s="237" t="s">
        <v>317</v>
      </c>
      <c r="K64" s="237" t="s">
        <v>488</v>
      </c>
      <c r="L64" s="237" t="s">
        <v>123</v>
      </c>
      <c r="M64" s="245">
        <v>9478</v>
      </c>
      <c r="N64" s="238" t="s">
        <v>639</v>
      </c>
      <c r="O64" s="237" t="s">
        <v>374</v>
      </c>
      <c r="P64" s="245">
        <v>30766</v>
      </c>
      <c r="Q64" s="238"/>
    </row>
    <row r="65" spans="1:17">
      <c r="A65" s="216">
        <v>59</v>
      </c>
      <c r="B65" s="288">
        <v>5.3703703703703705E-2</v>
      </c>
      <c r="C65" s="223">
        <f t="shared" si="2"/>
        <v>77.333333333333329</v>
      </c>
      <c r="D65" s="223">
        <f t="shared" si="3"/>
        <v>66.550535056487973</v>
      </c>
      <c r="E65" s="228">
        <f>'10K'!$E65*(1-$K$2)+H.Marathon!$E65*$K$2</f>
        <v>0.81642218634629016</v>
      </c>
      <c r="F65" s="270">
        <f t="shared" si="4"/>
        <v>86.056726366148254</v>
      </c>
      <c r="G65" s="216">
        <v>59</v>
      </c>
      <c r="H65" s="278" t="s">
        <v>640</v>
      </c>
      <c r="I65" s="242">
        <v>4680</v>
      </c>
      <c r="J65" s="244" t="s">
        <v>372</v>
      </c>
      <c r="K65" s="244" t="s">
        <v>373</v>
      </c>
      <c r="L65" s="244" t="s">
        <v>123</v>
      </c>
      <c r="M65" s="240">
        <v>23193</v>
      </c>
      <c r="N65" s="242" t="s">
        <v>641</v>
      </c>
      <c r="O65" s="244" t="s">
        <v>141</v>
      </c>
      <c r="P65" s="240">
        <v>45039</v>
      </c>
      <c r="Q65" s="238"/>
    </row>
    <row r="66" spans="1:17">
      <c r="A66" s="216">
        <v>60</v>
      </c>
      <c r="B66" s="288">
        <v>5.5E-2</v>
      </c>
      <c r="C66" s="223">
        <f t="shared" si="2"/>
        <v>79.2</v>
      </c>
      <c r="D66" s="223">
        <f t="shared" si="3"/>
        <v>67.19070025667861</v>
      </c>
      <c r="E66" s="228">
        <f>'10K'!$E66*(1-$K$2)+H.Marathon!$E66*$K$2</f>
        <v>0.80864365344864397</v>
      </c>
      <c r="F66" s="270">
        <f t="shared" si="4"/>
        <v>84.836742748331574</v>
      </c>
      <c r="G66" s="216">
        <v>60</v>
      </c>
      <c r="H66" s="278" t="s">
        <v>642</v>
      </c>
      <c r="I66" s="242">
        <v>4752</v>
      </c>
      <c r="J66" s="244" t="s">
        <v>372</v>
      </c>
      <c r="K66" s="244" t="s">
        <v>373</v>
      </c>
      <c r="L66" s="237" t="s">
        <v>123</v>
      </c>
      <c r="M66" s="240">
        <v>23193</v>
      </c>
      <c r="N66" s="238" t="s">
        <v>643</v>
      </c>
      <c r="O66" s="237" t="s">
        <v>360</v>
      </c>
      <c r="P66" s="245">
        <v>45207</v>
      </c>
      <c r="Q66" s="238"/>
    </row>
    <row r="67" spans="1:17">
      <c r="A67" s="216">
        <v>61</v>
      </c>
      <c r="B67" s="288">
        <v>6.0150462962962961E-2</v>
      </c>
      <c r="C67" s="223">
        <f t="shared" si="2"/>
        <v>86.61666666666666</v>
      </c>
      <c r="D67" s="223">
        <f t="shared" si="3"/>
        <v>67.84330087437425</v>
      </c>
      <c r="E67" s="228">
        <f>'10K'!$E67*(1-$K$2)+H.Marathon!$E67*$K$2</f>
        <v>0.80086512055099768</v>
      </c>
      <c r="F67" s="270">
        <f t="shared" si="4"/>
        <v>78.325919808783055</v>
      </c>
      <c r="G67" s="216">
        <v>61</v>
      </c>
      <c r="H67" s="278" t="s">
        <v>644</v>
      </c>
      <c r="I67" s="242">
        <v>5197</v>
      </c>
      <c r="J67" s="237" t="s">
        <v>636</v>
      </c>
      <c r="K67" s="237" t="s">
        <v>637</v>
      </c>
      <c r="L67" s="237" t="s">
        <v>251</v>
      </c>
      <c r="M67" s="245">
        <v>20095</v>
      </c>
      <c r="N67" s="238"/>
      <c r="O67" s="237" t="s">
        <v>545</v>
      </c>
      <c r="P67" s="245">
        <v>42491</v>
      </c>
      <c r="Q67" s="238"/>
    </row>
    <row r="68" spans="1:17">
      <c r="A68" s="216">
        <v>62</v>
      </c>
      <c r="B68" s="288">
        <v>6.6215277777777776E-2</v>
      </c>
      <c r="C68" s="223">
        <f t="shared" si="2"/>
        <v>95.35</v>
      </c>
      <c r="D68" s="223">
        <f t="shared" si="3"/>
        <v>68.500683634195056</v>
      </c>
      <c r="E68" s="228">
        <f>'10K'!$E68*(1-$K$2)+H.Marathon!$E68*$K$2</f>
        <v>0.7931794319525669</v>
      </c>
      <c r="F68" s="270">
        <f t="shared" si="4"/>
        <v>71.841304283371855</v>
      </c>
      <c r="G68" s="216">
        <v>62</v>
      </c>
      <c r="H68" s="278" t="s">
        <v>645</v>
      </c>
      <c r="I68" s="242">
        <v>5721</v>
      </c>
      <c r="J68" s="237" t="s">
        <v>646</v>
      </c>
      <c r="K68" s="237" t="s">
        <v>647</v>
      </c>
      <c r="L68" s="237" t="s">
        <v>123</v>
      </c>
      <c r="M68" s="245"/>
      <c r="N68" s="237" t="s">
        <v>590</v>
      </c>
      <c r="O68" s="237" t="s">
        <v>591</v>
      </c>
      <c r="P68" s="245">
        <v>43710</v>
      </c>
      <c r="Q68" s="238"/>
    </row>
    <row r="69" spans="1:17">
      <c r="A69" s="216">
        <v>63</v>
      </c>
      <c r="B69" s="288">
        <v>6.7025462962962967E-2</v>
      </c>
      <c r="C69" s="223">
        <f t="shared" si="2"/>
        <v>96.51666666666668</v>
      </c>
      <c r="D69" s="223">
        <f t="shared" si="3"/>
        <v>69.179107636256944</v>
      </c>
      <c r="E69" s="228">
        <f>'10K'!$E69*(1-$K$2)+H.Marathon!$E69*$K$2</f>
        <v>0.78540089905492072</v>
      </c>
      <c r="F69" s="270">
        <f t="shared" si="4"/>
        <v>71.675815199022892</v>
      </c>
      <c r="G69" s="216">
        <v>63</v>
      </c>
      <c r="H69" s="278" t="s">
        <v>648</v>
      </c>
      <c r="I69" s="242">
        <v>5791</v>
      </c>
      <c r="J69" s="237" t="s">
        <v>649</v>
      </c>
      <c r="K69" s="237" t="s">
        <v>650</v>
      </c>
      <c r="L69" s="237" t="s">
        <v>123</v>
      </c>
      <c r="M69" s="245">
        <v>6986</v>
      </c>
      <c r="N69" s="237" t="s">
        <v>651</v>
      </c>
      <c r="O69" s="237" t="s">
        <v>652</v>
      </c>
      <c r="P69" s="245">
        <v>30051</v>
      </c>
      <c r="Q69" s="238"/>
    </row>
    <row r="70" spans="1:17">
      <c r="A70" s="216">
        <v>64</v>
      </c>
      <c r="B70" s="288">
        <v>6.9305555555555551E-2</v>
      </c>
      <c r="C70" s="223">
        <f t="shared" si="2"/>
        <v>99.8</v>
      </c>
      <c r="D70" s="223">
        <f t="shared" si="3"/>
        <v>69.871104147671076</v>
      </c>
      <c r="E70" s="228">
        <f>'10K'!$E70*(1-$K$2)+H.Marathon!$E70*$K$2</f>
        <v>0.77762236615727443</v>
      </c>
      <c r="F70" s="270">
        <f t="shared" si="4"/>
        <v>70.011126400472023</v>
      </c>
      <c r="G70" s="216">
        <v>64</v>
      </c>
      <c r="H70" s="278" t="s">
        <v>653</v>
      </c>
      <c r="I70" s="242">
        <v>5988</v>
      </c>
      <c r="J70" s="237" t="s">
        <v>654</v>
      </c>
      <c r="K70" s="237" t="s">
        <v>655</v>
      </c>
      <c r="L70" s="237" t="s">
        <v>123</v>
      </c>
      <c r="M70" s="245">
        <v>15383</v>
      </c>
      <c r="N70" s="238" t="s">
        <v>656</v>
      </c>
      <c r="O70" s="237" t="s">
        <v>657</v>
      </c>
      <c r="P70" s="245">
        <v>38902</v>
      </c>
      <c r="Q70" s="238"/>
    </row>
    <row r="71" spans="1:17">
      <c r="A71" s="216">
        <v>65</v>
      </c>
      <c r="B71" s="288">
        <v>6.0937499999999999E-2</v>
      </c>
      <c r="C71" s="223">
        <f t="shared" si="2"/>
        <v>87.75</v>
      </c>
      <c r="D71" s="223">
        <f t="shared" si="3"/>
        <v>70.577084579970304</v>
      </c>
      <c r="E71" s="228">
        <f>'10K'!$E71*(1-$K$2)+H.Marathon!$E71*$K$2</f>
        <v>0.76984383325962813</v>
      </c>
      <c r="F71" s="270">
        <f t="shared" si="4"/>
        <v>80.429726017060176</v>
      </c>
      <c r="G71" s="216">
        <v>65</v>
      </c>
      <c r="H71" s="278" t="s">
        <v>658</v>
      </c>
      <c r="I71" s="242">
        <v>5265</v>
      </c>
      <c r="J71" s="237" t="s">
        <v>182</v>
      </c>
      <c r="K71" s="237" t="s">
        <v>183</v>
      </c>
      <c r="L71" s="237" t="s">
        <v>123</v>
      </c>
      <c r="M71" s="245">
        <v>18901</v>
      </c>
      <c r="N71" s="238" t="s">
        <v>659</v>
      </c>
      <c r="O71" s="237" t="s">
        <v>660</v>
      </c>
      <c r="P71" s="245">
        <v>42799</v>
      </c>
      <c r="Q71" s="238"/>
    </row>
    <row r="72" spans="1:17">
      <c r="A72" s="216">
        <v>66</v>
      </c>
      <c r="B72" s="288">
        <v>6.969907407407408E-2</v>
      </c>
      <c r="C72" s="223">
        <f t="shared" si="2"/>
        <v>100.36666666666667</v>
      </c>
      <c r="D72" s="223">
        <f t="shared" si="3"/>
        <v>71.297477142083423</v>
      </c>
      <c r="E72" s="228">
        <f>'10K'!$E72*(1-$K$2)+H.Marathon!$E72*$K$2</f>
        <v>0.76206530036198183</v>
      </c>
      <c r="F72" s="270">
        <f t="shared" si="4"/>
        <v>71.037008112338171</v>
      </c>
      <c r="G72" s="216">
        <v>66</v>
      </c>
      <c r="H72" s="278" t="s">
        <v>661</v>
      </c>
      <c r="I72" s="242">
        <v>6022</v>
      </c>
      <c r="J72" s="237" t="s">
        <v>662</v>
      </c>
      <c r="K72" s="237" t="s">
        <v>663</v>
      </c>
      <c r="L72" s="237" t="s">
        <v>123</v>
      </c>
      <c r="M72" s="245">
        <v>13405</v>
      </c>
      <c r="N72" s="238" t="s">
        <v>537</v>
      </c>
      <c r="O72" s="237" t="s">
        <v>538</v>
      </c>
      <c r="P72" s="245">
        <v>37793</v>
      </c>
      <c r="Q72" s="238"/>
    </row>
    <row r="73" spans="1:17">
      <c r="A73" s="216">
        <v>67</v>
      </c>
      <c r="B73" s="288">
        <v>7.1412037037037038E-2</v>
      </c>
      <c r="C73" s="223">
        <f t="shared" si="2"/>
        <v>102.83333333333333</v>
      </c>
      <c r="D73" s="223">
        <f t="shared" si="3"/>
        <v>72.023862371247787</v>
      </c>
      <c r="E73" s="228">
        <f>'10K'!$E73*(1-$K$2)+H.Marathon!$E73*$K$2</f>
        <v>0.75437961176355106</v>
      </c>
      <c r="F73" s="270">
        <f t="shared" si="4"/>
        <v>70.039412354535941</v>
      </c>
      <c r="G73" s="216">
        <v>67</v>
      </c>
      <c r="H73" s="278" t="s">
        <v>664</v>
      </c>
      <c r="I73" s="242">
        <v>6170</v>
      </c>
      <c r="J73" s="244" t="s">
        <v>665</v>
      </c>
      <c r="K73" s="244" t="s">
        <v>666</v>
      </c>
      <c r="L73" s="244" t="s">
        <v>123</v>
      </c>
      <c r="M73" s="245">
        <v>7758</v>
      </c>
      <c r="N73" s="292" t="s">
        <v>667</v>
      </c>
      <c r="O73" s="292" t="s">
        <v>668</v>
      </c>
      <c r="P73" s="293">
        <v>32320</v>
      </c>
      <c r="Q73" s="238"/>
    </row>
    <row r="74" spans="1:17">
      <c r="A74" s="216">
        <v>68</v>
      </c>
      <c r="B74" s="288">
        <v>7.6296296296296293E-2</v>
      </c>
      <c r="C74" s="223">
        <f t="shared" si="2"/>
        <v>109.86666666666666</v>
      </c>
      <c r="D74" s="223">
        <f t="shared" si="3"/>
        <v>72.774249691503613</v>
      </c>
      <c r="E74" s="228">
        <f>'10K'!$E74*(1-$K$2)+H.Marathon!$E74*$K$2</f>
        <v>0.74660107886590477</v>
      </c>
      <c r="F74" s="270">
        <f t="shared" si="4"/>
        <v>66.238698141538492</v>
      </c>
      <c r="G74" s="216">
        <v>68</v>
      </c>
      <c r="H74" s="294" t="s">
        <v>669</v>
      </c>
      <c r="I74" s="242">
        <v>6592</v>
      </c>
      <c r="J74" s="244" t="s">
        <v>665</v>
      </c>
      <c r="K74" s="244" t="s">
        <v>666</v>
      </c>
      <c r="L74" s="244" t="s">
        <v>123</v>
      </c>
      <c r="M74" s="245">
        <v>7758</v>
      </c>
      <c r="N74" s="292" t="s">
        <v>667</v>
      </c>
      <c r="O74" s="292" t="s">
        <v>668</v>
      </c>
      <c r="P74" s="293">
        <v>32698</v>
      </c>
      <c r="Q74" s="238"/>
    </row>
    <row r="75" spans="1:17">
      <c r="A75" s="216">
        <v>69</v>
      </c>
      <c r="B75" s="288">
        <v>7.3287037037037039E-2</v>
      </c>
      <c r="C75" s="223">
        <f t="shared" si="2"/>
        <v>105.53333333333333</v>
      </c>
      <c r="D75" s="223">
        <f t="shared" ref="D75:D106" si="5">E$4/E75</f>
        <v>73.540437591989274</v>
      </c>
      <c r="E75" s="228">
        <f>'10K'!$E75*(1-$K$2)+H.Marathon!$E75*$K$2</f>
        <v>0.73882254596825847</v>
      </c>
      <c r="F75" s="270">
        <f t="shared" si="4"/>
        <v>69.684558678448454</v>
      </c>
      <c r="G75" s="216">
        <v>69</v>
      </c>
      <c r="H75" s="278" t="s">
        <v>670</v>
      </c>
      <c r="I75" s="242">
        <v>6332</v>
      </c>
      <c r="J75" s="237" t="s">
        <v>671</v>
      </c>
      <c r="K75" s="237" t="s">
        <v>672</v>
      </c>
      <c r="L75" s="244" t="s">
        <v>123</v>
      </c>
      <c r="M75" s="245">
        <v>14825</v>
      </c>
      <c r="N75" s="238" t="s">
        <v>590</v>
      </c>
      <c r="O75" s="237" t="s">
        <v>673</v>
      </c>
      <c r="P75" s="245">
        <v>40063</v>
      </c>
      <c r="Q75" s="238"/>
    </row>
    <row r="76" spans="1:17">
      <c r="A76" s="216">
        <v>70</v>
      </c>
      <c r="B76" s="288">
        <v>6.5694444444444444E-2</v>
      </c>
      <c r="C76" s="223">
        <f t="shared" si="2"/>
        <v>94.6</v>
      </c>
      <c r="D76" s="223">
        <f t="shared" si="5"/>
        <v>74.322930441788898</v>
      </c>
      <c r="E76" s="228">
        <f>'10K'!$E76*(1-$K$2)+H.Marathon!$E76*$K$2</f>
        <v>0.73104401307061229</v>
      </c>
      <c r="F76" s="270">
        <f t="shared" si="4"/>
        <v>78.565465583286368</v>
      </c>
      <c r="G76" s="216">
        <v>70</v>
      </c>
      <c r="H76" s="278" t="s">
        <v>674</v>
      </c>
      <c r="I76" s="242">
        <v>5676</v>
      </c>
      <c r="J76" s="237" t="s">
        <v>189</v>
      </c>
      <c r="K76" s="237" t="s">
        <v>190</v>
      </c>
      <c r="L76" s="244" t="s">
        <v>123</v>
      </c>
      <c r="M76" s="245">
        <v>17637</v>
      </c>
      <c r="N76" s="238" t="s">
        <v>643</v>
      </c>
      <c r="O76" s="237" t="s">
        <v>360</v>
      </c>
      <c r="P76" s="245">
        <v>43380</v>
      </c>
      <c r="Q76" s="238"/>
    </row>
    <row r="77" spans="1:17">
      <c r="A77" s="216">
        <v>71</v>
      </c>
      <c r="B77" s="288">
        <v>8.1145833333333334E-2</v>
      </c>
      <c r="C77" s="223">
        <f t="shared" si="2"/>
        <v>116.85</v>
      </c>
      <c r="D77" s="223">
        <f t="shared" si="5"/>
        <v>75.154170709634059</v>
      </c>
      <c r="E77" s="228">
        <f>'10K'!$E77*(1-$K$2)+H.Marathon!$E77*$K$2</f>
        <v>0.72295832447218145</v>
      </c>
      <c r="F77" s="270">
        <f t="shared" ref="F77:F83" si="6">100*(D77/C77)</f>
        <v>64.31679136468469</v>
      </c>
      <c r="G77" s="216">
        <v>71</v>
      </c>
      <c r="H77" s="278" t="s">
        <v>675</v>
      </c>
      <c r="I77" s="242">
        <v>7011</v>
      </c>
      <c r="J77" s="295" t="s">
        <v>676</v>
      </c>
      <c r="K77" s="295" t="s">
        <v>677</v>
      </c>
      <c r="L77" s="244" t="s">
        <v>123</v>
      </c>
      <c r="M77" s="245">
        <v>8453</v>
      </c>
      <c r="N77" s="238" t="s">
        <v>678</v>
      </c>
      <c r="O77" s="237" t="s">
        <v>679</v>
      </c>
      <c r="P77" s="245">
        <v>34552</v>
      </c>
      <c r="Q77" s="238"/>
    </row>
    <row r="78" spans="1:17">
      <c r="A78" s="216">
        <v>72</v>
      </c>
      <c r="B78" s="288">
        <v>8.4120370370370373E-2</v>
      </c>
      <c r="C78" s="223">
        <f t="shared" ref="C78:C86" si="7">B78*1440</f>
        <v>121.13333333333334</v>
      </c>
      <c r="D78" s="223">
        <f t="shared" si="5"/>
        <v>76.077948402244658</v>
      </c>
      <c r="E78" s="228">
        <f>'10K'!$E78*(1-$K$2)+H.Marathon!$E78*$K$2</f>
        <v>0.71417979157453526</v>
      </c>
      <c r="F78" s="270">
        <f t="shared" si="6"/>
        <v>62.80513076685029</v>
      </c>
      <c r="G78" s="216">
        <v>72</v>
      </c>
      <c r="H78" s="278" t="s">
        <v>680</v>
      </c>
      <c r="I78" s="242">
        <v>7268</v>
      </c>
      <c r="J78" s="295" t="s">
        <v>194</v>
      </c>
      <c r="K78" s="295" t="s">
        <v>195</v>
      </c>
      <c r="L78" s="244" t="s">
        <v>123</v>
      </c>
      <c r="M78" s="245">
        <v>3552</v>
      </c>
      <c r="N78" s="238" t="s">
        <v>681</v>
      </c>
      <c r="O78" s="237" t="s">
        <v>326</v>
      </c>
      <c r="P78" s="245">
        <v>29870</v>
      </c>
      <c r="Q78" s="238"/>
    </row>
    <row r="79" spans="1:17">
      <c r="A79" s="216">
        <v>73</v>
      </c>
      <c r="B79" s="288">
        <v>8.3020833333333335E-2</v>
      </c>
      <c r="C79" s="223">
        <f t="shared" si="7"/>
        <v>119.55</v>
      </c>
      <c r="D79" s="223">
        <f t="shared" si="5"/>
        <v>77.100446404226631</v>
      </c>
      <c r="E79" s="228">
        <f>'10K'!$E79*(1-$K$2)+H.Marathon!$E79*$K$2</f>
        <v>0.7047084143776734</v>
      </c>
      <c r="F79" s="270">
        <f t="shared" si="6"/>
        <v>64.4922178203485</v>
      </c>
      <c r="G79" s="216">
        <v>73</v>
      </c>
      <c r="H79" s="278" t="s">
        <v>682</v>
      </c>
      <c r="I79" s="242">
        <v>7173</v>
      </c>
      <c r="J79" s="295" t="s">
        <v>194</v>
      </c>
      <c r="K79" s="295" t="s">
        <v>195</v>
      </c>
      <c r="L79" s="244" t="s">
        <v>123</v>
      </c>
      <c r="M79" s="245">
        <v>3552</v>
      </c>
      <c r="N79" s="238" t="s">
        <v>681</v>
      </c>
      <c r="O79" s="237" t="s">
        <v>326</v>
      </c>
      <c r="P79" s="245">
        <v>30234</v>
      </c>
      <c r="Q79" s="238"/>
    </row>
    <row r="80" spans="1:17">
      <c r="A80" s="216">
        <v>74</v>
      </c>
      <c r="B80" s="288">
        <v>7.9826388888888891E-2</v>
      </c>
      <c r="C80" s="223">
        <f t="shared" si="7"/>
        <v>114.95</v>
      </c>
      <c r="D80" s="223">
        <f t="shared" si="5"/>
        <v>78.23037536923573</v>
      </c>
      <c r="E80" s="228">
        <f>'10K'!$E80*(1-$K$2)+H.Marathon!$E80*$K$2</f>
        <v>0.69452988148002726</v>
      </c>
      <c r="F80" s="270">
        <f t="shared" si="6"/>
        <v>68.056002931044574</v>
      </c>
      <c r="G80" s="216">
        <v>74</v>
      </c>
      <c r="H80" s="278" t="s">
        <v>683</v>
      </c>
      <c r="I80" s="242">
        <v>6897</v>
      </c>
      <c r="J80" s="295" t="s">
        <v>198</v>
      </c>
      <c r="K80" s="295" t="s">
        <v>199</v>
      </c>
      <c r="L80" s="244" t="s">
        <v>123</v>
      </c>
      <c r="M80" s="245">
        <v>2522</v>
      </c>
      <c r="N80" s="238" t="s">
        <v>684</v>
      </c>
      <c r="O80" s="237" t="s">
        <v>685</v>
      </c>
      <c r="P80" s="245">
        <v>29729</v>
      </c>
      <c r="Q80" s="238"/>
    </row>
    <row r="81" spans="1:17">
      <c r="A81" s="216">
        <v>75</v>
      </c>
      <c r="B81" s="288">
        <v>6.789351851851852E-2</v>
      </c>
      <c r="C81" s="223">
        <f t="shared" si="7"/>
        <v>97.766666666666666</v>
      </c>
      <c r="D81" s="223">
        <f t="shared" si="5"/>
        <v>79.463584892347811</v>
      </c>
      <c r="E81" s="228">
        <f>'10K'!$E81*(1-$K$2)+H.Marathon!$E81*$K$2</f>
        <v>0.68375134858238107</v>
      </c>
      <c r="F81" s="270">
        <f t="shared" si="6"/>
        <v>81.278811686683753</v>
      </c>
      <c r="G81" s="216">
        <v>75</v>
      </c>
      <c r="H81" s="278" t="s">
        <v>686</v>
      </c>
      <c r="I81" s="242">
        <v>5866</v>
      </c>
      <c r="J81" s="237" t="s">
        <v>189</v>
      </c>
      <c r="K81" s="237" t="s">
        <v>190</v>
      </c>
      <c r="L81" s="244" t="s">
        <v>123</v>
      </c>
      <c r="M81" s="245">
        <v>17637</v>
      </c>
      <c r="N81" s="238" t="s">
        <v>643</v>
      </c>
      <c r="O81" s="237" t="s">
        <v>360</v>
      </c>
      <c r="P81" s="245">
        <v>45207</v>
      </c>
      <c r="Q81" s="238"/>
    </row>
    <row r="82" spans="1:17">
      <c r="A82" s="216">
        <v>76</v>
      </c>
      <c r="B82" s="288">
        <v>8.098379629629629E-2</v>
      </c>
      <c r="C82" s="223">
        <f t="shared" si="7"/>
        <v>116.61666666666666</v>
      </c>
      <c r="D82" s="223">
        <f t="shared" si="5"/>
        <v>80.820363497805317</v>
      </c>
      <c r="E82" s="228">
        <f>'10K'!$E82*(1-$K$2)+H.Marathon!$E82*$K$2</f>
        <v>0.67227281568473474</v>
      </c>
      <c r="F82" s="270">
        <f t="shared" si="6"/>
        <v>69.30429912631584</v>
      </c>
      <c r="G82" s="216">
        <v>76</v>
      </c>
      <c r="H82" s="278" t="s">
        <v>687</v>
      </c>
      <c r="I82" s="242">
        <v>6997</v>
      </c>
      <c r="J82" s="295" t="s">
        <v>198</v>
      </c>
      <c r="K82" s="295" t="s">
        <v>199</v>
      </c>
      <c r="L82" s="244" t="s">
        <v>123</v>
      </c>
      <c r="M82" s="245">
        <v>2522</v>
      </c>
      <c r="N82" s="238" t="s">
        <v>684</v>
      </c>
      <c r="O82" s="237" t="s">
        <v>685</v>
      </c>
      <c r="P82" s="245">
        <v>30457</v>
      </c>
      <c r="Q82" s="238"/>
    </row>
    <row r="83" spans="1:17">
      <c r="A83" s="216">
        <v>77</v>
      </c>
      <c r="B83" s="288">
        <v>7.8437499999999993E-2</v>
      </c>
      <c r="C83" s="223">
        <f t="shared" si="7"/>
        <v>112.94999999999999</v>
      </c>
      <c r="D83" s="223">
        <f t="shared" si="5"/>
        <v>82.310581624844488</v>
      </c>
      <c r="E83" s="228">
        <f>'10K'!$E83*(1-$K$2)+H.Marathon!$E83*$K$2</f>
        <v>0.66010143848787306</v>
      </c>
      <c r="F83" s="270">
        <f t="shared" si="6"/>
        <v>72.873467574010178</v>
      </c>
      <c r="G83" s="216">
        <v>77</v>
      </c>
      <c r="H83" s="278" t="s">
        <v>688</v>
      </c>
      <c r="I83" s="242">
        <v>6777</v>
      </c>
      <c r="J83" s="295" t="s">
        <v>198</v>
      </c>
      <c r="K83" s="295" t="s">
        <v>199</v>
      </c>
      <c r="L83" s="244" t="s">
        <v>123</v>
      </c>
      <c r="M83" s="245">
        <v>2522</v>
      </c>
      <c r="N83" s="238" t="s">
        <v>684</v>
      </c>
      <c r="O83" s="237" t="s">
        <v>685</v>
      </c>
      <c r="P83" s="245">
        <v>30828</v>
      </c>
      <c r="Q83" s="238"/>
    </row>
    <row r="84" spans="1:17">
      <c r="A84" s="216">
        <v>78</v>
      </c>
      <c r="B84" s="296" t="s">
        <v>691</v>
      </c>
      <c r="C84" s="223"/>
      <c r="D84" s="223">
        <f t="shared" si="5"/>
        <v>83.948409217354168</v>
      </c>
      <c r="E84" s="228">
        <f>'10K'!$E84*(1-$K$2)+H.Marathon!$E84*$K$2</f>
        <v>0.64722290559022677</v>
      </c>
      <c r="F84" s="270"/>
      <c r="G84" s="216">
        <v>78</v>
      </c>
      <c r="H84" s="246"/>
      <c r="I84" s="216"/>
      <c r="J84" s="216"/>
      <c r="K84" s="216"/>
      <c r="L84" s="216"/>
      <c r="M84" s="216"/>
      <c r="N84" s="216"/>
      <c r="O84" s="216"/>
      <c r="P84" s="216"/>
      <c r="Q84" s="238"/>
    </row>
    <row r="85" spans="1:17">
      <c r="A85" s="216">
        <v>79</v>
      </c>
      <c r="B85" s="296" t="s">
        <v>691</v>
      </c>
      <c r="C85" s="223"/>
      <c r="D85" s="223">
        <f t="shared" si="5"/>
        <v>85.746393559716466</v>
      </c>
      <c r="E85" s="228">
        <f>'10K'!$E85*(1-$K$2)+H.Marathon!$E85*$K$2</f>
        <v>0.63365152839336514</v>
      </c>
      <c r="F85" s="270"/>
      <c r="G85" s="216">
        <v>79</v>
      </c>
      <c r="H85" s="289"/>
      <c r="I85" s="216"/>
      <c r="J85" s="216"/>
      <c r="K85" s="216"/>
      <c r="L85" s="216"/>
      <c r="M85" s="216"/>
      <c r="N85" s="216"/>
      <c r="O85" s="216"/>
      <c r="P85" s="216"/>
      <c r="Q85" s="216"/>
    </row>
    <row r="86" spans="1:17">
      <c r="A86" s="216">
        <v>80</v>
      </c>
      <c r="B86" s="288">
        <v>0.1017824074074074</v>
      </c>
      <c r="C86" s="223">
        <f t="shared" si="7"/>
        <v>146.56666666666666</v>
      </c>
      <c r="D86" s="223">
        <f t="shared" si="5"/>
        <v>87.7210958769992</v>
      </c>
      <c r="E86" s="228">
        <f>'10K'!$E86*(1-$K$2)+H.Marathon!$E86*$K$2</f>
        <v>0.61938730689728805</v>
      </c>
      <c r="F86" s="270">
        <f>100*(D86/C86)</f>
        <v>59.850645356151375</v>
      </c>
      <c r="G86" s="216">
        <v>80</v>
      </c>
      <c r="H86" s="278" t="s">
        <v>689</v>
      </c>
      <c r="I86" s="242">
        <v>8794</v>
      </c>
      <c r="J86" s="295" t="s">
        <v>276</v>
      </c>
      <c r="K86" s="295" t="s">
        <v>277</v>
      </c>
      <c r="L86" s="244" t="s">
        <v>123</v>
      </c>
      <c r="M86" s="245">
        <v>535</v>
      </c>
      <c r="N86" s="238" t="s">
        <v>690</v>
      </c>
      <c r="O86" s="238" t="s">
        <v>204</v>
      </c>
      <c r="P86" s="245">
        <v>30016</v>
      </c>
      <c r="Q86" s="216"/>
    </row>
    <row r="87" spans="1:17">
      <c r="A87" s="216">
        <v>81</v>
      </c>
      <c r="B87" s="287"/>
      <c r="C87" s="223"/>
      <c r="D87" s="223">
        <f t="shared" si="5"/>
        <v>89.880140157180804</v>
      </c>
      <c r="E87" s="228">
        <f>'10K'!$E87*(1-$K$2)+H.Marathon!$E87*$K$2</f>
        <v>0.60450877399964176</v>
      </c>
      <c r="F87" s="270"/>
      <c r="G87" s="216">
        <v>81</v>
      </c>
      <c r="H87" s="246"/>
      <c r="I87" s="216"/>
      <c r="J87" s="216"/>
      <c r="K87" s="216"/>
      <c r="L87" s="216"/>
      <c r="M87" s="216"/>
      <c r="N87" s="216"/>
      <c r="O87" s="216"/>
      <c r="P87" s="216"/>
      <c r="Q87" s="216"/>
    </row>
    <row r="88" spans="1:17">
      <c r="A88" s="216">
        <v>82</v>
      </c>
      <c r="B88" s="287"/>
      <c r="C88" s="223"/>
      <c r="D88" s="223">
        <f t="shared" si="5"/>
        <v>92.256551593255622</v>
      </c>
      <c r="E88" s="228">
        <f>'10K'!$E88*(1-$K$2)+H.Marathon!$E88*$K$2</f>
        <v>0.58893739680278001</v>
      </c>
      <c r="F88" s="270"/>
      <c r="G88" s="216">
        <v>82</v>
      </c>
      <c r="H88" s="246"/>
      <c r="I88" s="216"/>
      <c r="J88" s="216"/>
      <c r="K88" s="216"/>
      <c r="L88" s="216"/>
      <c r="M88" s="216"/>
      <c r="N88" s="216"/>
      <c r="O88" s="216"/>
      <c r="P88" s="216"/>
      <c r="Q88" s="216"/>
    </row>
    <row r="89" spans="1:17">
      <c r="A89" s="216">
        <v>83</v>
      </c>
      <c r="B89" s="287"/>
      <c r="C89" s="223"/>
      <c r="D89" s="223">
        <f t="shared" si="5"/>
        <v>94.876686522350852</v>
      </c>
      <c r="E89" s="228">
        <f>'10K'!$E89*(1-$K$2)+H.Marathon!$E89*$K$2</f>
        <v>0.57267317530670303</v>
      </c>
      <c r="F89" s="270"/>
      <c r="G89" s="216">
        <v>83</v>
      </c>
      <c r="H89" s="246"/>
      <c r="I89" s="216"/>
      <c r="J89" s="216"/>
      <c r="K89" s="216"/>
      <c r="L89" s="216"/>
      <c r="M89" s="216"/>
      <c r="N89" s="216"/>
      <c r="O89" s="216"/>
      <c r="P89" s="216"/>
      <c r="Q89" s="216"/>
    </row>
    <row r="90" spans="1:17">
      <c r="A90" s="216">
        <v>84</v>
      </c>
      <c r="B90" s="287"/>
      <c r="C90" s="223"/>
      <c r="D90" s="223">
        <f t="shared" si="5"/>
        <v>97.774262235865024</v>
      </c>
      <c r="E90" s="228">
        <f>'10K'!$E90*(1-$K$2)+H.Marathon!$E90*$K$2</f>
        <v>0.55570179810984122</v>
      </c>
      <c r="F90" s="270"/>
      <c r="G90" s="216">
        <v>84</v>
      </c>
      <c r="H90" s="246"/>
      <c r="I90" s="216"/>
      <c r="J90" s="216"/>
      <c r="K90" s="216"/>
      <c r="L90" s="216"/>
      <c r="M90" s="216"/>
      <c r="N90" s="216"/>
      <c r="O90" s="216"/>
      <c r="P90" s="216"/>
      <c r="Q90" s="216"/>
    </row>
    <row r="91" spans="1:17">
      <c r="A91" s="216">
        <v>85</v>
      </c>
      <c r="B91" s="287"/>
      <c r="C91" s="223"/>
      <c r="D91" s="223">
        <f t="shared" si="5"/>
        <v>100.98427265115922</v>
      </c>
      <c r="E91" s="228">
        <f>'10K'!$E91*(1-$K$2)+H.Marathon!$E91*$K$2</f>
        <v>0.53803757661376428</v>
      </c>
      <c r="F91" s="270"/>
      <c r="G91" s="216">
        <v>85</v>
      </c>
      <c r="H91" s="246"/>
      <c r="I91" s="216"/>
      <c r="J91" s="216"/>
      <c r="K91" s="216"/>
      <c r="L91" s="216"/>
      <c r="M91" s="216"/>
      <c r="N91" s="216"/>
      <c r="O91" s="216"/>
      <c r="P91" s="216"/>
      <c r="Q91" s="216"/>
    </row>
    <row r="92" spans="1:17">
      <c r="A92" s="216">
        <v>86</v>
      </c>
      <c r="B92" s="287"/>
      <c r="C92" s="223"/>
      <c r="D92" s="223">
        <f t="shared" si="5"/>
        <v>104.5528557472969</v>
      </c>
      <c r="E92" s="228">
        <f>'10K'!$E92*(1-$K$2)+H.Marathon!$E92*$K$2</f>
        <v>0.51967335511768709</v>
      </c>
      <c r="F92" s="270"/>
      <c r="G92" s="216">
        <v>86</v>
      </c>
      <c r="H92" s="246"/>
      <c r="I92" s="216"/>
      <c r="J92" s="216"/>
      <c r="K92" s="216"/>
      <c r="L92" s="216"/>
      <c r="M92" s="216"/>
      <c r="N92" s="216"/>
      <c r="O92" s="216"/>
      <c r="P92" s="216"/>
      <c r="Q92" s="216"/>
    </row>
    <row r="93" spans="1:17">
      <c r="A93" s="216">
        <v>87</v>
      </c>
      <c r="B93" s="287"/>
      <c r="C93" s="223"/>
      <c r="D93" s="223">
        <f t="shared" si="5"/>
        <v>108.51276656437722</v>
      </c>
      <c r="E93" s="228">
        <f>'10K'!$E93*(1-$K$2)+H.Marathon!$E93*$K$2</f>
        <v>0.50070913362161007</v>
      </c>
      <c r="F93" s="270"/>
      <c r="G93" s="216">
        <v>87</v>
      </c>
      <c r="H93" s="246"/>
      <c r="I93" s="216"/>
      <c r="J93" s="216"/>
      <c r="K93" s="216"/>
      <c r="L93" s="216"/>
      <c r="M93" s="216"/>
      <c r="N93" s="216"/>
      <c r="O93" s="216"/>
      <c r="P93" s="216"/>
      <c r="Q93" s="216"/>
    </row>
    <row r="94" spans="1:17">
      <c r="A94" s="216">
        <v>88</v>
      </c>
      <c r="B94" s="287"/>
      <c r="C94" s="223"/>
      <c r="D94" s="223">
        <f t="shared" si="5"/>
        <v>112.95024685205354</v>
      </c>
      <c r="E94" s="228">
        <f>'10K'!$E94*(1-$K$2)+H.Marathon!$E94*$K$2</f>
        <v>0.48103775642474839</v>
      </c>
      <c r="F94" s="270"/>
      <c r="G94" s="216">
        <v>88</v>
      </c>
      <c r="H94" s="246"/>
      <c r="I94" s="216"/>
      <c r="J94" s="216"/>
      <c r="K94" s="216"/>
      <c r="L94" s="216"/>
      <c r="M94" s="216"/>
      <c r="N94" s="216"/>
      <c r="O94" s="216"/>
      <c r="P94" s="216"/>
      <c r="Q94" s="216"/>
    </row>
    <row r="95" spans="1:17">
      <c r="A95" s="216">
        <v>89</v>
      </c>
      <c r="B95" s="297"/>
      <c r="C95" s="223"/>
      <c r="D95" s="223">
        <f t="shared" si="5"/>
        <v>117.94324877322522</v>
      </c>
      <c r="E95" s="228">
        <f>'10K'!$E95*(1-$K$2)+H.Marathon!$E95*$K$2</f>
        <v>0.4606735349286713</v>
      </c>
      <c r="F95" s="270"/>
      <c r="G95" s="216">
        <v>89</v>
      </c>
      <c r="H95" s="246"/>
      <c r="I95" s="216"/>
      <c r="J95" s="216"/>
      <c r="K95" s="216"/>
      <c r="L95" s="216"/>
      <c r="M95" s="216"/>
      <c r="N95" s="216"/>
      <c r="O95" s="216"/>
      <c r="P95" s="216"/>
      <c r="Q95" s="216"/>
    </row>
    <row r="96" spans="1:17">
      <c r="A96" s="216">
        <v>90</v>
      </c>
      <c r="B96" s="297"/>
      <c r="C96" s="223"/>
      <c r="D96" s="223">
        <f t="shared" si="5"/>
        <v>123.59257932361199</v>
      </c>
      <c r="E96" s="228">
        <f>'10K'!$E96*(1-$K$2)+H.Marathon!$E96*$K$2</f>
        <v>0.43961646913337876</v>
      </c>
      <c r="F96" s="270"/>
      <c r="G96" s="216">
        <v>90</v>
      </c>
      <c r="H96" s="246"/>
      <c r="I96" s="216"/>
      <c r="J96" s="216"/>
      <c r="K96" s="216"/>
      <c r="L96" s="216"/>
      <c r="M96" s="216"/>
      <c r="N96" s="216"/>
      <c r="O96" s="216"/>
      <c r="P96" s="216"/>
      <c r="Q96" s="216"/>
    </row>
    <row r="97" spans="1:17">
      <c r="A97" s="216">
        <v>91</v>
      </c>
      <c r="B97" s="286"/>
      <c r="C97" s="223"/>
      <c r="D97" s="223">
        <f t="shared" si="5"/>
        <v>130.00112785529774</v>
      </c>
      <c r="E97" s="228">
        <f>'10K'!$E97*(1-$K$2)+H.Marathon!$E97*$K$2</f>
        <v>0.41794509193651713</v>
      </c>
      <c r="F97" s="270"/>
      <c r="G97" s="216">
        <v>91</v>
      </c>
      <c r="H97" s="246"/>
      <c r="I97" s="216"/>
      <c r="J97" s="216"/>
      <c r="K97" s="216"/>
      <c r="L97" s="216"/>
      <c r="M97" s="216"/>
      <c r="N97" s="216"/>
      <c r="O97" s="216"/>
      <c r="P97" s="216"/>
      <c r="Q97" s="216"/>
    </row>
    <row r="98" spans="1:17">
      <c r="A98" s="216">
        <v>92</v>
      </c>
      <c r="B98" s="286"/>
      <c r="C98" s="223"/>
      <c r="D98" s="223">
        <f t="shared" si="5"/>
        <v>137.38300464735556</v>
      </c>
      <c r="E98" s="228">
        <f>'10K'!$E98*(1-$K$2)+H.Marathon!$E98*$K$2</f>
        <v>0.39548802614122458</v>
      </c>
      <c r="F98" s="270"/>
      <c r="G98" s="216">
        <v>92</v>
      </c>
      <c r="H98" s="246"/>
      <c r="I98" s="216"/>
      <c r="J98" s="216"/>
      <c r="K98" s="216"/>
      <c r="L98" s="216"/>
      <c r="M98" s="216"/>
      <c r="N98" s="216"/>
      <c r="O98" s="216"/>
      <c r="P98" s="216"/>
      <c r="Q98" s="216"/>
    </row>
    <row r="99" spans="1:17">
      <c r="A99" s="216">
        <v>93</v>
      </c>
      <c r="B99" s="286"/>
      <c r="C99" s="223"/>
      <c r="D99" s="223">
        <f t="shared" si="5"/>
        <v>145.88833668088679</v>
      </c>
      <c r="E99" s="228">
        <f>'10K'!$E99*(1-$K$2)+H.Marathon!$E99*$K$2</f>
        <v>0.37243096034593204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16"/>
      <c r="Q99" s="216"/>
    </row>
    <row r="100" spans="1:17">
      <c r="A100" s="216">
        <v>94</v>
      </c>
      <c r="B100" s="286"/>
      <c r="C100" s="223"/>
      <c r="D100" s="223">
        <f t="shared" si="5"/>
        <v>155.83170770048903</v>
      </c>
      <c r="E100" s="228">
        <f>'10K'!$E100*(1-$K$2)+H.Marathon!$E100*$K$2</f>
        <v>0.34866673884985494</v>
      </c>
      <c r="F100" s="270"/>
      <c r="G100" s="216">
        <v>94</v>
      </c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</row>
    <row r="101" spans="1:17">
      <c r="A101" s="216">
        <v>95</v>
      </c>
      <c r="B101" s="286"/>
      <c r="C101" s="223"/>
      <c r="D101" s="223">
        <f t="shared" si="5"/>
        <v>167.58702114415129</v>
      </c>
      <c r="E101" s="228">
        <f>'10K'!$E101*(1-$K$2)+H.Marathon!$E101*$K$2</f>
        <v>0.32420967305456244</v>
      </c>
      <c r="F101" s="270"/>
      <c r="G101" s="216">
        <v>95</v>
      </c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</row>
    <row r="102" spans="1:17">
      <c r="A102" s="216">
        <v>96</v>
      </c>
      <c r="B102" s="286"/>
      <c r="C102" s="223"/>
      <c r="D102" s="223">
        <f t="shared" si="5"/>
        <v>181.68486752642795</v>
      </c>
      <c r="E102" s="228">
        <f>'10K'!$E102*(1-$K$2)+H.Marathon!$E102*$K$2</f>
        <v>0.29905260725926991</v>
      </c>
      <c r="F102" s="270"/>
      <c r="G102" s="216">
        <v>96</v>
      </c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</row>
    <row r="103" spans="1:17">
      <c r="A103" s="216">
        <v>97</v>
      </c>
      <c r="B103" s="286"/>
      <c r="C103" s="223"/>
      <c r="D103" s="223">
        <f t="shared" si="5"/>
        <v>198.80797557941472</v>
      </c>
      <c r="E103" s="228">
        <f>'10K'!$E103*(1-$K$2)+H.Marathon!$E103*$K$2</f>
        <v>0.27329554146397739</v>
      </c>
      <c r="F103" s="270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</row>
    <row r="104" spans="1:17">
      <c r="A104" s="216">
        <v>98</v>
      </c>
      <c r="B104" s="286"/>
      <c r="C104" s="223"/>
      <c r="D104" s="223">
        <f t="shared" si="5"/>
        <v>220.20616438552926</v>
      </c>
      <c r="E104" s="228">
        <f>'10K'!$E104*(1-$K$2)+H.Marathon!$E104*$K$2</f>
        <v>0.2467384756686849</v>
      </c>
      <c r="F104" s="270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</row>
    <row r="105" spans="1:17">
      <c r="A105" s="216">
        <v>99</v>
      </c>
      <c r="B105" s="216" t="s">
        <v>51</v>
      </c>
      <c r="C105" s="223"/>
      <c r="D105" s="223">
        <f t="shared" si="5"/>
        <v>247.44049764805314</v>
      </c>
      <c r="E105" s="228">
        <f>'10K'!$E105*(1-$K$2)+H.Marathon!$E105*$K$2</f>
        <v>0.21958140987339236</v>
      </c>
      <c r="F105" s="270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</row>
    <row r="106" spans="1:17">
      <c r="A106" s="216">
        <v>100</v>
      </c>
      <c r="B106" s="216"/>
      <c r="C106" s="216"/>
      <c r="D106" s="223">
        <f t="shared" si="5"/>
        <v>283.38240401808571</v>
      </c>
      <c r="E106" s="228">
        <f>'10K'!$E106*(1-$K$2)+H.Marathon!$E106*$K$2</f>
        <v>0.19173149977888443</v>
      </c>
      <c r="F106" s="270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6"/>
  <sheetViews>
    <sheetView topLeftCell="A32" zoomScale="87" zoomScaleNormal="87" workbookViewId="0">
      <selection activeCell="G91" sqref="G91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27" t="s">
        <v>1633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M1" s="218"/>
      <c r="N1" s="219"/>
    </row>
    <row r="2" spans="1:23" ht="18" customHeight="1">
      <c r="A2" s="27"/>
      <c r="B2" s="28"/>
      <c r="C2" s="29"/>
      <c r="D2" s="30"/>
      <c r="E2" s="30"/>
      <c r="F2" s="80">
        <f>(+H$3-H$4)*F$4/2</f>
        <v>5.0000000000000001E-3</v>
      </c>
      <c r="G2" s="81">
        <f>(+I$4-I$3)*G$4/2</f>
        <v>3.3843000000000012E-2</v>
      </c>
      <c r="H2" s="82"/>
      <c r="I2" s="82"/>
      <c r="M2" s="218"/>
      <c r="N2" s="219"/>
    </row>
    <row r="3" spans="1:23" ht="18" customHeight="1">
      <c r="A3" s="27"/>
      <c r="B3" s="28"/>
      <c r="C3" s="29"/>
      <c r="D3" s="30"/>
      <c r="E3" s="30"/>
      <c r="F3" s="80">
        <f>F4/(2*(+H3-H4))</f>
        <v>5.0000000000000001E-3</v>
      </c>
      <c r="G3" s="81">
        <f>G4/(2*(+I4-I3))</f>
        <v>4.4712643678160904E-4</v>
      </c>
      <c r="H3" s="28">
        <v>20</v>
      </c>
      <c r="I3" s="28">
        <v>31</v>
      </c>
      <c r="M3" s="218"/>
      <c r="N3" s="219"/>
    </row>
    <row r="4" spans="1:23" ht="15.75">
      <c r="A4" s="28"/>
      <c r="B4" s="28"/>
      <c r="C4" s="28">
        <f>Parameters!$AG$24</f>
        <v>0</v>
      </c>
      <c r="D4" s="32">
        <f>Parameters!G24</f>
        <v>3.9942129629629633E-2</v>
      </c>
      <c r="E4" s="33">
        <f>D4*1440</f>
        <v>57.516666666666673</v>
      </c>
      <c r="F4" s="31">
        <v>0.01</v>
      </c>
      <c r="G4" s="315">
        <v>7.7799999999999996E-3</v>
      </c>
      <c r="H4" s="28">
        <v>19</v>
      </c>
      <c r="I4" s="28">
        <v>39.700000000000003</v>
      </c>
    </row>
    <row r="5" spans="1:23" ht="15.75">
      <c r="A5" s="28"/>
      <c r="B5" s="28"/>
      <c r="C5" s="28"/>
      <c r="D5" s="32"/>
      <c r="E5" s="28">
        <f>E4*60</f>
        <v>3451.0000000000005</v>
      </c>
      <c r="F5" s="31">
        <v>2.8700000000000002E-3</v>
      </c>
      <c r="G5" s="315">
        <v>3.4099999999999999E-4</v>
      </c>
      <c r="H5" s="28">
        <v>16.7</v>
      </c>
      <c r="I5" s="28">
        <v>70</v>
      </c>
      <c r="K5" s="1">
        <f>E4</f>
        <v>57.516666666666673</v>
      </c>
    </row>
    <row r="6" spans="1:23" ht="63">
      <c r="A6" s="316" t="s">
        <v>42</v>
      </c>
      <c r="B6" s="316" t="s">
        <v>361</v>
      </c>
      <c r="C6" s="316" t="s">
        <v>1010</v>
      </c>
      <c r="D6" s="316" t="s">
        <v>376</v>
      </c>
      <c r="E6" s="316" t="s">
        <v>121</v>
      </c>
      <c r="F6" s="316" t="s">
        <v>350</v>
      </c>
      <c r="G6" s="316" t="s">
        <v>120</v>
      </c>
      <c r="H6" s="316" t="s">
        <v>349</v>
      </c>
      <c r="I6" s="316" t="s">
        <v>42</v>
      </c>
      <c r="J6" s="373" t="s">
        <v>377</v>
      </c>
      <c r="K6" s="143" t="s">
        <v>364</v>
      </c>
      <c r="L6" s="316" t="s">
        <v>1905</v>
      </c>
      <c r="M6" s="374" t="s">
        <v>205</v>
      </c>
      <c r="N6" s="374" t="s">
        <v>206</v>
      </c>
      <c r="O6" s="374" t="s">
        <v>207</v>
      </c>
      <c r="P6" s="342" t="s">
        <v>208</v>
      </c>
      <c r="Q6" s="375" t="s">
        <v>209</v>
      </c>
      <c r="R6" s="376" t="s">
        <v>210</v>
      </c>
      <c r="S6" s="342" t="s">
        <v>211</v>
      </c>
      <c r="T6" s="175"/>
      <c r="U6" s="34"/>
      <c r="V6" s="175"/>
      <c r="W6" s="175"/>
    </row>
    <row r="7" spans="1:23" ht="15.75">
      <c r="A7" s="1">
        <v>1</v>
      </c>
      <c r="F7" s="22"/>
      <c r="G7" s="22"/>
      <c r="I7" s="1">
        <v>1</v>
      </c>
      <c r="J7" s="323"/>
      <c r="K7" s="144"/>
      <c r="L7" s="322"/>
      <c r="M7" s="377"/>
      <c r="N7" s="377"/>
      <c r="O7" s="377"/>
      <c r="P7" s="377"/>
      <c r="Q7" s="377"/>
      <c r="R7" s="377"/>
      <c r="S7" s="377"/>
    </row>
    <row r="8" spans="1:23">
      <c r="A8" s="1">
        <v>2</v>
      </c>
      <c r="F8" s="22"/>
      <c r="G8" s="22"/>
      <c r="I8" s="1">
        <v>2</v>
      </c>
      <c r="J8" s="324"/>
      <c r="K8" s="145"/>
      <c r="L8" s="322"/>
      <c r="M8" s="322"/>
      <c r="N8" s="322"/>
      <c r="O8" s="322"/>
      <c r="P8" s="322"/>
      <c r="Q8" s="322"/>
      <c r="R8" s="322"/>
      <c r="S8" s="322"/>
      <c r="T8" s="22"/>
    </row>
    <row r="9" spans="1:23">
      <c r="A9" s="1">
        <v>3</v>
      </c>
      <c r="B9" s="372"/>
      <c r="C9" s="22"/>
      <c r="D9" s="22"/>
      <c r="E9" s="4">
        <f t="shared" ref="E9:E31" si="0">ROUND(1-IF(A9&gt;=H$3,0,IF(A9&gt;=H$4,F$3*(A9-H$3)^2,F$2+F$4*(H$4-A9)+(A9&lt;H$5)*F$5*(H$5-A9)^2)),4)</f>
        <v>0.29630000000000001</v>
      </c>
      <c r="F9" s="22">
        <v>120.22926963207028</v>
      </c>
      <c r="G9" s="22"/>
      <c r="H9" s="163"/>
      <c r="I9" s="1">
        <v>3</v>
      </c>
      <c r="J9" s="324"/>
      <c r="K9" s="145"/>
      <c r="L9" s="378"/>
      <c r="M9" s="322"/>
      <c r="N9" s="322"/>
      <c r="O9" s="379"/>
      <c r="P9" s="322"/>
      <c r="Q9" s="322"/>
      <c r="R9" s="322"/>
      <c r="S9" s="322"/>
      <c r="T9" s="22"/>
    </row>
    <row r="10" spans="1:23">
      <c r="A10" s="1">
        <v>4</v>
      </c>
      <c r="B10" s="8"/>
      <c r="C10" s="22"/>
      <c r="D10" s="22"/>
      <c r="E10" s="4">
        <f t="shared" si="0"/>
        <v>0.3821</v>
      </c>
      <c r="F10" s="22">
        <v>106.61675188702216</v>
      </c>
      <c r="G10" s="22"/>
      <c r="H10" s="163"/>
      <c r="I10" s="1">
        <v>4</v>
      </c>
      <c r="J10" s="324"/>
      <c r="K10" s="145"/>
      <c r="L10" s="380"/>
      <c r="M10" s="381"/>
      <c r="N10" s="381"/>
      <c r="O10" s="381"/>
      <c r="P10" s="327"/>
      <c r="Q10" s="382"/>
      <c r="R10" s="383"/>
      <c r="S10" s="327"/>
      <c r="T10" s="22"/>
    </row>
    <row r="11" spans="1:23">
      <c r="A11" s="1">
        <v>5</v>
      </c>
      <c r="B11" s="391" t="s">
        <v>1741</v>
      </c>
      <c r="C11" s="22">
        <f t="shared" ref="C11:C75" si="1">B11*1440</f>
        <v>182.96666666666667</v>
      </c>
      <c r="D11" s="22">
        <f t="shared" ref="D11:D42" si="2">E$4/E11</f>
        <v>124.46800836759721</v>
      </c>
      <c r="E11" s="4">
        <f t="shared" si="0"/>
        <v>0.46210000000000001</v>
      </c>
      <c r="F11" s="22">
        <v>96.405768383971818</v>
      </c>
      <c r="G11" s="22">
        <v>182.96666666666667</v>
      </c>
      <c r="H11" s="163">
        <f t="shared" ref="H11:H73" si="3">((F11-D11)/F11)</f>
        <v>-0.29108465659292382</v>
      </c>
      <c r="I11" s="1">
        <v>5</v>
      </c>
      <c r="J11" s="324">
        <f t="shared" ref="J11:J19" si="4">100*(+F11/C11)</f>
        <v>52.690345263602744</v>
      </c>
      <c r="K11" s="145">
        <f t="shared" ref="K11:K74" si="5">100*(+D11/C11)</f>
        <v>68.027696320421143</v>
      </c>
      <c r="L11" s="348">
        <v>0.12706018518518519</v>
      </c>
      <c r="M11" s="326" t="s">
        <v>1634</v>
      </c>
      <c r="N11" s="326" t="s">
        <v>1635</v>
      </c>
      <c r="O11" s="326" t="s">
        <v>123</v>
      </c>
      <c r="P11" s="384">
        <v>39252</v>
      </c>
      <c r="Q11" s="328"/>
      <c r="R11" s="326" t="s">
        <v>1636</v>
      </c>
      <c r="S11" s="384">
        <v>41398</v>
      </c>
      <c r="T11" s="155"/>
    </row>
    <row r="12" spans="1:23">
      <c r="A12" s="1">
        <v>6</v>
      </c>
      <c r="B12" s="392" t="s">
        <v>1742</v>
      </c>
      <c r="C12" s="22">
        <f t="shared" si="1"/>
        <v>126.85000000000001</v>
      </c>
      <c r="D12" s="22">
        <f t="shared" si="2"/>
        <v>107.22719363658962</v>
      </c>
      <c r="E12" s="4">
        <f t="shared" si="0"/>
        <v>0.53639999999999999</v>
      </c>
      <c r="F12" s="22">
        <v>88.513240347685468</v>
      </c>
      <c r="G12" s="22">
        <v>126.85000000000001</v>
      </c>
      <c r="H12" s="163">
        <f t="shared" si="3"/>
        <v>-0.21142546827338585</v>
      </c>
      <c r="I12" s="1">
        <v>6</v>
      </c>
      <c r="J12" s="324">
        <f t="shared" si="4"/>
        <v>69.777879659192322</v>
      </c>
      <c r="K12" s="145">
        <f t="shared" si="5"/>
        <v>84.530700541261027</v>
      </c>
      <c r="L12" s="385">
        <v>8.8090277777777781E-2</v>
      </c>
      <c r="M12" s="326" t="s">
        <v>1637</v>
      </c>
      <c r="N12" s="326" t="s">
        <v>389</v>
      </c>
      <c r="O12" s="326" t="s">
        <v>123</v>
      </c>
      <c r="P12" s="384">
        <v>40405</v>
      </c>
      <c r="Q12" s="328"/>
      <c r="R12" s="326" t="s">
        <v>124</v>
      </c>
      <c r="S12" s="384">
        <v>42686</v>
      </c>
      <c r="T12" s="155"/>
    </row>
    <row r="13" spans="1:23">
      <c r="A13" s="1">
        <v>7</v>
      </c>
      <c r="B13" s="392" t="s">
        <v>1743</v>
      </c>
      <c r="C13" s="22">
        <f t="shared" si="1"/>
        <v>103.60000000000001</v>
      </c>
      <c r="D13" s="22">
        <f t="shared" si="2"/>
        <v>95.068870523415995</v>
      </c>
      <c r="E13" s="4">
        <f t="shared" si="0"/>
        <v>0.60499999999999998</v>
      </c>
      <c r="F13" s="22">
        <v>82.276399849680573</v>
      </c>
      <c r="G13" s="22">
        <v>103.6</v>
      </c>
      <c r="H13" s="163">
        <f t="shared" si="3"/>
        <v>-0.15548165327004262</v>
      </c>
      <c r="I13" s="1">
        <v>7</v>
      </c>
      <c r="J13" s="324">
        <f t="shared" si="4"/>
        <v>79.417374372278545</v>
      </c>
      <c r="K13" s="145">
        <f t="shared" si="5"/>
        <v>91.765319038046329</v>
      </c>
      <c r="L13" s="385">
        <v>7.1944444444444436E-2</v>
      </c>
      <c r="M13" s="326" t="s">
        <v>1638</v>
      </c>
      <c r="N13" s="326" t="s">
        <v>1639</v>
      </c>
      <c r="O13" s="326" t="s">
        <v>123</v>
      </c>
      <c r="P13" s="384">
        <v>39371</v>
      </c>
      <c r="Q13" s="328"/>
      <c r="R13" s="326" t="s">
        <v>1640</v>
      </c>
      <c r="S13" s="384">
        <v>42259</v>
      </c>
      <c r="T13" s="155"/>
    </row>
    <row r="14" spans="1:23">
      <c r="A14" s="1">
        <v>8</v>
      </c>
      <c r="B14" s="392" t="s">
        <v>1744</v>
      </c>
      <c r="C14" s="22">
        <f t="shared" si="1"/>
        <v>98.36666666666666</v>
      </c>
      <c r="D14" s="22">
        <f t="shared" si="2"/>
        <v>86.128581411600294</v>
      </c>
      <c r="E14" s="4">
        <f t="shared" si="0"/>
        <v>0.66779999999999995</v>
      </c>
      <c r="F14" s="22">
        <v>77.267513675666137</v>
      </c>
      <c r="G14" s="22">
        <v>98.36666666666666</v>
      </c>
      <c r="H14" s="163">
        <f t="shared" si="3"/>
        <v>-0.1146803787828464</v>
      </c>
      <c r="I14" s="1">
        <v>8</v>
      </c>
      <c r="J14" s="324">
        <f t="shared" si="4"/>
        <v>78.550505261605707</v>
      </c>
      <c r="K14" s="145">
        <f t="shared" si="5"/>
        <v>87.558706958590619</v>
      </c>
      <c r="L14" s="385">
        <v>6.8310185185185182E-2</v>
      </c>
      <c r="M14" s="326" t="s">
        <v>1506</v>
      </c>
      <c r="N14" s="326" t="s">
        <v>1507</v>
      </c>
      <c r="O14" s="326" t="s">
        <v>123</v>
      </c>
      <c r="P14" s="384">
        <v>39139</v>
      </c>
      <c r="Q14" s="328"/>
      <c r="R14" s="326" t="s">
        <v>1641</v>
      </c>
      <c r="S14" s="384">
        <v>42385</v>
      </c>
      <c r="T14" s="155"/>
    </row>
    <row r="15" spans="1:23">
      <c r="A15" s="1">
        <v>9</v>
      </c>
      <c r="B15" s="392" t="s">
        <v>1745</v>
      </c>
      <c r="C15" s="22">
        <f t="shared" si="1"/>
        <v>88.7</v>
      </c>
      <c r="D15" s="22">
        <f t="shared" si="2"/>
        <v>79.355224429727755</v>
      </c>
      <c r="E15" s="4">
        <f t="shared" si="0"/>
        <v>0.7248</v>
      </c>
      <c r="F15" s="22">
        <v>73.198762955533269</v>
      </c>
      <c r="G15" s="22">
        <v>88.7</v>
      </c>
      <c r="H15" s="163">
        <f t="shared" si="3"/>
        <v>-8.4106086300043209E-2</v>
      </c>
      <c r="I15" s="1">
        <v>9</v>
      </c>
      <c r="J15" s="324">
        <f t="shared" si="4"/>
        <v>82.523971764975499</v>
      </c>
      <c r="K15" s="145">
        <f t="shared" si="5"/>
        <v>89.464740056062851</v>
      </c>
      <c r="L15" s="385">
        <v>6.159722222222222E-2</v>
      </c>
      <c r="M15" s="326" t="s">
        <v>1642</v>
      </c>
      <c r="N15" s="326" t="s">
        <v>1643</v>
      </c>
      <c r="O15" s="326" t="s">
        <v>123</v>
      </c>
      <c r="P15" s="384">
        <v>39466</v>
      </c>
      <c r="Q15" s="328"/>
      <c r="R15" s="326" t="s">
        <v>1644</v>
      </c>
      <c r="S15" s="384">
        <v>43022</v>
      </c>
      <c r="T15" s="155"/>
    </row>
    <row r="16" spans="1:23">
      <c r="A16" s="1">
        <v>10</v>
      </c>
      <c r="B16" s="392" t="s">
        <v>1746</v>
      </c>
      <c r="C16" s="22">
        <f t="shared" si="1"/>
        <v>85.683333333333337</v>
      </c>
      <c r="D16" s="22">
        <f t="shared" si="2"/>
        <v>74.100317787511813</v>
      </c>
      <c r="E16" s="4">
        <f t="shared" si="0"/>
        <v>0.7762</v>
      </c>
      <c r="F16" s="22">
        <v>69.869953725865642</v>
      </c>
      <c r="G16" s="22">
        <v>85.683333333333337</v>
      </c>
      <c r="H16" s="163">
        <f t="shared" si="3"/>
        <v>-6.0546255379586758E-2</v>
      </c>
      <c r="I16" s="1">
        <v>10</v>
      </c>
      <c r="J16" s="324">
        <f t="shared" si="4"/>
        <v>81.544392599726478</v>
      </c>
      <c r="K16" s="145">
        <f t="shared" si="5"/>
        <v>86.4816002188428</v>
      </c>
      <c r="L16" s="385">
        <v>5.950231481481482E-2</v>
      </c>
      <c r="M16" s="326" t="s">
        <v>1645</v>
      </c>
      <c r="N16" s="326" t="s">
        <v>1646</v>
      </c>
      <c r="O16" s="326" t="s">
        <v>123</v>
      </c>
      <c r="P16" s="384">
        <v>27092</v>
      </c>
      <c r="Q16" s="328"/>
      <c r="R16" s="326" t="s">
        <v>285</v>
      </c>
      <c r="S16" s="384">
        <v>30975</v>
      </c>
      <c r="T16" s="155"/>
    </row>
    <row r="17" spans="1:20">
      <c r="A17" s="1">
        <v>11</v>
      </c>
      <c r="B17" s="392" t="s">
        <v>1747</v>
      </c>
      <c r="C17" s="22">
        <f t="shared" si="1"/>
        <v>83.966666666666669</v>
      </c>
      <c r="D17" s="22">
        <f t="shared" si="2"/>
        <v>69.988642816581503</v>
      </c>
      <c r="E17" s="4">
        <f t="shared" si="0"/>
        <v>0.82179999999999997</v>
      </c>
      <c r="F17" s="22">
        <v>67.138147807421035</v>
      </c>
      <c r="G17" s="22">
        <v>83.966666666666669</v>
      </c>
      <c r="H17" s="163">
        <f t="shared" si="3"/>
        <v>-4.2457158891794633E-2</v>
      </c>
      <c r="I17" s="1">
        <v>11</v>
      </c>
      <c r="J17" s="324">
        <f t="shared" si="4"/>
        <v>79.958095840517302</v>
      </c>
      <c r="K17" s="145">
        <f t="shared" si="5"/>
        <v>83.352889420303498</v>
      </c>
      <c r="L17" s="385">
        <v>5.8310185185185187E-2</v>
      </c>
      <c r="M17" s="326" t="s">
        <v>1647</v>
      </c>
      <c r="N17" s="326" t="s">
        <v>1648</v>
      </c>
      <c r="O17" s="326" t="s">
        <v>123</v>
      </c>
      <c r="P17" s="384">
        <v>38769</v>
      </c>
      <c r="Q17" s="328"/>
      <c r="R17" s="326" t="s">
        <v>1649</v>
      </c>
      <c r="S17" s="384">
        <v>43044</v>
      </c>
      <c r="T17" s="155"/>
    </row>
    <row r="18" spans="1:20">
      <c r="A18" s="1">
        <v>12</v>
      </c>
      <c r="B18" s="392" t="s">
        <v>1748</v>
      </c>
      <c r="C18" s="22">
        <f t="shared" si="1"/>
        <v>79.433333333333337</v>
      </c>
      <c r="D18" s="22">
        <f t="shared" si="2"/>
        <v>66.755648406066243</v>
      </c>
      <c r="E18" s="4">
        <f t="shared" si="0"/>
        <v>0.86160000000000003</v>
      </c>
      <c r="F18" s="22">
        <v>64.899214465688459</v>
      </c>
      <c r="G18" s="22">
        <v>79.433333333333337</v>
      </c>
      <c r="H18" s="163">
        <f t="shared" si="3"/>
        <v>-2.8604875354219596E-2</v>
      </c>
      <c r="I18" s="1">
        <v>12</v>
      </c>
      <c r="J18" s="324">
        <f t="shared" si="4"/>
        <v>81.70274586532328</v>
      </c>
      <c r="K18" s="145">
        <f t="shared" si="5"/>
        <v>84.039842726898328</v>
      </c>
      <c r="L18" s="385">
        <v>5.5162037037037037E-2</v>
      </c>
      <c r="M18" s="326" t="s">
        <v>1650</v>
      </c>
      <c r="N18" s="326" t="s">
        <v>1651</v>
      </c>
      <c r="O18" s="326" t="s">
        <v>123</v>
      </c>
      <c r="P18" s="384">
        <v>25228</v>
      </c>
      <c r="Q18" s="328"/>
      <c r="R18" s="326" t="s">
        <v>1652</v>
      </c>
      <c r="S18" s="384">
        <v>29744</v>
      </c>
      <c r="T18" s="155"/>
    </row>
    <row r="19" spans="1:20">
      <c r="A19" s="1">
        <v>13</v>
      </c>
      <c r="B19" s="392" t="s">
        <v>1749</v>
      </c>
      <c r="C19" s="22">
        <f t="shared" si="1"/>
        <v>78.88333333333334</v>
      </c>
      <c r="D19" s="22">
        <f t="shared" si="2"/>
        <v>64.214208626400207</v>
      </c>
      <c r="E19" s="4">
        <f t="shared" si="0"/>
        <v>0.89570000000000005</v>
      </c>
      <c r="F19" s="22">
        <v>63.076202823393835</v>
      </c>
      <c r="G19" s="22">
        <v>78.883333333333326</v>
      </c>
      <c r="H19" s="163">
        <f t="shared" si="3"/>
        <v>-1.8041761426138135E-2</v>
      </c>
      <c r="I19" s="1">
        <v>13</v>
      </c>
      <c r="J19" s="324">
        <f t="shared" si="4"/>
        <v>79.961381141002107</v>
      </c>
      <c r="K19" s="145">
        <f t="shared" si="5"/>
        <v>81.404025302852574</v>
      </c>
      <c r="L19" s="385">
        <v>5.4780092592592589E-2</v>
      </c>
      <c r="M19" s="326" t="s">
        <v>1459</v>
      </c>
      <c r="N19" s="326" t="s">
        <v>1653</v>
      </c>
      <c r="O19" s="326" t="s">
        <v>270</v>
      </c>
      <c r="P19" s="384">
        <v>36661</v>
      </c>
      <c r="Q19" s="328"/>
      <c r="R19" s="326" t="s">
        <v>1654</v>
      </c>
      <c r="S19" s="384">
        <v>41490</v>
      </c>
      <c r="T19" s="155"/>
    </row>
    <row r="20" spans="1:20">
      <c r="A20" s="1">
        <v>14</v>
      </c>
      <c r="B20" s="392" t="s">
        <v>1750</v>
      </c>
      <c r="C20" s="22">
        <f t="shared" si="1"/>
        <v>73.3</v>
      </c>
      <c r="D20" s="22">
        <f t="shared" si="2"/>
        <v>62.240738736788956</v>
      </c>
      <c r="E20" s="4">
        <f t="shared" si="0"/>
        <v>0.92410000000000003</v>
      </c>
      <c r="F20" s="22">
        <v>61.61179119178275</v>
      </c>
      <c r="G20" s="22">
        <v>73.3</v>
      </c>
      <c r="H20" s="163">
        <f t="shared" si="3"/>
        <v>-1.0208233405330525E-2</v>
      </c>
      <c r="I20" s="1">
        <v>14</v>
      </c>
      <c r="J20" s="324">
        <f>100*(+F20/C20)</f>
        <v>84.05428539124523</v>
      </c>
      <c r="K20" s="145">
        <f t="shared" si="5"/>
        <v>84.912331155237325</v>
      </c>
      <c r="L20" s="385">
        <v>5.0902777777777776E-2</v>
      </c>
      <c r="M20" s="326" t="s">
        <v>1655</v>
      </c>
      <c r="N20" s="326" t="s">
        <v>1656</v>
      </c>
      <c r="O20" s="326" t="s">
        <v>123</v>
      </c>
      <c r="P20" s="384">
        <v>24381</v>
      </c>
      <c r="Q20" s="328"/>
      <c r="R20" s="326" t="s">
        <v>286</v>
      </c>
      <c r="S20" s="384">
        <v>29849</v>
      </c>
      <c r="T20" s="155"/>
    </row>
    <row r="21" spans="1:20">
      <c r="A21" s="1">
        <v>15</v>
      </c>
      <c r="B21" s="392" t="s">
        <v>1751</v>
      </c>
      <c r="C21" s="22">
        <f t="shared" si="1"/>
        <v>62.733333333333334</v>
      </c>
      <c r="D21" s="22">
        <f t="shared" si="2"/>
        <v>60.754902996373374</v>
      </c>
      <c r="E21" s="4">
        <f t="shared" si="0"/>
        <v>0.94669999999999999</v>
      </c>
      <c r="F21" s="22">
        <v>60.463269814968243</v>
      </c>
      <c r="G21" s="22">
        <v>62.733333333333334</v>
      </c>
      <c r="H21" s="163">
        <f t="shared" si="3"/>
        <v>-4.8233114467278668E-3</v>
      </c>
      <c r="I21" s="1">
        <v>15</v>
      </c>
      <c r="J21" s="324">
        <f t="shared" ref="J21:J84" si="6">100*(+F21/C21)</f>
        <v>96.381407781564675</v>
      </c>
      <c r="K21" s="145">
        <f t="shared" si="5"/>
        <v>96.846285328969245</v>
      </c>
      <c r="L21" s="385">
        <v>4.3564814814814813E-2</v>
      </c>
      <c r="M21" s="326" t="s">
        <v>1657</v>
      </c>
      <c r="N21" s="326" t="s">
        <v>1658</v>
      </c>
      <c r="O21" s="326" t="s">
        <v>131</v>
      </c>
      <c r="P21" s="384">
        <v>30127</v>
      </c>
      <c r="Q21" s="328"/>
      <c r="R21" s="326" t="s">
        <v>288</v>
      </c>
      <c r="S21" s="384">
        <v>35707</v>
      </c>
      <c r="T21" s="155"/>
    </row>
    <row r="22" spans="1:20">
      <c r="A22" s="1">
        <v>16</v>
      </c>
      <c r="B22" s="392" t="s">
        <v>1752</v>
      </c>
      <c r="C22" s="22">
        <f t="shared" si="1"/>
        <v>60.750000000000007</v>
      </c>
      <c r="D22" s="22">
        <f t="shared" si="2"/>
        <v>59.689359346893596</v>
      </c>
      <c r="E22" s="4">
        <f t="shared" si="0"/>
        <v>0.96360000000000001</v>
      </c>
      <c r="F22" s="22">
        <v>59.599156118143455</v>
      </c>
      <c r="G22" s="22">
        <v>60.749999999999993</v>
      </c>
      <c r="H22" s="163">
        <f t="shared" si="3"/>
        <v>-1.5134984222147604E-3</v>
      </c>
      <c r="I22" s="1">
        <v>16</v>
      </c>
      <c r="J22" s="324">
        <f t="shared" si="6"/>
        <v>98.105606778836957</v>
      </c>
      <c r="K22" s="145">
        <f t="shared" si="5"/>
        <v>98.254089459907149</v>
      </c>
      <c r="L22" s="385">
        <v>4.2187499999999996E-2</v>
      </c>
      <c r="M22" s="326" t="s">
        <v>1659</v>
      </c>
      <c r="N22" s="326" t="s">
        <v>1660</v>
      </c>
      <c r="O22" s="326" t="s">
        <v>706</v>
      </c>
      <c r="P22" s="384">
        <v>30101</v>
      </c>
      <c r="Q22" s="328"/>
      <c r="R22" s="326" t="s">
        <v>1661</v>
      </c>
      <c r="S22" s="384">
        <v>36261</v>
      </c>
      <c r="T22" s="155"/>
    </row>
    <row r="23" spans="1:20">
      <c r="A23" s="1">
        <v>17</v>
      </c>
      <c r="B23" s="392">
        <v>4.1631944444444444E-2</v>
      </c>
      <c r="C23" s="22">
        <f t="shared" si="1"/>
        <v>59.949999999999996</v>
      </c>
      <c r="D23" s="22">
        <f t="shared" si="2"/>
        <v>58.991452991453002</v>
      </c>
      <c r="E23" s="4">
        <f t="shared" si="0"/>
        <v>0.97499999999999998</v>
      </c>
      <c r="F23" s="22">
        <v>58.877907758504769</v>
      </c>
      <c r="G23" s="22">
        <v>59.95000000000001</v>
      </c>
      <c r="H23" s="163">
        <f t="shared" si="3"/>
        <v>-1.9284862059629156E-3</v>
      </c>
      <c r="I23" s="1">
        <v>17</v>
      </c>
      <c r="J23" s="324">
        <f t="shared" si="6"/>
        <v>98.211689338623472</v>
      </c>
      <c r="K23" s="145">
        <f t="shared" si="5"/>
        <v>98.40108922677733</v>
      </c>
      <c r="L23" s="385">
        <v>4.1631944444444451E-2</v>
      </c>
      <c r="M23" s="326" t="s">
        <v>1526</v>
      </c>
      <c r="N23" s="326" t="s">
        <v>1527</v>
      </c>
      <c r="O23" s="326" t="s">
        <v>128</v>
      </c>
      <c r="P23" s="384">
        <v>33966</v>
      </c>
      <c r="Q23" s="328"/>
      <c r="R23" s="326" t="s">
        <v>307</v>
      </c>
      <c r="S23" s="384">
        <v>40251</v>
      </c>
      <c r="T23" s="155"/>
    </row>
    <row r="24" spans="1:20">
      <c r="A24" s="1">
        <v>18</v>
      </c>
      <c r="B24" s="392">
        <v>4.1157407407407406E-2</v>
      </c>
      <c r="C24" s="22">
        <f t="shared" si="1"/>
        <v>59.266666666666666</v>
      </c>
      <c r="D24" s="22">
        <f t="shared" si="2"/>
        <v>58.392554991539768</v>
      </c>
      <c r="E24" s="4">
        <f t="shared" si="0"/>
        <v>0.98499999999999999</v>
      </c>
      <c r="F24" s="22">
        <v>58.423395089966455</v>
      </c>
      <c r="G24" s="22">
        <v>59.266666666666666</v>
      </c>
      <c r="H24" s="163">
        <f t="shared" si="3"/>
        <v>5.2787241102979329E-4</v>
      </c>
      <c r="I24" s="1">
        <v>18</v>
      </c>
      <c r="J24" s="324">
        <f t="shared" si="6"/>
        <v>98.577157069684688</v>
      </c>
      <c r="K24" s="145">
        <f t="shared" si="5"/>
        <v>98.525120908109841</v>
      </c>
      <c r="L24" s="385">
        <v>4.1157407407407406E-2</v>
      </c>
      <c r="M24" s="326" t="s">
        <v>1662</v>
      </c>
      <c r="N24" s="326" t="s">
        <v>1663</v>
      </c>
      <c r="O24" s="326" t="s">
        <v>128</v>
      </c>
      <c r="P24" s="384">
        <v>31726</v>
      </c>
      <c r="Q24" s="328"/>
      <c r="R24" s="326" t="s">
        <v>1602</v>
      </c>
      <c r="S24" s="384">
        <v>38606</v>
      </c>
      <c r="T24" s="155"/>
    </row>
    <row r="25" spans="1:20">
      <c r="A25" s="1">
        <v>19</v>
      </c>
      <c r="B25" s="392">
        <v>4.0833333333333333E-2</v>
      </c>
      <c r="C25" s="22">
        <f t="shared" si="1"/>
        <v>58.8</v>
      </c>
      <c r="D25" s="22">
        <f t="shared" si="2"/>
        <v>57.805695142378568</v>
      </c>
      <c r="E25" s="4">
        <f t="shared" si="0"/>
        <v>0.995</v>
      </c>
      <c r="F25" s="22">
        <v>58.383333333333333</v>
      </c>
      <c r="G25" s="22">
        <v>58.8</v>
      </c>
      <c r="H25" s="163">
        <f t="shared" si="3"/>
        <v>9.8938885119286071E-3</v>
      </c>
      <c r="I25" s="1">
        <v>19</v>
      </c>
      <c r="J25" s="324">
        <f t="shared" si="6"/>
        <v>99.291383219954653</v>
      </c>
      <c r="K25" s="145">
        <f t="shared" si="5"/>
        <v>98.309005344181244</v>
      </c>
      <c r="L25" s="385">
        <v>4.0833333333333333E-2</v>
      </c>
      <c r="M25" s="326" t="s">
        <v>1664</v>
      </c>
      <c r="N25" s="326" t="s">
        <v>1665</v>
      </c>
      <c r="O25" s="326" t="s">
        <v>128</v>
      </c>
      <c r="P25" s="384">
        <v>35774</v>
      </c>
      <c r="Q25" s="328"/>
      <c r="R25" s="326" t="s">
        <v>289</v>
      </c>
      <c r="S25" s="384">
        <v>42995</v>
      </c>
      <c r="T25" s="155"/>
    </row>
    <row r="26" spans="1:20">
      <c r="A26" s="1">
        <v>20</v>
      </c>
      <c r="B26" s="392">
        <v>4.0011574074074074E-2</v>
      </c>
      <c r="C26" s="22">
        <f t="shared" si="1"/>
        <v>57.616666666666667</v>
      </c>
      <c r="D26" s="22">
        <f t="shared" si="2"/>
        <v>57.516666666666673</v>
      </c>
      <c r="E26" s="4">
        <f t="shared" si="0"/>
        <v>1</v>
      </c>
      <c r="F26" s="22">
        <v>58.383333333333333</v>
      </c>
      <c r="G26" s="22">
        <v>58.55</v>
      </c>
      <c r="H26" s="163">
        <f t="shared" si="3"/>
        <v>1.4844419069368999E-2</v>
      </c>
      <c r="I26" s="1">
        <v>20</v>
      </c>
      <c r="J26" s="324">
        <f t="shared" si="6"/>
        <v>101.33063349725195</v>
      </c>
      <c r="K26" s="145">
        <f t="shared" si="5"/>
        <v>99.826439109054093</v>
      </c>
      <c r="L26" s="385">
        <v>4.0659722222222222E-2</v>
      </c>
      <c r="M26" s="326" t="s">
        <v>1662</v>
      </c>
      <c r="N26" s="326" t="s">
        <v>1663</v>
      </c>
      <c r="O26" s="326" t="s">
        <v>128</v>
      </c>
      <c r="P26" s="384">
        <v>31726</v>
      </c>
      <c r="Q26" s="328"/>
      <c r="R26" s="326" t="s">
        <v>307</v>
      </c>
      <c r="S26" s="384">
        <v>39158</v>
      </c>
      <c r="T26" s="155"/>
    </row>
    <row r="27" spans="1:20">
      <c r="A27" s="1">
        <v>21</v>
      </c>
      <c r="B27" s="392">
        <v>3.9942129629629633E-2</v>
      </c>
      <c r="C27" s="22">
        <f t="shared" si="1"/>
        <v>57.516666666666673</v>
      </c>
      <c r="D27" s="22">
        <f t="shared" si="2"/>
        <v>57.516666666666673</v>
      </c>
      <c r="E27" s="4">
        <f t="shared" si="0"/>
        <v>1</v>
      </c>
      <c r="F27" s="22">
        <v>58.383333333333333</v>
      </c>
      <c r="G27" s="22">
        <v>58.733333333333334</v>
      </c>
      <c r="H27" s="163">
        <f t="shared" si="3"/>
        <v>1.4844419069368999E-2</v>
      </c>
      <c r="I27" s="1">
        <v>21</v>
      </c>
      <c r="J27" s="324">
        <f t="shared" si="6"/>
        <v>101.50680962039986</v>
      </c>
      <c r="K27" s="145">
        <f t="shared" si="5"/>
        <v>100</v>
      </c>
      <c r="L27" s="385">
        <v>4.0787037037037038E-2</v>
      </c>
      <c r="M27" s="386" t="s">
        <v>1666</v>
      </c>
      <c r="N27" s="386" t="s">
        <v>1667</v>
      </c>
      <c r="O27" s="386" t="s">
        <v>131</v>
      </c>
      <c r="P27" s="387">
        <v>35592</v>
      </c>
      <c r="Q27" s="388" t="s">
        <v>371</v>
      </c>
      <c r="R27" s="386" t="s">
        <v>292</v>
      </c>
      <c r="S27" s="387">
        <v>43401</v>
      </c>
      <c r="T27" s="155"/>
    </row>
    <row r="28" spans="1:20">
      <c r="A28" s="1">
        <v>22</v>
      </c>
      <c r="B28" s="392">
        <v>4.0381944444444443E-2</v>
      </c>
      <c r="C28" s="22">
        <f t="shared" si="1"/>
        <v>58.15</v>
      </c>
      <c r="D28" s="22">
        <f t="shared" si="2"/>
        <v>57.516666666666673</v>
      </c>
      <c r="E28" s="4">
        <f t="shared" si="0"/>
        <v>1</v>
      </c>
      <c r="F28" s="22">
        <v>58.383333333333333</v>
      </c>
      <c r="G28" s="22">
        <v>58.55</v>
      </c>
      <c r="H28" s="163">
        <f t="shared" si="3"/>
        <v>1.4844419069368999E-2</v>
      </c>
      <c r="I28" s="1">
        <v>22</v>
      </c>
      <c r="J28" s="324">
        <f t="shared" si="6"/>
        <v>100.4012611063342</v>
      </c>
      <c r="K28" s="145">
        <f t="shared" si="5"/>
        <v>98.910862711378627</v>
      </c>
      <c r="L28" s="385">
        <v>4.0659722222222222E-2</v>
      </c>
      <c r="M28" s="386" t="s">
        <v>1668</v>
      </c>
      <c r="N28" s="386" t="s">
        <v>1669</v>
      </c>
      <c r="O28" s="386" t="s">
        <v>131</v>
      </c>
      <c r="P28" s="387">
        <v>35319</v>
      </c>
      <c r="Q28" s="388" t="s">
        <v>371</v>
      </c>
      <c r="R28" s="386" t="s">
        <v>292</v>
      </c>
      <c r="S28" s="387">
        <v>43401</v>
      </c>
      <c r="T28" s="155"/>
    </row>
    <row r="29" spans="1:20">
      <c r="A29" s="1">
        <v>23</v>
      </c>
      <c r="B29" s="392">
        <v>4.0578703703703707E-2</v>
      </c>
      <c r="C29" s="22">
        <f t="shared" si="1"/>
        <v>58.433333333333337</v>
      </c>
      <c r="D29" s="22">
        <f t="shared" si="2"/>
        <v>57.516666666666673</v>
      </c>
      <c r="E29" s="4">
        <f t="shared" si="0"/>
        <v>1</v>
      </c>
      <c r="F29" s="22">
        <v>58.383333333333333</v>
      </c>
      <c r="G29" s="22">
        <v>58.866666666666674</v>
      </c>
      <c r="H29" s="163">
        <f t="shared" si="3"/>
        <v>1.4844419069368999E-2</v>
      </c>
      <c r="I29" s="1">
        <v>23</v>
      </c>
      <c r="J29" s="324">
        <f t="shared" si="6"/>
        <v>99.914432401597253</v>
      </c>
      <c r="K29" s="145">
        <f t="shared" si="5"/>
        <v>98.431260695949803</v>
      </c>
      <c r="L29" s="385">
        <v>4.0879629629629634E-2</v>
      </c>
      <c r="M29" s="326" t="s">
        <v>1593</v>
      </c>
      <c r="N29" s="326" t="s">
        <v>1670</v>
      </c>
      <c r="O29" s="326" t="s">
        <v>128</v>
      </c>
      <c r="P29" s="384">
        <v>31108</v>
      </c>
      <c r="Q29" s="328"/>
      <c r="R29" s="326" t="s">
        <v>290</v>
      </c>
      <c r="S29" s="384">
        <v>39864</v>
      </c>
      <c r="T29" s="184"/>
    </row>
    <row r="30" spans="1:20">
      <c r="A30" s="1">
        <v>24</v>
      </c>
      <c r="B30" s="392">
        <v>3.9953703703703707E-2</v>
      </c>
      <c r="C30" s="22">
        <f t="shared" si="1"/>
        <v>57.533333333333339</v>
      </c>
      <c r="D30" s="22">
        <f t="shared" si="2"/>
        <v>57.516666666666673</v>
      </c>
      <c r="E30" s="4">
        <f t="shared" si="0"/>
        <v>1</v>
      </c>
      <c r="F30" s="22">
        <v>58.383333333333333</v>
      </c>
      <c r="G30" s="22">
        <v>58.666666666666664</v>
      </c>
      <c r="H30" s="163">
        <f t="shared" si="3"/>
        <v>1.4844419069368999E-2</v>
      </c>
      <c r="I30" s="1">
        <v>24</v>
      </c>
      <c r="J30" s="324">
        <f t="shared" si="6"/>
        <v>101.47740440324449</v>
      </c>
      <c r="K30" s="145">
        <f t="shared" si="5"/>
        <v>99.971031286210902</v>
      </c>
      <c r="L30" s="385">
        <v>4.0740740740740737E-2</v>
      </c>
      <c r="M30" s="326" t="s">
        <v>1384</v>
      </c>
      <c r="N30" s="326" t="s">
        <v>1671</v>
      </c>
      <c r="O30" s="326" t="s">
        <v>293</v>
      </c>
      <c r="P30" s="384">
        <v>33888</v>
      </c>
      <c r="Q30" s="328"/>
      <c r="R30" s="326" t="s">
        <v>289</v>
      </c>
      <c r="S30" s="384">
        <v>42995</v>
      </c>
      <c r="T30" s="155"/>
    </row>
    <row r="31" spans="1:20">
      <c r="A31" s="1">
        <v>25</v>
      </c>
      <c r="B31" s="392">
        <v>4.0902777777777781E-2</v>
      </c>
      <c r="C31" s="22">
        <f t="shared" si="1"/>
        <v>58.900000000000006</v>
      </c>
      <c r="D31" s="22">
        <f t="shared" si="2"/>
        <v>57.516666666666673</v>
      </c>
      <c r="E31" s="4">
        <f t="shared" si="0"/>
        <v>1</v>
      </c>
      <c r="F31" s="22">
        <v>58.383333333333333</v>
      </c>
      <c r="G31" s="22">
        <v>58.900000000000006</v>
      </c>
      <c r="H31" s="163">
        <f t="shared" si="3"/>
        <v>1.4844419069368999E-2</v>
      </c>
      <c r="I31" s="1">
        <v>25</v>
      </c>
      <c r="J31" s="324">
        <f t="shared" si="6"/>
        <v>99.122807017543849</v>
      </c>
      <c r="K31" s="145">
        <f t="shared" si="5"/>
        <v>97.65138653084324</v>
      </c>
      <c r="L31" s="385">
        <v>4.0902777777777781E-2</v>
      </c>
      <c r="M31" s="326" t="s">
        <v>1672</v>
      </c>
      <c r="N31" s="326" t="s">
        <v>1673</v>
      </c>
      <c r="O31" s="326" t="s">
        <v>128</v>
      </c>
      <c r="P31" s="384">
        <v>31725</v>
      </c>
      <c r="Q31" s="328"/>
      <c r="R31" s="326" t="s">
        <v>307</v>
      </c>
      <c r="S31" s="384">
        <v>40979</v>
      </c>
      <c r="T31" s="155"/>
    </row>
    <row r="32" spans="1:20">
      <c r="A32" s="1">
        <v>26</v>
      </c>
      <c r="B32" s="392">
        <v>4.0289351851851854E-2</v>
      </c>
      <c r="C32" s="22">
        <f t="shared" si="1"/>
        <v>58.016666666666673</v>
      </c>
      <c r="D32" s="22">
        <f t="shared" si="2"/>
        <v>57.516666666666673</v>
      </c>
      <c r="E32" s="4">
        <f>1-IF(A32&gt;=H$3,0,IF(A32&gt;=H$4,F$3*(A32-H$3)^2,F$2+F$4*(H$4-A32)+(A32&lt;H$5)*F$5*(H$5-A32)^2))</f>
        <v>1</v>
      </c>
      <c r="F32" s="22">
        <v>58.383333333333333</v>
      </c>
      <c r="G32" s="22">
        <v>58.016666666666659</v>
      </c>
      <c r="H32" s="163">
        <f t="shared" si="3"/>
        <v>1.4844419069368999E-2</v>
      </c>
      <c r="I32" s="1">
        <v>26</v>
      </c>
      <c r="J32" s="324">
        <f t="shared" si="6"/>
        <v>100.63200229819016</v>
      </c>
      <c r="K32" s="145">
        <f t="shared" si="5"/>
        <v>99.138178684286132</v>
      </c>
      <c r="L32" s="385">
        <v>4.0289351851851847E-2</v>
      </c>
      <c r="M32" s="326" t="s">
        <v>1674</v>
      </c>
      <c r="N32" s="326" t="s">
        <v>1675</v>
      </c>
      <c r="O32" s="326" t="s">
        <v>128</v>
      </c>
      <c r="P32" s="384">
        <v>33227</v>
      </c>
      <c r="Q32" s="328"/>
      <c r="R32" s="326" t="s">
        <v>289</v>
      </c>
      <c r="S32" s="384">
        <v>42995</v>
      </c>
      <c r="T32" s="155"/>
    </row>
    <row r="33" spans="1:23">
      <c r="A33" s="1">
        <v>27</v>
      </c>
      <c r="B33" s="392">
        <v>4.1053240740740737E-2</v>
      </c>
      <c r="C33" s="22">
        <f t="shared" si="1"/>
        <v>59.11666666666666</v>
      </c>
      <c r="D33" s="22">
        <f t="shared" si="2"/>
        <v>57.516666666666673</v>
      </c>
      <c r="E33" s="4">
        <f>1-IF(A33&gt;=H$3,0,IF(A33&gt;=H$4,F$3*(A33-H$3)^2,F$2+F$4*(H$4-A33)+(A33&lt;H$5)*F$5*(H$5-A33)^2))</f>
        <v>1</v>
      </c>
      <c r="F33" s="22">
        <v>58.383333333333333</v>
      </c>
      <c r="G33" s="22">
        <v>59.116666666666674</v>
      </c>
      <c r="H33" s="163">
        <f t="shared" si="3"/>
        <v>1.4844419069368999E-2</v>
      </c>
      <c r="I33" s="1">
        <v>27</v>
      </c>
      <c r="J33" s="324">
        <f t="shared" si="6"/>
        <v>98.759515083168878</v>
      </c>
      <c r="K33" s="145">
        <f t="shared" si="5"/>
        <v>97.293487454186661</v>
      </c>
      <c r="L33" s="385">
        <v>4.1053240740740744E-2</v>
      </c>
      <c r="M33" s="326" t="s">
        <v>1401</v>
      </c>
      <c r="N33" s="326" t="s">
        <v>1676</v>
      </c>
      <c r="O33" s="326" t="s">
        <v>128</v>
      </c>
      <c r="P33" s="384">
        <v>28602</v>
      </c>
      <c r="Q33" s="328"/>
      <c r="R33" s="326" t="s">
        <v>229</v>
      </c>
      <c r="S33" s="384">
        <v>38809</v>
      </c>
      <c r="T33" s="155"/>
    </row>
    <row r="34" spans="1:23">
      <c r="A34" s="1">
        <v>28</v>
      </c>
      <c r="B34" s="392">
        <v>4.0543981481481479E-2</v>
      </c>
      <c r="C34" s="22">
        <f t="shared" si="1"/>
        <v>58.383333333333333</v>
      </c>
      <c r="D34" s="22">
        <f t="shared" si="2"/>
        <v>57.516666666666673</v>
      </c>
      <c r="E34" s="4">
        <f t="shared" ref="E34:E65" si="7">ROUND(1-IF(A34&lt;I$3,0,IF(A34&lt;I$4,G$3*(A34-I$3)^2,G$2+G$4*(A34-I$4)+(A34&gt;I$5)*G$5*(A34-I$5)^2)),4)</f>
        <v>1</v>
      </c>
      <c r="F34" s="22">
        <v>58.383333333333333</v>
      </c>
      <c r="G34" s="22">
        <v>58.383333333333333</v>
      </c>
      <c r="H34" s="163">
        <f t="shared" si="3"/>
        <v>1.4844419069368999E-2</v>
      </c>
      <c r="I34" s="1">
        <v>28</v>
      </c>
      <c r="J34" s="324">
        <f t="shared" si="6"/>
        <v>100</v>
      </c>
      <c r="K34" s="145">
        <f t="shared" si="5"/>
        <v>98.515558093063106</v>
      </c>
      <c r="L34" s="385">
        <v>4.0543981481481479E-2</v>
      </c>
      <c r="M34" s="326" t="s">
        <v>1677</v>
      </c>
      <c r="N34" s="326" t="s">
        <v>1531</v>
      </c>
      <c r="O34" s="326" t="s">
        <v>1678</v>
      </c>
      <c r="P34" s="384">
        <v>29990</v>
      </c>
      <c r="Q34" s="328"/>
      <c r="R34" s="326" t="s">
        <v>1679</v>
      </c>
      <c r="S34" s="384">
        <v>40258</v>
      </c>
      <c r="T34" s="155"/>
    </row>
    <row r="35" spans="1:23">
      <c r="A35" s="1">
        <v>29</v>
      </c>
      <c r="B35" s="392">
        <v>4.0486111111111112E-2</v>
      </c>
      <c r="C35" s="22">
        <f t="shared" si="1"/>
        <v>58.3</v>
      </c>
      <c r="D35" s="22">
        <f t="shared" si="2"/>
        <v>57.516666666666673</v>
      </c>
      <c r="E35" s="4">
        <f t="shared" si="7"/>
        <v>1</v>
      </c>
      <c r="F35" s="22">
        <v>58.383333333333333</v>
      </c>
      <c r="G35" s="22">
        <v>58.29999999999999</v>
      </c>
      <c r="H35" s="163">
        <f t="shared" si="3"/>
        <v>1.4844419069368999E-2</v>
      </c>
      <c r="I35" s="1">
        <v>29</v>
      </c>
      <c r="J35" s="324">
        <f t="shared" si="6"/>
        <v>100.14293882218411</v>
      </c>
      <c r="K35" s="145">
        <f t="shared" si="5"/>
        <v>98.656375071469427</v>
      </c>
      <c r="L35" s="385">
        <v>4.0486111111111105E-2</v>
      </c>
      <c r="M35" s="386" t="s">
        <v>1384</v>
      </c>
      <c r="N35" s="386" t="s">
        <v>1680</v>
      </c>
      <c r="O35" s="386" t="s">
        <v>128</v>
      </c>
      <c r="P35" s="387">
        <v>32766</v>
      </c>
      <c r="Q35" s="388" t="s">
        <v>371</v>
      </c>
      <c r="R35" s="386" t="s">
        <v>292</v>
      </c>
      <c r="S35" s="387">
        <v>43401</v>
      </c>
      <c r="T35" s="155"/>
    </row>
    <row r="36" spans="1:23">
      <c r="A36" s="1">
        <v>30</v>
      </c>
      <c r="B36" s="392">
        <v>4.0983796296296296E-2</v>
      </c>
      <c r="C36" s="22">
        <f t="shared" si="1"/>
        <v>59.016666666666666</v>
      </c>
      <c r="D36" s="22">
        <f t="shared" si="2"/>
        <v>57.516666666666673</v>
      </c>
      <c r="E36" s="4">
        <f t="shared" si="7"/>
        <v>1</v>
      </c>
      <c r="F36" s="22">
        <v>58.383333333333333</v>
      </c>
      <c r="G36" s="22">
        <v>59.016666666666666</v>
      </c>
      <c r="H36" s="163">
        <f t="shared" si="3"/>
        <v>1.4844419069368999E-2</v>
      </c>
      <c r="I36" s="1">
        <v>30</v>
      </c>
      <c r="J36" s="324">
        <f t="shared" si="6"/>
        <v>98.926856820107318</v>
      </c>
      <c r="K36" s="145">
        <f t="shared" si="5"/>
        <v>97.458345100254178</v>
      </c>
      <c r="L36" s="385">
        <v>4.0983796296296296E-2</v>
      </c>
      <c r="M36" s="326" t="s">
        <v>1681</v>
      </c>
      <c r="N36" s="326" t="s">
        <v>1682</v>
      </c>
      <c r="O36" s="326" t="s">
        <v>128</v>
      </c>
      <c r="P36" s="384">
        <v>30896</v>
      </c>
      <c r="Q36" s="328"/>
      <c r="R36" s="326" t="s">
        <v>292</v>
      </c>
      <c r="S36" s="384">
        <v>41931</v>
      </c>
      <c r="T36" s="155"/>
      <c r="V36" s="4"/>
      <c r="W36" s="4"/>
    </row>
    <row r="37" spans="1:23">
      <c r="A37" s="1">
        <v>31</v>
      </c>
      <c r="B37" s="392">
        <v>4.0949074074074075E-2</v>
      </c>
      <c r="C37" s="22">
        <f t="shared" si="1"/>
        <v>58.966666666666669</v>
      </c>
      <c r="D37" s="22">
        <f t="shared" si="2"/>
        <v>57.516666666666673</v>
      </c>
      <c r="E37" s="4">
        <f t="shared" si="7"/>
        <v>1</v>
      </c>
      <c r="F37" s="22">
        <v>58.383333333333333</v>
      </c>
      <c r="G37" s="22">
        <v>58.966666666666669</v>
      </c>
      <c r="H37" s="163">
        <f t="shared" si="3"/>
        <v>1.4844419069368999E-2</v>
      </c>
      <c r="I37" s="1">
        <v>31</v>
      </c>
      <c r="J37" s="324">
        <f t="shared" si="6"/>
        <v>99.010740531373656</v>
      </c>
      <c r="K37" s="145">
        <f t="shared" si="5"/>
        <v>97.54098360655739</v>
      </c>
      <c r="L37" s="385">
        <v>4.0949074074074075E-2</v>
      </c>
      <c r="M37" s="326" t="s">
        <v>1477</v>
      </c>
      <c r="N37" s="326" t="s">
        <v>1545</v>
      </c>
      <c r="O37" s="326" t="s">
        <v>128</v>
      </c>
      <c r="P37" s="384">
        <v>29866</v>
      </c>
      <c r="Q37" s="328"/>
      <c r="R37" s="326" t="s">
        <v>290</v>
      </c>
      <c r="S37" s="384">
        <v>41320</v>
      </c>
      <c r="T37" s="155"/>
      <c r="V37" s="4"/>
      <c r="W37" s="4"/>
    </row>
    <row r="38" spans="1:23">
      <c r="A38" s="1">
        <v>32</v>
      </c>
      <c r="B38" s="392">
        <v>4.1296296296296296E-2</v>
      </c>
      <c r="C38" s="22">
        <f t="shared" si="1"/>
        <v>59.466666666666669</v>
      </c>
      <c r="D38" s="22">
        <f t="shared" si="2"/>
        <v>57.539682539682545</v>
      </c>
      <c r="E38" s="4">
        <f t="shared" si="7"/>
        <v>0.99960000000000004</v>
      </c>
      <c r="F38" s="22">
        <v>58.393735604308603</v>
      </c>
      <c r="G38" s="22">
        <v>59.466666666666669</v>
      </c>
      <c r="H38" s="163">
        <f t="shared" si="3"/>
        <v>1.4625765174767158E-2</v>
      </c>
      <c r="I38" s="1">
        <v>32</v>
      </c>
      <c r="J38" s="324">
        <f t="shared" si="6"/>
        <v>98.195743729218492</v>
      </c>
      <c r="K38" s="145">
        <f t="shared" si="5"/>
        <v>96.759555840273336</v>
      </c>
      <c r="L38" s="385">
        <v>4.1296296296296296E-2</v>
      </c>
      <c r="M38" s="326" t="s">
        <v>1674</v>
      </c>
      <c r="N38" s="326" t="s">
        <v>1675</v>
      </c>
      <c r="O38" s="326" t="s">
        <v>128</v>
      </c>
      <c r="P38" s="384">
        <v>30216</v>
      </c>
      <c r="Q38" s="328"/>
      <c r="R38" s="326" t="s">
        <v>289</v>
      </c>
      <c r="S38" s="384">
        <v>42260</v>
      </c>
      <c r="T38" s="155"/>
      <c r="V38" s="4"/>
      <c r="W38" s="4"/>
    </row>
    <row r="39" spans="1:23">
      <c r="A39" s="1">
        <v>33</v>
      </c>
      <c r="B39" s="392">
        <v>4.1250000000000002E-2</v>
      </c>
      <c r="C39" s="22">
        <f t="shared" si="1"/>
        <v>59.400000000000006</v>
      </c>
      <c r="D39" s="22">
        <f t="shared" si="2"/>
        <v>57.62038335670875</v>
      </c>
      <c r="E39" s="4">
        <f t="shared" si="7"/>
        <v>0.99819999999999998</v>
      </c>
      <c r="F39" s="22">
        <v>58.444739090466875</v>
      </c>
      <c r="G39" s="22">
        <v>59.400000000000006</v>
      </c>
      <c r="H39" s="163">
        <f t="shared" si="3"/>
        <v>1.4104874905542844E-2</v>
      </c>
      <c r="I39" s="1">
        <v>33</v>
      </c>
      <c r="J39" s="324">
        <f t="shared" si="6"/>
        <v>98.391816650617628</v>
      </c>
      <c r="K39" s="145">
        <f t="shared" si="5"/>
        <v>97.004012385031558</v>
      </c>
      <c r="L39" s="385">
        <v>4.1250000000000002E-2</v>
      </c>
      <c r="M39" s="326" t="s">
        <v>1677</v>
      </c>
      <c r="N39" s="326" t="s">
        <v>1531</v>
      </c>
      <c r="O39" s="326" t="s">
        <v>1678</v>
      </c>
      <c r="P39" s="384">
        <v>29990</v>
      </c>
      <c r="Q39" s="328"/>
      <c r="R39" s="326" t="s">
        <v>1683</v>
      </c>
      <c r="S39" s="384">
        <v>42337</v>
      </c>
      <c r="T39" s="155"/>
      <c r="V39" s="4"/>
      <c r="W39" s="4"/>
    </row>
    <row r="40" spans="1:23">
      <c r="A40" s="1">
        <v>34</v>
      </c>
      <c r="B40" s="392">
        <v>4.1145833333333333E-2</v>
      </c>
      <c r="C40" s="22">
        <f t="shared" si="1"/>
        <v>59.25</v>
      </c>
      <c r="D40" s="22">
        <f t="shared" si="2"/>
        <v>57.747657295850075</v>
      </c>
      <c r="E40" s="4">
        <f t="shared" si="7"/>
        <v>0.996</v>
      </c>
      <c r="F40" s="22">
        <v>58.538477257812289</v>
      </c>
      <c r="G40" s="22">
        <v>59.25</v>
      </c>
      <c r="H40" s="163">
        <f t="shared" si="3"/>
        <v>1.3509404395323154E-2</v>
      </c>
      <c r="I40" s="1">
        <v>34</v>
      </c>
      <c r="J40" s="324">
        <f t="shared" si="6"/>
        <v>98.799117734704282</v>
      </c>
      <c r="K40" s="145">
        <f t="shared" si="5"/>
        <v>97.464400499325023</v>
      </c>
      <c r="L40" s="385">
        <v>4.1145833333333333E-2</v>
      </c>
      <c r="M40" s="326" t="s">
        <v>1555</v>
      </c>
      <c r="N40" s="326" t="s">
        <v>1556</v>
      </c>
      <c r="O40" s="326" t="s">
        <v>131</v>
      </c>
      <c r="P40" s="384">
        <v>26772</v>
      </c>
      <c r="Q40" s="328"/>
      <c r="R40" s="326" t="s">
        <v>1679</v>
      </c>
      <c r="S40" s="384">
        <v>39523</v>
      </c>
      <c r="T40" s="155"/>
      <c r="V40" s="4"/>
      <c r="W40" s="4"/>
    </row>
    <row r="41" spans="1:23">
      <c r="A41" s="1">
        <v>35</v>
      </c>
      <c r="B41" s="392">
        <v>4.1331018518518517E-2</v>
      </c>
      <c r="C41" s="22">
        <f t="shared" si="1"/>
        <v>59.516666666666666</v>
      </c>
      <c r="D41" s="22">
        <f t="shared" si="2"/>
        <v>57.933789954337904</v>
      </c>
      <c r="E41" s="4">
        <f t="shared" si="7"/>
        <v>0.99280000000000002</v>
      </c>
      <c r="F41" s="22">
        <v>58.675361705276224</v>
      </c>
      <c r="G41" s="22">
        <v>59.516666666666666</v>
      </c>
      <c r="H41" s="163">
        <f t="shared" si="3"/>
        <v>1.2638554401474378E-2</v>
      </c>
      <c r="I41" s="1">
        <v>35</v>
      </c>
      <c r="J41" s="324">
        <f t="shared" si="6"/>
        <v>98.58643803742855</v>
      </c>
      <c r="K41" s="145">
        <f t="shared" si="5"/>
        <v>97.340447977044931</v>
      </c>
      <c r="L41" s="385">
        <v>4.1331018518518517E-2</v>
      </c>
      <c r="M41" s="326" t="s">
        <v>1554</v>
      </c>
      <c r="N41" s="326" t="s">
        <v>247</v>
      </c>
      <c r="O41" s="326" t="s">
        <v>128</v>
      </c>
      <c r="P41" s="384">
        <v>29726</v>
      </c>
      <c r="Q41" s="328"/>
      <c r="R41" s="326" t="s">
        <v>289</v>
      </c>
      <c r="S41" s="384">
        <v>42631</v>
      </c>
      <c r="T41" s="155"/>
      <c r="V41" s="4"/>
      <c r="W41" s="4"/>
    </row>
    <row r="42" spans="1:23">
      <c r="A42" s="1">
        <v>36</v>
      </c>
      <c r="B42" s="392">
        <v>4.1655092592592591E-2</v>
      </c>
      <c r="C42" s="22">
        <f t="shared" si="1"/>
        <v>59.983333333333334</v>
      </c>
      <c r="D42" s="22">
        <f t="shared" si="2"/>
        <v>58.16814994606257</v>
      </c>
      <c r="E42" s="4">
        <f t="shared" si="7"/>
        <v>0.98880000000000001</v>
      </c>
      <c r="F42" s="22">
        <v>58.855997044702583</v>
      </c>
      <c r="G42" s="22">
        <v>59.983333333333341</v>
      </c>
      <c r="H42" s="163">
        <f t="shared" si="3"/>
        <v>1.1686950067595937E-2</v>
      </c>
      <c r="I42" s="1">
        <v>36</v>
      </c>
      <c r="J42" s="324">
        <f t="shared" si="6"/>
        <v>98.120584125650325</v>
      </c>
      <c r="K42" s="145">
        <f t="shared" si="5"/>
        <v>96.973853758370495</v>
      </c>
      <c r="L42" s="385">
        <v>4.1655092592592598E-2</v>
      </c>
      <c r="M42" s="326" t="s">
        <v>1684</v>
      </c>
      <c r="N42" s="326" t="s">
        <v>1685</v>
      </c>
      <c r="O42" s="326" t="s">
        <v>1343</v>
      </c>
      <c r="P42" s="384">
        <v>26441</v>
      </c>
      <c r="Q42" s="328"/>
      <c r="R42" s="326" t="s">
        <v>1679</v>
      </c>
      <c r="S42" s="384">
        <v>39894</v>
      </c>
      <c r="T42" s="155"/>
      <c r="V42" s="4"/>
      <c r="W42" s="4"/>
    </row>
    <row r="43" spans="1:23">
      <c r="A43" s="1">
        <v>37</v>
      </c>
      <c r="B43" s="392" t="s">
        <v>1753</v>
      </c>
      <c r="C43" s="22">
        <f t="shared" si="1"/>
        <v>60.300000000000004</v>
      </c>
      <c r="D43" s="22">
        <f t="shared" ref="D43:D74" si="8">E$4/E43</f>
        <v>58.457837856150697</v>
      </c>
      <c r="E43" s="4">
        <f t="shared" si="7"/>
        <v>0.9839</v>
      </c>
      <c r="F43" s="22">
        <v>59.08118762182783</v>
      </c>
      <c r="G43" s="22">
        <v>60.3</v>
      </c>
      <c r="H43" s="163">
        <f t="shared" si="3"/>
        <v>1.055073181106525E-2</v>
      </c>
      <c r="I43" s="1">
        <v>37</v>
      </c>
      <c r="J43" s="324">
        <f t="shared" si="6"/>
        <v>97.978752275004695</v>
      </c>
      <c r="K43" s="145">
        <f t="shared" si="5"/>
        <v>96.945004736568308</v>
      </c>
      <c r="L43" s="385">
        <v>4.1874999999999996E-2</v>
      </c>
      <c r="M43" s="326" t="s">
        <v>1555</v>
      </c>
      <c r="N43" s="326" t="s">
        <v>1556</v>
      </c>
      <c r="O43" s="326" t="s">
        <v>131</v>
      </c>
      <c r="P43" s="384">
        <v>26772</v>
      </c>
      <c r="Q43" s="328"/>
      <c r="R43" s="326" t="s">
        <v>331</v>
      </c>
      <c r="S43" s="384">
        <v>40650</v>
      </c>
      <c r="T43" s="155"/>
      <c r="V43" s="4"/>
      <c r="W43" s="4"/>
    </row>
    <row r="44" spans="1:23">
      <c r="A44" s="1">
        <v>38</v>
      </c>
      <c r="B44" s="392" t="s">
        <v>1754</v>
      </c>
      <c r="C44" s="22">
        <f t="shared" si="1"/>
        <v>60.866666666666667</v>
      </c>
      <c r="D44" s="22">
        <f t="shared" si="8"/>
        <v>58.804484885662688</v>
      </c>
      <c r="E44" s="4">
        <f t="shared" si="7"/>
        <v>0.97809999999999997</v>
      </c>
      <c r="F44" s="22">
        <v>59.351946562096046</v>
      </c>
      <c r="G44" s="22">
        <v>60.866666666666667</v>
      </c>
      <c r="H44" s="163">
        <f t="shared" si="3"/>
        <v>9.2239885655744126E-3</v>
      </c>
      <c r="I44" s="1">
        <v>38</v>
      </c>
      <c r="J44" s="324">
        <f t="shared" si="6"/>
        <v>97.511412752622192</v>
      </c>
      <c r="K44" s="145">
        <f t="shared" si="5"/>
        <v>96.611968596379</v>
      </c>
      <c r="L44" s="385">
        <v>4.2268518518518518E-2</v>
      </c>
      <c r="M44" s="326" t="s">
        <v>1555</v>
      </c>
      <c r="N44" s="326" t="s">
        <v>1556</v>
      </c>
      <c r="O44" s="326" t="s">
        <v>131</v>
      </c>
      <c r="P44" s="384">
        <v>26772</v>
      </c>
      <c r="Q44" s="328"/>
      <c r="R44" s="326" t="s">
        <v>331</v>
      </c>
      <c r="S44" s="384">
        <v>41014</v>
      </c>
      <c r="T44" s="155"/>
      <c r="V44" s="4"/>
      <c r="W44" s="4"/>
    </row>
    <row r="45" spans="1:23">
      <c r="A45" s="1">
        <v>39</v>
      </c>
      <c r="B45" s="392" t="s">
        <v>1755</v>
      </c>
      <c r="C45" s="22">
        <f t="shared" si="1"/>
        <v>61.233333333333334</v>
      </c>
      <c r="D45" s="22">
        <f t="shared" si="8"/>
        <v>59.210074806121753</v>
      </c>
      <c r="E45" s="4">
        <f t="shared" si="7"/>
        <v>0.97140000000000004</v>
      </c>
      <c r="F45" s="22">
        <v>59.669507333266097</v>
      </c>
      <c r="G45" s="22">
        <v>61.233333333333334</v>
      </c>
      <c r="H45" s="163">
        <f t="shared" si="3"/>
        <v>7.6996199177298639E-3</v>
      </c>
      <c r="I45" s="1">
        <v>39</v>
      </c>
      <c r="J45" s="324">
        <f t="shared" si="6"/>
        <v>97.446119760369228</v>
      </c>
      <c r="K45" s="145">
        <f t="shared" si="5"/>
        <v>96.695821675756804</v>
      </c>
      <c r="L45" s="385">
        <v>4.252314814814815E-2</v>
      </c>
      <c r="M45" s="326" t="s">
        <v>1555</v>
      </c>
      <c r="N45" s="326" t="s">
        <v>1556</v>
      </c>
      <c r="O45" s="326" t="s">
        <v>131</v>
      </c>
      <c r="P45" s="384">
        <v>26772</v>
      </c>
      <c r="Q45" s="328"/>
      <c r="R45" s="326" t="s">
        <v>331</v>
      </c>
      <c r="S45" s="384">
        <v>41378</v>
      </c>
      <c r="T45" s="155"/>
      <c r="V45" s="4"/>
      <c r="W45" s="4"/>
    </row>
    <row r="46" spans="1:23">
      <c r="A46" s="1">
        <v>40</v>
      </c>
      <c r="B46" s="392">
        <v>4.2326388888888886E-2</v>
      </c>
      <c r="C46" s="22">
        <f t="shared" si="1"/>
        <v>60.949999999999996</v>
      </c>
      <c r="D46" s="22">
        <f t="shared" si="8"/>
        <v>59.676973092619498</v>
      </c>
      <c r="E46" s="4">
        <f t="shared" si="7"/>
        <v>0.96379999999999999</v>
      </c>
      <c r="F46" s="22">
        <v>60.035338074853442</v>
      </c>
      <c r="G46" s="22">
        <v>61.15</v>
      </c>
      <c r="H46" s="163">
        <f t="shared" si="3"/>
        <v>5.9692340165907977E-3</v>
      </c>
      <c r="I46" s="1">
        <v>40</v>
      </c>
      <c r="J46" s="324">
        <f t="shared" si="6"/>
        <v>98.49932415890639</v>
      </c>
      <c r="K46" s="145">
        <f t="shared" si="5"/>
        <v>97.91135864252584</v>
      </c>
      <c r="L46" s="385">
        <v>4.2465277777777775E-2</v>
      </c>
      <c r="M46" s="326" t="s">
        <v>1555</v>
      </c>
      <c r="N46" s="326" t="s">
        <v>1556</v>
      </c>
      <c r="O46" s="326" t="s">
        <v>131</v>
      </c>
      <c r="P46" s="384">
        <v>26772</v>
      </c>
      <c r="Q46" s="328"/>
      <c r="R46" s="326" t="s">
        <v>265</v>
      </c>
      <c r="S46" s="384">
        <v>41553</v>
      </c>
      <c r="T46" s="155"/>
      <c r="V46" s="4"/>
      <c r="W46" s="4"/>
    </row>
    <row r="47" spans="1:23">
      <c r="A47" s="1">
        <v>41</v>
      </c>
      <c r="B47" s="392" t="s">
        <v>1756</v>
      </c>
      <c r="C47" s="22">
        <f t="shared" si="1"/>
        <v>62.466666666666669</v>
      </c>
      <c r="D47" s="22">
        <f t="shared" si="8"/>
        <v>60.163877266387736</v>
      </c>
      <c r="E47" s="4">
        <f t="shared" si="7"/>
        <v>0.95599999999999996</v>
      </c>
      <c r="F47" s="22">
        <v>60.451159011357909</v>
      </c>
      <c r="G47" s="22">
        <v>62.466666666666669</v>
      </c>
      <c r="H47" s="163">
        <f t="shared" si="3"/>
        <v>4.7522950704087684E-3</v>
      </c>
      <c r="I47" s="1">
        <v>41</v>
      </c>
      <c r="J47" s="324">
        <f t="shared" si="6"/>
        <v>96.773466933870708</v>
      </c>
      <c r="K47" s="145">
        <f t="shared" si="5"/>
        <v>96.313570864014522</v>
      </c>
      <c r="L47" s="385">
        <v>4.3379629629629629E-2</v>
      </c>
      <c r="M47" s="326" t="s">
        <v>1411</v>
      </c>
      <c r="N47" s="326" t="s">
        <v>1686</v>
      </c>
      <c r="O47" s="326" t="s">
        <v>306</v>
      </c>
      <c r="P47" s="384">
        <v>17935</v>
      </c>
      <c r="Q47" s="328"/>
      <c r="R47" s="326" t="s">
        <v>286</v>
      </c>
      <c r="S47" s="384">
        <v>33132</v>
      </c>
      <c r="T47" s="155"/>
      <c r="V47" s="4"/>
      <c r="W47" s="4"/>
    </row>
    <row r="48" spans="1:23">
      <c r="A48" s="1">
        <v>42</v>
      </c>
      <c r="B48" s="392" t="s">
        <v>1757</v>
      </c>
      <c r="C48" s="22">
        <f t="shared" si="1"/>
        <v>63.033333333333339</v>
      </c>
      <c r="D48" s="22">
        <f t="shared" si="8"/>
        <v>60.652395514780842</v>
      </c>
      <c r="E48" s="4">
        <f t="shared" si="7"/>
        <v>0.94830000000000003</v>
      </c>
      <c r="F48" s="22">
        <v>60.918963344626732</v>
      </c>
      <c r="G48" s="22">
        <v>63.033333333333331</v>
      </c>
      <c r="H48" s="163">
        <f t="shared" si="3"/>
        <v>4.3757775118049872E-3</v>
      </c>
      <c r="I48" s="1">
        <v>42</v>
      </c>
      <c r="J48" s="324">
        <f t="shared" si="6"/>
        <v>96.645631958688611</v>
      </c>
      <c r="K48" s="145">
        <f t="shared" si="5"/>
        <v>96.222732175749613</v>
      </c>
      <c r="L48" s="385">
        <v>4.3773148148148144E-2</v>
      </c>
      <c r="M48" s="389" t="s">
        <v>1420</v>
      </c>
      <c r="N48" s="389" t="s">
        <v>1421</v>
      </c>
      <c r="O48" s="386" t="s">
        <v>123</v>
      </c>
      <c r="P48" s="387"/>
      <c r="Q48" s="389" t="s">
        <v>1687</v>
      </c>
      <c r="R48" s="389" t="s">
        <v>1688</v>
      </c>
      <c r="S48" s="390">
        <v>42988</v>
      </c>
      <c r="T48" s="155"/>
      <c r="V48" s="4"/>
      <c r="W48" s="4"/>
    </row>
    <row r="49" spans="1:23">
      <c r="A49" s="1">
        <v>43</v>
      </c>
      <c r="B49" s="392" t="s">
        <v>1758</v>
      </c>
      <c r="C49" s="22">
        <f t="shared" si="1"/>
        <v>62</v>
      </c>
      <c r="D49" s="22">
        <f t="shared" si="8"/>
        <v>61.155413786992739</v>
      </c>
      <c r="E49" s="4">
        <f t="shared" si="7"/>
        <v>0.9405</v>
      </c>
      <c r="F49" s="22">
        <v>61.417544273055071</v>
      </c>
      <c r="G49" s="22">
        <v>62.000000000000007</v>
      </c>
      <c r="H49" s="163">
        <f t="shared" si="3"/>
        <v>4.2680066284795058E-3</v>
      </c>
      <c r="I49" s="1">
        <v>43</v>
      </c>
      <c r="J49" s="324">
        <f t="shared" si="6"/>
        <v>99.06055527912109</v>
      </c>
      <c r="K49" s="145">
        <f t="shared" si="5"/>
        <v>98.637764172568936</v>
      </c>
      <c r="L49" s="385">
        <v>4.3055555555555562E-2</v>
      </c>
      <c r="M49" s="389" t="s">
        <v>1420</v>
      </c>
      <c r="N49" s="389" t="s">
        <v>1421</v>
      </c>
      <c r="O49" s="386" t="s">
        <v>123</v>
      </c>
      <c r="P49" s="387"/>
      <c r="Q49" s="389" t="s">
        <v>1689</v>
      </c>
      <c r="R49" s="389" t="s">
        <v>188</v>
      </c>
      <c r="S49" s="387">
        <v>43114</v>
      </c>
      <c r="T49" s="155"/>
      <c r="V49" s="4"/>
      <c r="W49" s="4"/>
    </row>
    <row r="50" spans="1:23">
      <c r="A50" s="1">
        <v>44</v>
      </c>
      <c r="B50" s="392" t="s">
        <v>1275</v>
      </c>
      <c r="C50" s="22">
        <f t="shared" si="1"/>
        <v>64.849999999999994</v>
      </c>
      <c r="D50" s="22">
        <f t="shared" si="8"/>
        <v>61.666845359350994</v>
      </c>
      <c r="E50" s="4">
        <f t="shared" si="7"/>
        <v>0.93269999999999997</v>
      </c>
      <c r="F50" s="22">
        <v>61.924353647986123</v>
      </c>
      <c r="G50" s="22">
        <v>64.849999999999994</v>
      </c>
      <c r="H50" s="163">
        <f t="shared" si="3"/>
        <v>4.1584332086686904E-3</v>
      </c>
      <c r="I50" s="1">
        <v>44</v>
      </c>
      <c r="J50" s="324">
        <f t="shared" si="6"/>
        <v>95.488594676925402</v>
      </c>
      <c r="K50" s="145">
        <f t="shared" si="5"/>
        <v>95.091511733771782</v>
      </c>
      <c r="L50" s="385">
        <v>4.5034722222222219E-2</v>
      </c>
      <c r="M50" s="326" t="s">
        <v>1449</v>
      </c>
      <c r="N50" s="326" t="s">
        <v>1690</v>
      </c>
      <c r="O50" s="326" t="s">
        <v>306</v>
      </c>
      <c r="P50" s="384">
        <v>11832</v>
      </c>
      <c r="Q50" s="328"/>
      <c r="R50" s="326" t="s">
        <v>1691</v>
      </c>
      <c r="S50" s="384">
        <v>28162</v>
      </c>
      <c r="T50" s="155"/>
      <c r="V50" s="4"/>
      <c r="W50" s="4"/>
    </row>
    <row r="51" spans="1:23">
      <c r="A51" s="1">
        <v>45</v>
      </c>
      <c r="B51" s="392" t="s">
        <v>519</v>
      </c>
      <c r="C51" s="22">
        <f t="shared" si="1"/>
        <v>65.016666666666666</v>
      </c>
      <c r="D51" s="22">
        <f t="shared" si="8"/>
        <v>62.186903088622195</v>
      </c>
      <c r="E51" s="4">
        <f t="shared" si="7"/>
        <v>0.92490000000000006</v>
      </c>
      <c r="F51" s="22">
        <v>62.439596864437803</v>
      </c>
      <c r="G51" s="22">
        <v>65.016666666666666</v>
      </c>
      <c r="H51" s="163">
        <f t="shared" si="3"/>
        <v>4.0470116481409997E-3</v>
      </c>
      <c r="I51" s="1">
        <v>45</v>
      </c>
      <c r="J51" s="324">
        <f t="shared" si="6"/>
        <v>96.036293562324232</v>
      </c>
      <c r="K51" s="145">
        <f t="shared" si="5"/>
        <v>95.647633563633221</v>
      </c>
      <c r="L51" s="385">
        <v>4.5150462962962962E-2</v>
      </c>
      <c r="M51" s="326" t="s">
        <v>1424</v>
      </c>
      <c r="N51" s="326" t="s">
        <v>1425</v>
      </c>
      <c r="O51" s="326" t="s">
        <v>128</v>
      </c>
      <c r="P51" s="384">
        <v>22144</v>
      </c>
      <c r="Q51" s="328"/>
      <c r="R51" s="326" t="s">
        <v>1692</v>
      </c>
      <c r="S51" s="384">
        <v>38753</v>
      </c>
      <c r="T51" s="155"/>
      <c r="V51" s="4"/>
      <c r="W51" s="4"/>
    </row>
    <row r="52" spans="1:23">
      <c r="A52" s="1">
        <v>46</v>
      </c>
      <c r="B52" s="392" t="s">
        <v>1759</v>
      </c>
      <c r="C52" s="22">
        <f t="shared" si="1"/>
        <v>66.55</v>
      </c>
      <c r="D52" s="22">
        <f t="shared" si="8"/>
        <v>62.715807073020031</v>
      </c>
      <c r="E52" s="4">
        <f t="shared" si="7"/>
        <v>0.91710000000000003</v>
      </c>
      <c r="F52" s="22">
        <v>62.963486210762852</v>
      </c>
      <c r="G52" s="22">
        <v>66.55</v>
      </c>
      <c r="H52" s="163">
        <f t="shared" si="3"/>
        <v>3.9336947911960372E-3</v>
      </c>
      <c r="I52" s="1">
        <v>46</v>
      </c>
      <c r="J52" s="324">
        <f t="shared" si="6"/>
        <v>94.610798213017063</v>
      </c>
      <c r="K52" s="145">
        <f t="shared" si="5"/>
        <v>94.238628208895619</v>
      </c>
      <c r="L52" s="385">
        <v>4.6215277777777779E-2</v>
      </c>
      <c r="M52" s="326" t="s">
        <v>183</v>
      </c>
      <c r="N52" s="326" t="s">
        <v>1570</v>
      </c>
      <c r="O52" s="326" t="s">
        <v>1142</v>
      </c>
      <c r="P52" s="384">
        <v>19418</v>
      </c>
      <c r="Q52" s="328"/>
      <c r="R52" s="326" t="s">
        <v>1693</v>
      </c>
      <c r="S52" s="384">
        <v>36429</v>
      </c>
      <c r="T52" s="155"/>
      <c r="V52" s="4"/>
      <c r="W52" s="4"/>
    </row>
    <row r="53" spans="1:23">
      <c r="A53" s="1">
        <v>47</v>
      </c>
      <c r="B53" s="392" t="s">
        <v>1760</v>
      </c>
      <c r="C53" s="22">
        <f t="shared" si="1"/>
        <v>65.733333333333334</v>
      </c>
      <c r="D53" s="22">
        <f t="shared" si="8"/>
        <v>63.246829411333486</v>
      </c>
      <c r="E53" s="4">
        <f t="shared" si="7"/>
        <v>0.90939999999999999</v>
      </c>
      <c r="F53" s="22">
        <v>63.496241160282786</v>
      </c>
      <c r="G53" s="22">
        <v>65.733333333333334</v>
      </c>
      <c r="H53" s="163">
        <f t="shared" si="3"/>
        <v>3.9279765918696233E-3</v>
      </c>
      <c r="I53" s="1">
        <v>47</v>
      </c>
      <c r="J53" s="324">
        <f t="shared" si="6"/>
        <v>96.596715761079281</v>
      </c>
      <c r="K53" s="145">
        <f t="shared" si="5"/>
        <v>96.217286122718278</v>
      </c>
      <c r="L53" s="385">
        <v>4.5648148148148153E-2</v>
      </c>
      <c r="M53" s="326" t="s">
        <v>1449</v>
      </c>
      <c r="N53" s="326" t="s">
        <v>1690</v>
      </c>
      <c r="O53" s="326" t="s">
        <v>306</v>
      </c>
      <c r="P53" s="384">
        <v>11832</v>
      </c>
      <c r="Q53" s="328"/>
      <c r="R53" s="326" t="s">
        <v>1694</v>
      </c>
      <c r="S53" s="384">
        <v>29196</v>
      </c>
      <c r="T53" s="155"/>
      <c r="V53" s="4"/>
      <c r="W53" s="4"/>
    </row>
    <row r="54" spans="1:23">
      <c r="A54" s="1">
        <v>48</v>
      </c>
      <c r="B54" s="392" t="s">
        <v>1761</v>
      </c>
      <c r="C54" s="22">
        <f t="shared" si="1"/>
        <v>66.483333333333334</v>
      </c>
      <c r="D54" s="22">
        <f t="shared" si="8"/>
        <v>63.793995859213261</v>
      </c>
      <c r="E54" s="4">
        <f t="shared" si="7"/>
        <v>0.90159999999999996</v>
      </c>
      <c r="F54" s="22">
        <v>64.038088677853864</v>
      </c>
      <c r="G54" s="22">
        <v>66.483333333333334</v>
      </c>
      <c r="H54" s="163">
        <f t="shared" si="3"/>
        <v>3.8116818237427601E-3</v>
      </c>
      <c r="I54" s="1">
        <v>48</v>
      </c>
      <c r="J54" s="324">
        <f t="shared" si="6"/>
        <v>96.322018567842363</v>
      </c>
      <c r="K54" s="145">
        <f t="shared" si="5"/>
        <v>95.954869680441107</v>
      </c>
      <c r="L54" s="385">
        <v>4.6168981481481484E-2</v>
      </c>
      <c r="M54" s="326" t="s">
        <v>183</v>
      </c>
      <c r="N54" s="326" t="s">
        <v>1570</v>
      </c>
      <c r="O54" s="326" t="s">
        <v>1142</v>
      </c>
      <c r="P54" s="384">
        <v>19418</v>
      </c>
      <c r="Q54" s="328"/>
      <c r="R54" s="326" t="s">
        <v>1695</v>
      </c>
      <c r="S54" s="384">
        <v>37205</v>
      </c>
      <c r="T54" s="155"/>
      <c r="V54" s="4"/>
      <c r="W54" s="4"/>
    </row>
    <row r="55" spans="1:23">
      <c r="A55" s="1">
        <v>49</v>
      </c>
      <c r="B55" s="392" t="s">
        <v>1762</v>
      </c>
      <c r="C55" s="22">
        <f t="shared" si="1"/>
        <v>66.733333333333334</v>
      </c>
      <c r="D55" s="22">
        <f t="shared" si="8"/>
        <v>64.350712314462598</v>
      </c>
      <c r="E55" s="4">
        <f t="shared" si="7"/>
        <v>0.89380000000000004</v>
      </c>
      <c r="F55" s="22">
        <v>64.58926354226476</v>
      </c>
      <c r="G55" s="22">
        <v>66.733333333333334</v>
      </c>
      <c r="H55" s="163">
        <f t="shared" si="3"/>
        <v>3.693357296852647E-3</v>
      </c>
      <c r="I55" s="1">
        <v>49</v>
      </c>
      <c r="J55" s="324">
        <f t="shared" si="6"/>
        <v>96.787108205191956</v>
      </c>
      <c r="K55" s="145">
        <f t="shared" si="5"/>
        <v>96.429638832861031</v>
      </c>
      <c r="L55" s="385">
        <v>4.6342592592592595E-2</v>
      </c>
      <c r="M55" s="326" t="s">
        <v>183</v>
      </c>
      <c r="N55" s="326" t="s">
        <v>1570</v>
      </c>
      <c r="O55" s="326" t="s">
        <v>1142</v>
      </c>
      <c r="P55" s="384">
        <v>19418</v>
      </c>
      <c r="Q55" s="328"/>
      <c r="R55" s="326" t="s">
        <v>311</v>
      </c>
      <c r="S55" s="384">
        <v>37332</v>
      </c>
      <c r="T55" s="155"/>
      <c r="V55" s="4"/>
      <c r="W55" s="4"/>
    </row>
    <row r="56" spans="1:23">
      <c r="A56" s="1">
        <v>50</v>
      </c>
      <c r="B56" s="392" t="s">
        <v>1763</v>
      </c>
      <c r="C56" s="22">
        <f t="shared" si="1"/>
        <v>66.383333333333326</v>
      </c>
      <c r="D56" s="22">
        <f t="shared" si="8"/>
        <v>64.917231000752452</v>
      </c>
      <c r="E56" s="4">
        <f t="shared" si="7"/>
        <v>0.88600000000000001</v>
      </c>
      <c r="F56" s="22">
        <v>65.150008685427935</v>
      </c>
      <c r="G56" s="22">
        <v>66.383333333333326</v>
      </c>
      <c r="H56" s="163">
        <f t="shared" si="3"/>
        <v>3.5729494035746496E-3</v>
      </c>
      <c r="I56" s="1">
        <v>50</v>
      </c>
      <c r="J56" s="324">
        <f t="shared" si="6"/>
        <v>98.142117025500283</v>
      </c>
      <c r="K56" s="145">
        <f t="shared" si="5"/>
        <v>97.79146020700847</v>
      </c>
      <c r="L56" s="385">
        <v>4.6099537037037036E-2</v>
      </c>
      <c r="M56" s="326" t="s">
        <v>1696</v>
      </c>
      <c r="N56" s="326" t="s">
        <v>1697</v>
      </c>
      <c r="O56" s="326" t="s">
        <v>144</v>
      </c>
      <c r="P56" s="384">
        <v>14987</v>
      </c>
      <c r="Q56" s="328"/>
      <c r="R56" s="326" t="s">
        <v>1698</v>
      </c>
      <c r="S56" s="384">
        <v>33376</v>
      </c>
      <c r="T56" s="155"/>
      <c r="V56" s="4"/>
      <c r="W56" s="4"/>
    </row>
    <row r="57" spans="1:23">
      <c r="A57" s="1">
        <v>51</v>
      </c>
      <c r="B57" s="392" t="s">
        <v>1764</v>
      </c>
      <c r="C57" s="22">
        <f t="shared" si="1"/>
        <v>68.816666666666663</v>
      </c>
      <c r="D57" s="22">
        <f t="shared" si="8"/>
        <v>65.493813102558278</v>
      </c>
      <c r="E57" s="4">
        <f t="shared" si="7"/>
        <v>0.87819999999999998</v>
      </c>
      <c r="F57" s="22">
        <v>65.720575549394368</v>
      </c>
      <c r="G57" s="22">
        <v>68.816666666666663</v>
      </c>
      <c r="H57" s="163">
        <f t="shared" si="3"/>
        <v>3.4504026317551074E-3</v>
      </c>
      <c r="I57" s="1">
        <v>51</v>
      </c>
      <c r="J57" s="324">
        <f t="shared" si="6"/>
        <v>95.500957446443749</v>
      </c>
      <c r="K57" s="145">
        <f t="shared" si="5"/>
        <v>95.171440691535409</v>
      </c>
      <c r="L57" s="385">
        <v>4.7789351851851847E-2</v>
      </c>
      <c r="M57" s="326" t="s">
        <v>183</v>
      </c>
      <c r="N57" s="326" t="s">
        <v>1570</v>
      </c>
      <c r="O57" s="326" t="s">
        <v>1142</v>
      </c>
      <c r="P57" s="384">
        <v>19418</v>
      </c>
      <c r="Q57" s="328"/>
      <c r="R57" s="326" t="s">
        <v>1435</v>
      </c>
      <c r="S57" s="384">
        <v>38193</v>
      </c>
      <c r="T57" s="155"/>
      <c r="V57" s="4"/>
      <c r="W57" s="4"/>
    </row>
    <row r="58" spans="1:23">
      <c r="A58" s="1">
        <v>52</v>
      </c>
      <c r="B58" s="392" t="s">
        <v>1765</v>
      </c>
      <c r="C58" s="22">
        <f t="shared" si="1"/>
        <v>69.5</v>
      </c>
      <c r="D58" s="22">
        <f t="shared" si="8"/>
        <v>66.073138043270149</v>
      </c>
      <c r="E58" s="4">
        <f t="shared" si="7"/>
        <v>0.87050000000000005</v>
      </c>
      <c r="F58" s="22">
        <v>66.301224462293845</v>
      </c>
      <c r="G58" s="22">
        <v>69.5</v>
      </c>
      <c r="H58" s="163">
        <f t="shared" si="3"/>
        <v>3.4401539469819573E-3</v>
      </c>
      <c r="I58" s="1">
        <v>52</v>
      </c>
      <c r="J58" s="324">
        <f t="shared" si="6"/>
        <v>95.397445269487548</v>
      </c>
      <c r="K58" s="145">
        <f t="shared" si="5"/>
        <v>95.069263371611726</v>
      </c>
      <c r="L58" s="385">
        <v>4.8263888888888884E-2</v>
      </c>
      <c r="M58" s="326" t="s">
        <v>1699</v>
      </c>
      <c r="N58" s="326" t="s">
        <v>1700</v>
      </c>
      <c r="O58" s="326" t="s">
        <v>123</v>
      </c>
      <c r="P58" s="384">
        <v>11867</v>
      </c>
      <c r="Q58" s="328"/>
      <c r="R58" s="326" t="s">
        <v>286</v>
      </c>
      <c r="S58" s="384">
        <v>30941</v>
      </c>
      <c r="T58" s="155"/>
      <c r="V58" s="4"/>
      <c r="W58" s="4"/>
    </row>
    <row r="59" spans="1:23">
      <c r="A59" s="1">
        <v>53</v>
      </c>
      <c r="B59" s="392" t="s">
        <v>1766</v>
      </c>
      <c r="C59" s="22">
        <f t="shared" si="1"/>
        <v>69.95</v>
      </c>
      <c r="D59" s="22">
        <f t="shared" si="8"/>
        <v>66.670530505003683</v>
      </c>
      <c r="E59" s="4">
        <f t="shared" si="7"/>
        <v>0.86270000000000002</v>
      </c>
      <c r="F59" s="22">
        <v>66.892225034381795</v>
      </c>
      <c r="G59" s="22">
        <v>69.949999999999989</v>
      </c>
      <c r="H59" s="163">
        <f t="shared" si="3"/>
        <v>3.3142047414952036E-3</v>
      </c>
      <c r="I59" s="1">
        <v>53</v>
      </c>
      <c r="J59" s="324">
        <f t="shared" si="6"/>
        <v>95.628627640288471</v>
      </c>
      <c r="K59" s="145">
        <f t="shared" si="5"/>
        <v>95.311694789140361</v>
      </c>
      <c r="L59" s="385">
        <v>4.8576388888888884E-2</v>
      </c>
      <c r="M59" s="326" t="s">
        <v>183</v>
      </c>
      <c r="N59" s="326" t="s">
        <v>1570</v>
      </c>
      <c r="O59" s="326" t="s">
        <v>1142</v>
      </c>
      <c r="P59" s="384">
        <v>19418</v>
      </c>
      <c r="Q59" s="328"/>
      <c r="R59" s="326" t="s">
        <v>311</v>
      </c>
      <c r="S59" s="384">
        <v>38795</v>
      </c>
      <c r="T59" s="155"/>
      <c r="V59" s="4"/>
      <c r="W59" s="4"/>
    </row>
    <row r="60" spans="1:23">
      <c r="A60" s="1">
        <v>54</v>
      </c>
      <c r="B60" s="392" t="s">
        <v>1767</v>
      </c>
      <c r="C60" s="22">
        <f t="shared" si="1"/>
        <v>70.183333333333337</v>
      </c>
      <c r="D60" s="22">
        <f t="shared" si="8"/>
        <v>67.278824034000081</v>
      </c>
      <c r="E60" s="4">
        <f t="shared" si="7"/>
        <v>0.85489999999999999</v>
      </c>
      <c r="F60" s="22">
        <v>67.493856575458437</v>
      </c>
      <c r="G60" s="22">
        <v>70.183333333333323</v>
      </c>
      <c r="H60" s="163">
        <f t="shared" si="3"/>
        <v>3.185957246611755E-3</v>
      </c>
      <c r="I60" s="1">
        <v>54</v>
      </c>
      <c r="J60" s="324">
        <f t="shared" si="6"/>
        <v>96.16792672827134</v>
      </c>
      <c r="K60" s="145">
        <f t="shared" si="5"/>
        <v>95.861539825219779</v>
      </c>
      <c r="L60" s="385">
        <v>4.8738425925925921E-2</v>
      </c>
      <c r="M60" s="326" t="s">
        <v>183</v>
      </c>
      <c r="N60" s="326" t="s">
        <v>1570</v>
      </c>
      <c r="O60" s="326" t="s">
        <v>1142</v>
      </c>
      <c r="P60" s="384">
        <v>19418</v>
      </c>
      <c r="Q60" s="328"/>
      <c r="R60" s="326" t="s">
        <v>311</v>
      </c>
      <c r="S60" s="384">
        <v>39166</v>
      </c>
      <c r="T60" s="155"/>
      <c r="V60" s="4"/>
      <c r="W60" s="4"/>
    </row>
    <row r="61" spans="1:23">
      <c r="A61" s="1">
        <v>55</v>
      </c>
      <c r="B61" s="392" t="s">
        <v>1768</v>
      </c>
      <c r="C61" s="22">
        <f t="shared" si="1"/>
        <v>69.283333333333331</v>
      </c>
      <c r="D61" s="22">
        <f t="shared" si="8"/>
        <v>67.898319757604384</v>
      </c>
      <c r="E61" s="4">
        <f t="shared" si="7"/>
        <v>0.84709999999999996</v>
      </c>
      <c r="F61" s="22">
        <v>68.106408535018119</v>
      </c>
      <c r="G61" s="22">
        <v>69.283333333333331</v>
      </c>
      <c r="H61" s="163">
        <f t="shared" si="3"/>
        <v>3.0553479751724492E-3</v>
      </c>
      <c r="I61" s="1">
        <v>55</v>
      </c>
      <c r="J61" s="324">
        <f t="shared" si="6"/>
        <v>98.301287276908525</v>
      </c>
      <c r="K61" s="145">
        <f t="shared" si="5"/>
        <v>98.000942637870168</v>
      </c>
      <c r="L61" s="385">
        <v>4.8113425925925928E-2</v>
      </c>
      <c r="M61" s="386" t="s">
        <v>1578</v>
      </c>
      <c r="N61" s="386" t="s">
        <v>1507</v>
      </c>
      <c r="O61" s="386" t="s">
        <v>123</v>
      </c>
      <c r="P61" s="387">
        <v>13971</v>
      </c>
      <c r="Q61" s="388"/>
      <c r="R61" s="386" t="s">
        <v>1701</v>
      </c>
      <c r="S61" s="384">
        <v>34259</v>
      </c>
      <c r="T61" s="155"/>
      <c r="V61" s="4"/>
      <c r="W61" s="4"/>
    </row>
    <row r="62" spans="1:23">
      <c r="A62" s="1">
        <v>56</v>
      </c>
      <c r="B62" s="392" t="s">
        <v>1769</v>
      </c>
      <c r="C62" s="22">
        <f t="shared" si="1"/>
        <v>71.75</v>
      </c>
      <c r="D62" s="22">
        <f t="shared" si="8"/>
        <v>68.529329997219904</v>
      </c>
      <c r="E62" s="4">
        <f t="shared" si="7"/>
        <v>0.83930000000000005</v>
      </c>
      <c r="F62" s="22">
        <v>68.730180966586104</v>
      </c>
      <c r="G62" s="22">
        <v>71.75</v>
      </c>
      <c r="H62" s="163">
        <f t="shared" si="3"/>
        <v>2.9223110799584018E-3</v>
      </c>
      <c r="I62" s="1">
        <v>56</v>
      </c>
      <c r="J62" s="324">
        <f t="shared" si="6"/>
        <v>95.791192984788992</v>
      </c>
      <c r="K62" s="145">
        <f t="shared" si="5"/>
        <v>95.511261320167122</v>
      </c>
      <c r="L62" s="385">
        <v>4.9826388888888885E-2</v>
      </c>
      <c r="M62" s="326" t="s">
        <v>1702</v>
      </c>
      <c r="N62" s="326" t="s">
        <v>1703</v>
      </c>
      <c r="O62" s="326" t="s">
        <v>1624</v>
      </c>
      <c r="P62" s="384">
        <v>20300</v>
      </c>
      <c r="Q62" s="328"/>
      <c r="R62" s="326" t="s">
        <v>1704</v>
      </c>
      <c r="S62" s="384">
        <v>40944</v>
      </c>
      <c r="T62" s="155"/>
      <c r="V62" s="4"/>
      <c r="W62" s="4"/>
    </row>
    <row r="63" spans="1:23">
      <c r="A63" s="1">
        <v>57</v>
      </c>
      <c r="B63" s="392" t="s">
        <v>1770</v>
      </c>
      <c r="C63" s="22">
        <f t="shared" si="1"/>
        <v>72.649999999999991</v>
      </c>
      <c r="D63" s="22">
        <f t="shared" si="8"/>
        <v>69.163860830527497</v>
      </c>
      <c r="E63" s="4">
        <f t="shared" si="7"/>
        <v>0.83160000000000001</v>
      </c>
      <c r="F63" s="22">
        <v>69.3654850178077</v>
      </c>
      <c r="G63" s="22">
        <v>72.650000000000006</v>
      </c>
      <c r="H63" s="163">
        <f t="shared" si="3"/>
        <v>2.9066932528251073E-3</v>
      </c>
      <c r="I63" s="1">
        <v>57</v>
      </c>
      <c r="J63" s="324">
        <f t="shared" si="6"/>
        <v>95.478988324580456</v>
      </c>
      <c r="K63" s="145">
        <f t="shared" si="5"/>
        <v>95.201460193430847</v>
      </c>
      <c r="L63" s="385">
        <v>5.0451388888888893E-2</v>
      </c>
      <c r="M63" s="326" t="s">
        <v>1413</v>
      </c>
      <c r="N63" s="326" t="s">
        <v>1584</v>
      </c>
      <c r="O63" s="326" t="s">
        <v>140</v>
      </c>
      <c r="P63" s="384">
        <v>18512</v>
      </c>
      <c r="Q63" s="328"/>
      <c r="R63" s="326" t="s">
        <v>1705</v>
      </c>
      <c r="S63" s="384">
        <v>39529</v>
      </c>
      <c r="T63" s="155"/>
      <c r="V63" s="4"/>
      <c r="W63" s="4"/>
    </row>
    <row r="64" spans="1:23">
      <c r="A64" s="1">
        <v>58</v>
      </c>
      <c r="B64" s="392" t="s">
        <v>1771</v>
      </c>
      <c r="C64" s="22">
        <f t="shared" si="1"/>
        <v>74.3</v>
      </c>
      <c r="D64" s="22">
        <f t="shared" si="8"/>
        <v>69.818726228048888</v>
      </c>
      <c r="E64" s="4">
        <f t="shared" si="7"/>
        <v>0.82379999999999998</v>
      </c>
      <c r="F64" s="22">
        <v>70.012643447971797</v>
      </c>
      <c r="G64" s="22">
        <v>74.3</v>
      </c>
      <c r="H64" s="163">
        <f t="shared" si="3"/>
        <v>2.7697457255276186E-3</v>
      </c>
      <c r="I64" s="1">
        <v>58</v>
      </c>
      <c r="J64" s="324">
        <f t="shared" si="6"/>
        <v>94.229668166853031</v>
      </c>
      <c r="K64" s="145">
        <f t="shared" si="5"/>
        <v>93.968675946229993</v>
      </c>
      <c r="L64" s="385">
        <v>5.1597222222222218E-2</v>
      </c>
      <c r="M64" s="326" t="s">
        <v>1699</v>
      </c>
      <c r="N64" s="326" t="s">
        <v>1700</v>
      </c>
      <c r="O64" s="326" t="s">
        <v>123</v>
      </c>
      <c r="P64" s="384">
        <v>11867</v>
      </c>
      <c r="Q64" s="328"/>
      <c r="R64" s="326" t="s">
        <v>286</v>
      </c>
      <c r="S64" s="384">
        <v>33132</v>
      </c>
      <c r="T64" s="155"/>
      <c r="V64" s="4"/>
      <c r="W64" s="4"/>
    </row>
    <row r="65" spans="1:23">
      <c r="A65" s="1">
        <v>59</v>
      </c>
      <c r="B65" s="392" t="s">
        <v>1772</v>
      </c>
      <c r="C65" s="22">
        <f t="shared" si="1"/>
        <v>72.25</v>
      </c>
      <c r="D65" s="22">
        <f t="shared" si="8"/>
        <v>70.486111111111128</v>
      </c>
      <c r="E65" s="4">
        <f t="shared" si="7"/>
        <v>0.81599999999999995</v>
      </c>
      <c r="F65" s="22">
        <v>70.671991174777105</v>
      </c>
      <c r="G65" s="22">
        <v>72.25</v>
      </c>
      <c r="H65" s="163">
        <f t="shared" si="3"/>
        <v>2.630180083737577E-3</v>
      </c>
      <c r="I65" s="1">
        <v>59</v>
      </c>
      <c r="J65" s="324">
        <f t="shared" si="6"/>
        <v>97.815904740175924</v>
      </c>
      <c r="K65" s="145">
        <f t="shared" si="5"/>
        <v>97.558631295655545</v>
      </c>
      <c r="L65" s="385">
        <v>5.0173611111111106E-2</v>
      </c>
      <c r="M65" s="326" t="s">
        <v>183</v>
      </c>
      <c r="N65" s="326" t="s">
        <v>1570</v>
      </c>
      <c r="O65" s="326" t="s">
        <v>1142</v>
      </c>
      <c r="P65" s="384">
        <v>19418</v>
      </c>
      <c r="Q65" s="328"/>
      <c r="R65" s="326" t="s">
        <v>296</v>
      </c>
      <c r="S65" s="384">
        <v>41196</v>
      </c>
      <c r="T65" s="155"/>
      <c r="V65" s="4"/>
      <c r="W65" s="4"/>
    </row>
    <row r="66" spans="1:23">
      <c r="A66" s="1">
        <v>60</v>
      </c>
      <c r="B66" s="392" t="s">
        <v>1773</v>
      </c>
      <c r="C66" s="22">
        <f t="shared" si="1"/>
        <v>71.150000000000006</v>
      </c>
      <c r="D66" s="22">
        <f t="shared" si="8"/>
        <v>71.166377959251022</v>
      </c>
      <c r="E66" s="4">
        <f t="shared" ref="E66:E97" si="9">ROUND(1-IF(A66&lt;I$3,0,IF(A66&lt;I$4,G$3*(A66-I$3)^2,G$2+G$4*(A66-I$4)+(A66&gt;I$5)*G$5*(A66-I$5)^2)),4)</f>
        <v>0.80820000000000003</v>
      </c>
      <c r="F66" s="22">
        <v>71.343875852287425</v>
      </c>
      <c r="G66" s="22">
        <v>71.516666666666666</v>
      </c>
      <c r="H66" s="163">
        <f t="shared" si="3"/>
        <v>2.4879205245857401E-3</v>
      </c>
      <c r="I66" s="1">
        <v>60</v>
      </c>
      <c r="J66" s="324">
        <f t="shared" si="6"/>
        <v>100.27248889991205</v>
      </c>
      <c r="K66" s="145">
        <f t="shared" si="5"/>
        <v>100.02301891672664</v>
      </c>
      <c r="L66" s="385">
        <v>4.9664351851851855E-2</v>
      </c>
      <c r="M66" s="326" t="s">
        <v>183</v>
      </c>
      <c r="N66" s="326" t="s">
        <v>1570</v>
      </c>
      <c r="O66" s="326" t="s">
        <v>1142</v>
      </c>
      <c r="P66" s="384">
        <v>19418</v>
      </c>
      <c r="Q66" s="328"/>
      <c r="R66" s="326" t="s">
        <v>311</v>
      </c>
      <c r="S66" s="384">
        <v>41336</v>
      </c>
      <c r="T66" s="155"/>
      <c r="V66" s="4"/>
      <c r="W66" s="4"/>
    </row>
    <row r="67" spans="1:23">
      <c r="A67" s="1">
        <v>61</v>
      </c>
      <c r="B67" s="392" t="s">
        <v>1774</v>
      </c>
      <c r="C67" s="22">
        <f t="shared" si="1"/>
        <v>72.45</v>
      </c>
      <c r="D67" s="22">
        <f t="shared" si="8"/>
        <v>71.859903381642525</v>
      </c>
      <c r="E67" s="4">
        <f t="shared" si="9"/>
        <v>0.8004</v>
      </c>
      <c r="F67" s="22">
        <v>72.028658482171309</v>
      </c>
      <c r="G67" s="22">
        <v>72.45</v>
      </c>
      <c r="H67" s="163">
        <f t="shared" si="3"/>
        <v>2.3428882903678543E-3</v>
      </c>
      <c r="I67" s="1">
        <v>61</v>
      </c>
      <c r="J67" s="324">
        <f t="shared" si="6"/>
        <v>99.418438208656042</v>
      </c>
      <c r="K67" s="145">
        <f t="shared" si="5"/>
        <v>99.185511913930327</v>
      </c>
      <c r="L67" s="385">
        <v>5.0312500000000003E-2</v>
      </c>
      <c r="M67" s="326" t="s">
        <v>183</v>
      </c>
      <c r="N67" s="326" t="s">
        <v>1570</v>
      </c>
      <c r="O67" s="326" t="s">
        <v>1142</v>
      </c>
      <c r="P67" s="384">
        <v>19418</v>
      </c>
      <c r="Q67" s="328"/>
      <c r="R67" s="326" t="s">
        <v>296</v>
      </c>
      <c r="S67" s="384">
        <v>41917</v>
      </c>
      <c r="T67" s="155"/>
      <c r="V67" s="4"/>
      <c r="W67" s="4"/>
    </row>
    <row r="68" spans="1:23">
      <c r="A68" s="1">
        <v>62</v>
      </c>
      <c r="B68" s="392" t="s">
        <v>1775</v>
      </c>
      <c r="C68" s="22">
        <f t="shared" si="1"/>
        <v>73.366666666666674</v>
      </c>
      <c r="D68" s="22">
        <f t="shared" si="8"/>
        <v>72.557924393423335</v>
      </c>
      <c r="E68" s="4">
        <f t="shared" si="9"/>
        <v>0.79269999999999996</v>
      </c>
      <c r="F68" s="22">
        <v>72.726714060484198</v>
      </c>
      <c r="G68" s="22">
        <v>73.36666666666666</v>
      </c>
      <c r="H68" s="163">
        <f t="shared" si="3"/>
        <v>2.3208757502846539E-3</v>
      </c>
      <c r="I68" s="1">
        <v>62</v>
      </c>
      <c r="J68" s="324">
        <f t="shared" si="6"/>
        <v>99.127733839823975</v>
      </c>
      <c r="K68" s="145">
        <f t="shared" si="5"/>
        <v>98.89767068617445</v>
      </c>
      <c r="L68" s="385">
        <v>5.094907407407407E-2</v>
      </c>
      <c r="M68" s="326" t="s">
        <v>183</v>
      </c>
      <c r="N68" s="326" t="s">
        <v>1570</v>
      </c>
      <c r="O68" s="326" t="s">
        <v>1142</v>
      </c>
      <c r="P68" s="384">
        <v>19418</v>
      </c>
      <c r="Q68" s="328"/>
      <c r="R68" s="326" t="s">
        <v>311</v>
      </c>
      <c r="S68" s="384">
        <v>42064</v>
      </c>
      <c r="T68" s="155"/>
      <c r="V68" s="4"/>
      <c r="W68" s="4"/>
    </row>
    <row r="69" spans="1:23">
      <c r="A69" s="1">
        <v>63</v>
      </c>
      <c r="B69" s="392" t="s">
        <v>1776</v>
      </c>
      <c r="C69" s="22">
        <f t="shared" si="1"/>
        <v>73.816666666666677</v>
      </c>
      <c r="D69" s="22">
        <f t="shared" si="8"/>
        <v>73.278973966959697</v>
      </c>
      <c r="E69" s="4">
        <f t="shared" si="9"/>
        <v>0.78490000000000004</v>
      </c>
      <c r="F69" s="22">
        <v>73.438432262427824</v>
      </c>
      <c r="G69" s="22">
        <v>73.816666666666677</v>
      </c>
      <c r="H69" s="163">
        <f t="shared" si="3"/>
        <v>2.1713194380064181E-3</v>
      </c>
      <c r="I69" s="1">
        <v>63</v>
      </c>
      <c r="J69" s="324">
        <f t="shared" si="6"/>
        <v>99.487602974614333</v>
      </c>
      <c r="K69" s="145">
        <f t="shared" si="5"/>
        <v>99.271583608434895</v>
      </c>
      <c r="L69" s="385">
        <v>5.1261574074074077E-2</v>
      </c>
      <c r="M69" s="326" t="s">
        <v>183</v>
      </c>
      <c r="N69" s="326" t="s">
        <v>1570</v>
      </c>
      <c r="O69" s="326" t="s">
        <v>1142</v>
      </c>
      <c r="P69" s="384">
        <v>19418</v>
      </c>
      <c r="Q69" s="328"/>
      <c r="R69" s="326" t="s">
        <v>311</v>
      </c>
      <c r="S69" s="384">
        <v>42442</v>
      </c>
      <c r="T69" s="155"/>
      <c r="V69" s="4"/>
      <c r="W69" s="4"/>
    </row>
    <row r="70" spans="1:23">
      <c r="A70" s="1">
        <v>64</v>
      </c>
      <c r="B70" s="392" t="s">
        <v>1777</v>
      </c>
      <c r="C70" s="22">
        <f t="shared" si="1"/>
        <v>77.55</v>
      </c>
      <c r="D70" s="22">
        <f t="shared" si="8"/>
        <v>74.014498348560892</v>
      </c>
      <c r="E70" s="4">
        <f t="shared" si="9"/>
        <v>0.77710000000000001</v>
      </c>
      <c r="F70" s="22">
        <v>74.164218167714026</v>
      </c>
      <c r="G70" s="22">
        <v>77.55</v>
      </c>
      <c r="H70" s="163">
        <f t="shared" si="3"/>
        <v>2.0187608371271364E-3</v>
      </c>
      <c r="I70" s="1">
        <v>64</v>
      </c>
      <c r="J70" s="324">
        <f t="shared" si="6"/>
        <v>95.634065980288881</v>
      </c>
      <c r="K70" s="145">
        <f t="shared" si="5"/>
        <v>95.441003673192654</v>
      </c>
      <c r="L70" s="385">
        <v>5.3854166666666668E-2</v>
      </c>
      <c r="M70" s="326" t="s">
        <v>1593</v>
      </c>
      <c r="N70" s="326" t="s">
        <v>1594</v>
      </c>
      <c r="O70" s="326" t="s">
        <v>251</v>
      </c>
      <c r="P70" s="384">
        <v>17245</v>
      </c>
      <c r="Q70" s="328"/>
      <c r="R70" s="326" t="s">
        <v>310</v>
      </c>
      <c r="S70" s="384">
        <v>40678</v>
      </c>
      <c r="T70" s="155"/>
      <c r="V70" s="4"/>
      <c r="W70" s="4"/>
    </row>
    <row r="71" spans="1:23">
      <c r="A71" s="1">
        <v>65</v>
      </c>
      <c r="B71" s="392" t="s">
        <v>1778</v>
      </c>
      <c r="C71" s="22">
        <f t="shared" si="1"/>
        <v>77.083333333333343</v>
      </c>
      <c r="D71" s="22">
        <f t="shared" si="8"/>
        <v>74.764937822262667</v>
      </c>
      <c r="E71" s="4">
        <f t="shared" si="9"/>
        <v>0.76929999999999998</v>
      </c>
      <c r="F71" s="22">
        <v>74.904493029370343</v>
      </c>
      <c r="G71" s="22">
        <v>77.083333333333343</v>
      </c>
      <c r="H71" s="163">
        <f t="shared" si="3"/>
        <v>1.8631086262469768E-3</v>
      </c>
      <c r="I71" s="1">
        <v>65</v>
      </c>
      <c r="J71" s="324">
        <f t="shared" si="6"/>
        <v>97.173396362426374</v>
      </c>
      <c r="K71" s="145">
        <f t="shared" si="5"/>
        <v>96.99235176942183</v>
      </c>
      <c r="L71" s="385">
        <v>5.3530092592592594E-2</v>
      </c>
      <c r="M71" s="326" t="s">
        <v>1593</v>
      </c>
      <c r="N71" s="326" t="s">
        <v>1594</v>
      </c>
      <c r="O71" s="326" t="s">
        <v>251</v>
      </c>
      <c r="P71" s="384">
        <v>17245</v>
      </c>
      <c r="Q71" s="328"/>
      <c r="R71" s="326" t="s">
        <v>1706</v>
      </c>
      <c r="S71" s="384">
        <v>41189</v>
      </c>
      <c r="T71" s="155"/>
      <c r="V71" s="4"/>
      <c r="W71" s="4"/>
    </row>
    <row r="72" spans="1:23">
      <c r="A72" s="1">
        <v>66</v>
      </c>
      <c r="B72" s="392" t="s">
        <v>1779</v>
      </c>
      <c r="C72" s="22">
        <f t="shared" si="1"/>
        <v>79.316666666666663</v>
      </c>
      <c r="D72" s="22">
        <f t="shared" si="8"/>
        <v>75.530750711315406</v>
      </c>
      <c r="E72" s="4">
        <f t="shared" si="9"/>
        <v>0.76149999999999995</v>
      </c>
      <c r="F72" s="22">
        <v>75.659695089052946</v>
      </c>
      <c r="G72" s="22">
        <v>79.316666666666663</v>
      </c>
      <c r="H72" s="163">
        <f t="shared" si="3"/>
        <v>1.704267742366257E-3</v>
      </c>
      <c r="I72" s="1">
        <v>66</v>
      </c>
      <c r="J72" s="324">
        <f t="shared" si="6"/>
        <v>95.389403348249147</v>
      </c>
      <c r="K72" s="145">
        <f t="shared" si="5"/>
        <v>95.226834265159169</v>
      </c>
      <c r="L72" s="385">
        <v>5.5081018518518515E-2</v>
      </c>
      <c r="M72" s="326" t="s">
        <v>1609</v>
      </c>
      <c r="N72" s="326" t="s">
        <v>1610</v>
      </c>
      <c r="O72" s="326" t="s">
        <v>299</v>
      </c>
      <c r="P72" s="384">
        <v>11235</v>
      </c>
      <c r="Q72" s="328"/>
      <c r="R72" s="326" t="s">
        <v>1707</v>
      </c>
      <c r="S72" s="384">
        <v>35540</v>
      </c>
      <c r="T72" s="155"/>
      <c r="V72" s="4"/>
      <c r="W72" s="4"/>
    </row>
    <row r="73" spans="1:23">
      <c r="A73" s="1">
        <v>67</v>
      </c>
      <c r="B73" s="392" t="s">
        <v>1780</v>
      </c>
      <c r="C73" s="22">
        <f t="shared" si="1"/>
        <v>76.416666666666671</v>
      </c>
      <c r="D73" s="22">
        <f t="shared" si="8"/>
        <v>76.302290616432302</v>
      </c>
      <c r="E73" s="4">
        <f t="shared" si="9"/>
        <v>0.75380000000000003</v>
      </c>
      <c r="F73" s="22">
        <v>76.430280442182877</v>
      </c>
      <c r="G73" s="22">
        <v>76.416666666666671</v>
      </c>
      <c r="H73" s="163">
        <f t="shared" si="3"/>
        <v>1.6745957886075695E-3</v>
      </c>
      <c r="I73" s="1">
        <v>67</v>
      </c>
      <c r="J73" s="324">
        <f t="shared" si="6"/>
        <v>100.0178151915152</v>
      </c>
      <c r="K73" s="145">
        <f t="shared" si="5"/>
        <v>99.850325779409772</v>
      </c>
      <c r="L73" s="385">
        <v>5.3067129629629638E-2</v>
      </c>
      <c r="M73" s="326" t="s">
        <v>1708</v>
      </c>
      <c r="N73" s="326" t="s">
        <v>1709</v>
      </c>
      <c r="O73" s="326" t="s">
        <v>147</v>
      </c>
      <c r="P73" s="384">
        <v>10889</v>
      </c>
      <c r="Q73" s="328"/>
      <c r="R73" s="326" t="s">
        <v>1710</v>
      </c>
      <c r="S73" s="384">
        <v>35526</v>
      </c>
      <c r="T73" s="155"/>
      <c r="V73" s="4"/>
      <c r="W73" s="4"/>
    </row>
    <row r="74" spans="1:23">
      <c r="A74" s="1">
        <v>68</v>
      </c>
      <c r="B74" s="392" t="s">
        <v>1292</v>
      </c>
      <c r="C74" s="22">
        <f t="shared" si="1"/>
        <v>80.55</v>
      </c>
      <c r="D74" s="22">
        <f t="shared" si="8"/>
        <v>77.100089365504928</v>
      </c>
      <c r="E74" s="4">
        <f t="shared" si="9"/>
        <v>0.746</v>
      </c>
      <c r="F74" s="22">
        <v>77.216723956494121</v>
      </c>
      <c r="G74" s="22">
        <v>80.55</v>
      </c>
      <c r="H74" s="163">
        <f t="shared" ref="H74:H106" si="10">((F74-D74)/F74)</f>
        <v>1.5104835457006433E-3</v>
      </c>
      <c r="I74" s="1">
        <v>68</v>
      </c>
      <c r="J74" s="324">
        <f t="shared" si="6"/>
        <v>95.861854694592324</v>
      </c>
      <c r="K74" s="145">
        <f t="shared" si="5"/>
        <v>95.717056940415802</v>
      </c>
      <c r="L74" s="385">
        <v>5.5937500000000001E-2</v>
      </c>
      <c r="M74" s="326" t="s">
        <v>1457</v>
      </c>
      <c r="N74" s="326" t="s">
        <v>1586</v>
      </c>
      <c r="O74" s="326" t="s">
        <v>193</v>
      </c>
      <c r="P74" s="384">
        <v>11388</v>
      </c>
      <c r="Q74" s="328"/>
      <c r="R74" s="326" t="s">
        <v>1339</v>
      </c>
      <c r="S74" s="384">
        <v>36429</v>
      </c>
      <c r="T74" s="155"/>
      <c r="V74" s="4"/>
      <c r="W74" s="4"/>
    </row>
    <row r="75" spans="1:23">
      <c r="A75" s="1">
        <v>69</v>
      </c>
      <c r="B75" s="392" t="s">
        <v>1781</v>
      </c>
      <c r="C75" s="22">
        <f t="shared" si="1"/>
        <v>80.233333333333334</v>
      </c>
      <c r="D75" s="22">
        <f t="shared" ref="D75:D106" si="11">E$4/E75</f>
        <v>77.91474758421387</v>
      </c>
      <c r="E75" s="4">
        <f t="shared" si="9"/>
        <v>0.73819999999999997</v>
      </c>
      <c r="F75" s="22">
        <v>78.019520247880692</v>
      </c>
      <c r="G75" s="22">
        <v>80.233333333333334</v>
      </c>
      <c r="H75" s="163">
        <f t="shared" si="10"/>
        <v>1.3429032033770755E-3</v>
      </c>
      <c r="I75" s="1">
        <v>69</v>
      </c>
      <c r="J75" s="324">
        <f t="shared" si="6"/>
        <v>97.240781364205262</v>
      </c>
      <c r="K75" s="145">
        <f t="shared" ref="K75:K92" si="12">100*(+D75/C75)</f>
        <v>97.110196407412388</v>
      </c>
      <c r="L75" s="385">
        <v>5.5717592592592596E-2</v>
      </c>
      <c r="M75" s="326" t="s">
        <v>1457</v>
      </c>
      <c r="N75" s="326" t="s">
        <v>1586</v>
      </c>
      <c r="O75" s="326" t="s">
        <v>193</v>
      </c>
      <c r="P75" s="384">
        <v>11388</v>
      </c>
      <c r="Q75" s="328"/>
      <c r="R75" s="326" t="s">
        <v>1339</v>
      </c>
      <c r="S75" s="384">
        <v>36793</v>
      </c>
      <c r="T75" s="155"/>
      <c r="V75" s="4"/>
      <c r="W75" s="4"/>
    </row>
    <row r="76" spans="1:23">
      <c r="A76" s="1">
        <v>70</v>
      </c>
      <c r="B76" s="392" t="s">
        <v>1782</v>
      </c>
      <c r="C76" s="22">
        <f t="shared" ref="C76:C89" si="13">B76*1440</f>
        <v>82.38333333333334</v>
      </c>
      <c r="D76" s="22">
        <f t="shared" si="11"/>
        <v>78.746805403431907</v>
      </c>
      <c r="E76" s="4">
        <f t="shared" si="9"/>
        <v>0.73040000000000005</v>
      </c>
      <c r="F76" s="22">
        <v>78.839184717756623</v>
      </c>
      <c r="G76" s="22">
        <v>82.383333333333326</v>
      </c>
      <c r="H76" s="163">
        <f t="shared" si="10"/>
        <v>1.1717436533043E-3</v>
      </c>
      <c r="I76" s="1">
        <v>70</v>
      </c>
      <c r="J76" s="324">
        <f t="shared" si="6"/>
        <v>95.697978617547989</v>
      </c>
      <c r="K76" s="145">
        <f t="shared" si="12"/>
        <v>95.585845118468825</v>
      </c>
      <c r="L76" s="385">
        <v>5.7210648148148142E-2</v>
      </c>
      <c r="M76" s="326" t="s">
        <v>1457</v>
      </c>
      <c r="N76" s="326" t="s">
        <v>1586</v>
      </c>
      <c r="O76" s="326" t="s">
        <v>193</v>
      </c>
      <c r="P76" s="384">
        <v>11388</v>
      </c>
      <c r="Q76" s="328"/>
      <c r="R76" s="326" t="s">
        <v>1711</v>
      </c>
      <c r="S76" s="384">
        <v>37002</v>
      </c>
      <c r="T76" s="155"/>
      <c r="V76" s="4"/>
      <c r="W76" s="4"/>
    </row>
    <row r="77" spans="1:23">
      <c r="A77" s="1">
        <v>71</v>
      </c>
      <c r="B77" s="392" t="s">
        <v>1783</v>
      </c>
      <c r="C77" s="22">
        <f t="shared" si="13"/>
        <v>85.516666666666666</v>
      </c>
      <c r="D77" s="22">
        <f t="shared" si="11"/>
        <v>79.629886012275605</v>
      </c>
      <c r="E77" s="4">
        <f t="shared" si="9"/>
        <v>0.72230000000000005</v>
      </c>
      <c r="F77" s="22">
        <v>79.714330056011661</v>
      </c>
      <c r="G77" s="22">
        <v>85.516666666666666</v>
      </c>
      <c r="H77" s="163">
        <f t="shared" si="10"/>
        <v>1.059333292730693E-3</v>
      </c>
      <c r="I77" s="1">
        <v>71</v>
      </c>
      <c r="J77" s="324">
        <f t="shared" si="6"/>
        <v>93.214964010148122</v>
      </c>
      <c r="K77" s="145">
        <f t="shared" si="12"/>
        <v>93.116218295391477</v>
      </c>
      <c r="L77" s="385">
        <v>5.9386574074074071E-2</v>
      </c>
      <c r="M77" s="326" t="s">
        <v>1491</v>
      </c>
      <c r="N77" s="326" t="s">
        <v>1712</v>
      </c>
      <c r="O77" s="326" t="s">
        <v>140</v>
      </c>
      <c r="P77" s="384">
        <v>13218</v>
      </c>
      <c r="Q77" s="328"/>
      <c r="R77" s="326" t="s">
        <v>178</v>
      </c>
      <c r="S77" s="384">
        <v>39152</v>
      </c>
      <c r="T77" s="176"/>
      <c r="V77" s="4"/>
      <c r="W77" s="4"/>
    </row>
    <row r="78" spans="1:23">
      <c r="A78" s="1">
        <v>72</v>
      </c>
      <c r="B78" s="392" t="s">
        <v>1784</v>
      </c>
      <c r="C78" s="22">
        <f t="shared" si="13"/>
        <v>86.649999999999991</v>
      </c>
      <c r="D78" s="22">
        <f t="shared" si="11"/>
        <v>80.612006540527915</v>
      </c>
      <c r="E78" s="4">
        <f t="shared" si="9"/>
        <v>0.71350000000000002</v>
      </c>
      <c r="F78" s="22">
        <v>80.687104942989265</v>
      </c>
      <c r="G78" s="22">
        <v>86.649999999999991</v>
      </c>
      <c r="H78" s="163">
        <f t="shared" si="10"/>
        <v>9.3073611346462467E-4</v>
      </c>
      <c r="I78" s="1">
        <v>72</v>
      </c>
      <c r="J78" s="324">
        <f t="shared" si="6"/>
        <v>93.118413090581967</v>
      </c>
      <c r="K78" s="145">
        <f t="shared" si="12"/>
        <v>93.031744420690046</v>
      </c>
      <c r="L78" s="385">
        <v>6.0173611111111108E-2</v>
      </c>
      <c r="M78" s="326" t="s">
        <v>1600</v>
      </c>
      <c r="N78" s="326" t="s">
        <v>1601</v>
      </c>
      <c r="O78" s="326" t="s">
        <v>147</v>
      </c>
      <c r="P78" s="384">
        <v>12163</v>
      </c>
      <c r="Q78" s="328"/>
      <c r="R78" s="326" t="s">
        <v>1713</v>
      </c>
      <c r="S78" s="384">
        <v>38739</v>
      </c>
      <c r="T78" s="155"/>
      <c r="V78" s="4"/>
      <c r="W78" s="4"/>
    </row>
    <row r="79" spans="1:23">
      <c r="A79" s="1">
        <v>73</v>
      </c>
      <c r="B79" s="392" t="s">
        <v>1785</v>
      </c>
      <c r="C79" s="22">
        <f t="shared" si="13"/>
        <v>88.033333333333331</v>
      </c>
      <c r="D79" s="22">
        <f t="shared" si="11"/>
        <v>81.699810606060623</v>
      </c>
      <c r="E79" s="4">
        <f t="shared" si="9"/>
        <v>0.70399999999999996</v>
      </c>
      <c r="F79" s="22">
        <v>81.763992192857501</v>
      </c>
      <c r="G79" s="22">
        <v>88.033333333333331</v>
      </c>
      <c r="H79" s="163">
        <f t="shared" si="10"/>
        <v>7.8496151026348666E-4</v>
      </c>
      <c r="I79" s="1">
        <v>73</v>
      </c>
      <c r="J79" s="324">
        <f t="shared" si="6"/>
        <v>92.878446262238739</v>
      </c>
      <c r="K79" s="145">
        <f t="shared" si="12"/>
        <v>92.805540256789811</v>
      </c>
      <c r="L79" s="385">
        <v>6.1134259259259256E-2</v>
      </c>
      <c r="M79" s="326" t="s">
        <v>1457</v>
      </c>
      <c r="N79" s="326" t="s">
        <v>1586</v>
      </c>
      <c r="O79" s="326" t="s">
        <v>193</v>
      </c>
      <c r="P79" s="384">
        <v>11388</v>
      </c>
      <c r="Q79" s="328"/>
      <c r="R79" s="326" t="s">
        <v>1714</v>
      </c>
      <c r="S79" s="384">
        <v>38095</v>
      </c>
      <c r="T79" s="155"/>
      <c r="V79" s="4"/>
      <c r="W79" s="4"/>
    </row>
    <row r="80" spans="1:23">
      <c r="A80" s="1">
        <v>74</v>
      </c>
      <c r="B80" s="392" t="s">
        <v>783</v>
      </c>
      <c r="C80" s="22">
        <f t="shared" si="13"/>
        <v>91.1</v>
      </c>
      <c r="D80" s="22">
        <f t="shared" si="11"/>
        <v>82.900932064956294</v>
      </c>
      <c r="E80" s="4">
        <f t="shared" si="9"/>
        <v>0.69379999999999997</v>
      </c>
      <c r="F80" s="22">
        <v>82.952434131788991</v>
      </c>
      <c r="G80" s="22">
        <v>91.1</v>
      </c>
      <c r="H80" s="163">
        <f t="shared" si="10"/>
        <v>6.2086263497553322E-4</v>
      </c>
      <c r="I80" s="1">
        <v>74</v>
      </c>
      <c r="J80" s="324">
        <f t="shared" si="6"/>
        <v>91.056458981107568</v>
      </c>
      <c r="K80" s="145">
        <f t="shared" si="12"/>
        <v>90.999925428053018</v>
      </c>
      <c r="L80" s="385">
        <v>6.3263888888888883E-2</v>
      </c>
      <c r="M80" s="326" t="s">
        <v>1461</v>
      </c>
      <c r="N80" s="326" t="s">
        <v>1597</v>
      </c>
      <c r="O80" s="326" t="s">
        <v>123</v>
      </c>
      <c r="P80" s="384">
        <v>7482</v>
      </c>
      <c r="Q80" s="328"/>
      <c r="R80" s="326" t="s">
        <v>1715</v>
      </c>
      <c r="S80" s="384">
        <v>34609</v>
      </c>
      <c r="T80" s="155"/>
      <c r="V80" s="4"/>
      <c r="W80" s="4"/>
    </row>
    <row r="81" spans="1:23">
      <c r="A81" s="1">
        <v>75</v>
      </c>
      <c r="B81" s="392" t="s">
        <v>1786</v>
      </c>
      <c r="C81" s="22">
        <f t="shared" si="13"/>
        <v>90.233333333333348</v>
      </c>
      <c r="D81" s="22">
        <f t="shared" si="11"/>
        <v>84.211810639336264</v>
      </c>
      <c r="E81" s="4">
        <f t="shared" si="9"/>
        <v>0.68300000000000005</v>
      </c>
      <c r="F81" s="22">
        <v>84.260973771095905</v>
      </c>
      <c r="G81" s="22">
        <v>90.233333333333348</v>
      </c>
      <c r="H81" s="163">
        <f t="shared" si="10"/>
        <v>5.8346265844492226E-4</v>
      </c>
      <c r="I81" s="1">
        <v>75</v>
      </c>
      <c r="J81" s="324">
        <f t="shared" si="6"/>
        <v>93.381204770331621</v>
      </c>
      <c r="K81" s="145">
        <f t="shared" si="12"/>
        <v>93.326720324347519</v>
      </c>
      <c r="L81" s="385">
        <v>6.2662037037037044E-2</v>
      </c>
      <c r="M81" s="326" t="s">
        <v>1716</v>
      </c>
      <c r="N81" s="326" t="s">
        <v>1717</v>
      </c>
      <c r="O81" s="326" t="s">
        <v>177</v>
      </c>
      <c r="P81" s="384">
        <v>14525</v>
      </c>
      <c r="Q81" s="328"/>
      <c r="R81" s="326" t="s">
        <v>342</v>
      </c>
      <c r="S81" s="384">
        <v>41965</v>
      </c>
      <c r="T81" s="155"/>
      <c r="V81" s="4"/>
      <c r="W81" s="4"/>
    </row>
    <row r="82" spans="1:23">
      <c r="A82" s="1">
        <v>76</v>
      </c>
      <c r="B82" s="392" t="s">
        <v>1787</v>
      </c>
      <c r="C82" s="22">
        <f t="shared" si="13"/>
        <v>89.433333333333337</v>
      </c>
      <c r="D82" s="22">
        <f t="shared" si="11"/>
        <v>85.654008438818579</v>
      </c>
      <c r="E82" s="4">
        <f t="shared" si="9"/>
        <v>0.67149999999999999</v>
      </c>
      <c r="F82" s="22">
        <v>85.699425229147494</v>
      </c>
      <c r="G82" s="22">
        <v>89.433333333333337</v>
      </c>
      <c r="H82" s="163">
        <f t="shared" si="10"/>
        <v>5.2995443327043246E-4</v>
      </c>
      <c r="I82" s="1">
        <v>76</v>
      </c>
      <c r="J82" s="324">
        <f t="shared" si="6"/>
        <v>95.824925712800024</v>
      </c>
      <c r="K82" s="145">
        <f t="shared" si="12"/>
        <v>95.77414286860072</v>
      </c>
      <c r="L82" s="385">
        <v>6.2106481481481485E-2</v>
      </c>
      <c r="M82" s="326" t="s">
        <v>1457</v>
      </c>
      <c r="N82" s="326" t="s">
        <v>1586</v>
      </c>
      <c r="O82" s="326" t="s">
        <v>193</v>
      </c>
      <c r="P82" s="384">
        <v>11388</v>
      </c>
      <c r="Q82" s="328"/>
      <c r="R82" s="326" t="s">
        <v>1718</v>
      </c>
      <c r="S82" s="384">
        <v>39215</v>
      </c>
      <c r="T82" s="155"/>
      <c r="V82" s="4"/>
      <c r="W82" s="4"/>
    </row>
    <row r="83" spans="1:23">
      <c r="A83" s="1">
        <v>77</v>
      </c>
      <c r="B83" s="392" t="s">
        <v>1788</v>
      </c>
      <c r="C83" s="22">
        <f t="shared" si="13"/>
        <v>96.666666666666671</v>
      </c>
      <c r="D83" s="22">
        <f t="shared" si="11"/>
        <v>87.238990848880135</v>
      </c>
      <c r="E83" s="4">
        <f t="shared" si="9"/>
        <v>0.6593</v>
      </c>
      <c r="F83" s="22">
        <v>87.279080278316357</v>
      </c>
      <c r="G83" s="22">
        <v>96.666666666666671</v>
      </c>
      <c r="H83" s="163">
        <f t="shared" si="10"/>
        <v>4.5932460915472736E-4</v>
      </c>
      <c r="I83" s="1">
        <v>77</v>
      </c>
      <c r="J83" s="324">
        <f t="shared" si="6"/>
        <v>90.288703736189333</v>
      </c>
      <c r="K83" s="145">
        <f t="shared" si="12"/>
        <v>90.247231912634618</v>
      </c>
      <c r="L83" s="385">
        <v>6.7129629629629636E-2</v>
      </c>
      <c r="M83" s="326" t="s">
        <v>1461</v>
      </c>
      <c r="N83" s="326" t="s">
        <v>1597</v>
      </c>
      <c r="O83" s="326" t="s">
        <v>123</v>
      </c>
      <c r="P83" s="384">
        <v>7482</v>
      </c>
      <c r="Q83" s="328"/>
      <c r="R83" s="326" t="s">
        <v>1719</v>
      </c>
      <c r="S83" s="384">
        <v>35916</v>
      </c>
      <c r="T83" s="155"/>
      <c r="V83" s="4"/>
      <c r="W83" s="4"/>
    </row>
    <row r="84" spans="1:23">
      <c r="A84" s="1">
        <v>78</v>
      </c>
      <c r="B84" s="392" t="s">
        <v>283</v>
      </c>
      <c r="C84" s="22">
        <f t="shared" si="13"/>
        <v>97.63333333333334</v>
      </c>
      <c r="D84" s="22">
        <f t="shared" si="11"/>
        <v>88.979991749174928</v>
      </c>
      <c r="E84" s="4">
        <f t="shared" si="9"/>
        <v>0.64639999999999997</v>
      </c>
      <c r="F84" s="22">
        <v>89.012959860059325</v>
      </c>
      <c r="G84" s="22">
        <v>97.633333333333326</v>
      </c>
      <c r="H84" s="163">
        <f t="shared" si="10"/>
        <v>3.7037427961307583E-4</v>
      </c>
      <c r="I84" s="1">
        <v>78</v>
      </c>
      <c r="J84" s="324">
        <f t="shared" si="6"/>
        <v>91.170665612897906</v>
      </c>
      <c r="K84" s="145">
        <f t="shared" si="12"/>
        <v>91.136898343299677</v>
      </c>
      <c r="L84" s="385">
        <v>6.7800925925925917E-2</v>
      </c>
      <c r="M84" s="326" t="s">
        <v>1457</v>
      </c>
      <c r="N84" s="326" t="s">
        <v>1586</v>
      </c>
      <c r="O84" s="326" t="s">
        <v>193</v>
      </c>
      <c r="P84" s="384">
        <v>11388</v>
      </c>
      <c r="Q84" s="328"/>
      <c r="R84" s="326" t="s">
        <v>1339</v>
      </c>
      <c r="S84" s="384">
        <v>40083</v>
      </c>
      <c r="T84" s="155"/>
      <c r="V84" s="4"/>
      <c r="W84" s="4"/>
    </row>
    <row r="85" spans="1:23">
      <c r="A85" s="1">
        <v>79</v>
      </c>
      <c r="B85" s="392" t="s">
        <v>1789</v>
      </c>
      <c r="C85" s="22">
        <f t="shared" si="13"/>
        <v>94.45</v>
      </c>
      <c r="D85" s="22">
        <f t="shared" si="11"/>
        <v>90.892330383480825</v>
      </c>
      <c r="E85" s="4">
        <f t="shared" si="9"/>
        <v>0.63280000000000003</v>
      </c>
      <c r="F85" s="22">
        <v>90.916122026409525</v>
      </c>
      <c r="G85" s="22">
        <v>94.45</v>
      </c>
      <c r="H85" s="163">
        <f t="shared" si="10"/>
        <v>2.6168783267932038E-4</v>
      </c>
      <c r="I85" s="1">
        <v>79</v>
      </c>
      <c r="J85" s="324">
        <f t="shared" ref="J85:J97" si="14">100*(+F85/C85)</f>
        <v>96.258466941672339</v>
      </c>
      <c r="K85" s="145">
        <f t="shared" si="12"/>
        <v>96.233277272081338</v>
      </c>
      <c r="L85" s="385">
        <v>6.5590277777777775E-2</v>
      </c>
      <c r="M85" s="326" t="s">
        <v>1457</v>
      </c>
      <c r="N85" s="326" t="s">
        <v>1586</v>
      </c>
      <c r="O85" s="326" t="s">
        <v>193</v>
      </c>
      <c r="P85" s="384">
        <v>11388</v>
      </c>
      <c r="Q85" s="328"/>
      <c r="R85" s="326" t="s">
        <v>1339</v>
      </c>
      <c r="S85" s="384">
        <v>40447</v>
      </c>
      <c r="T85" s="155"/>
      <c r="V85" s="4"/>
      <c r="W85" s="4"/>
    </row>
    <row r="86" spans="1:23">
      <c r="A86" s="1">
        <v>80</v>
      </c>
      <c r="B86" s="392" t="s">
        <v>1790</v>
      </c>
      <c r="C86" s="22">
        <f t="shared" si="13"/>
        <v>99.466666666666669</v>
      </c>
      <c r="D86" s="22">
        <f t="shared" si="11"/>
        <v>92.993802209647001</v>
      </c>
      <c r="E86" s="4">
        <f t="shared" si="9"/>
        <v>0.61850000000000005</v>
      </c>
      <c r="F86" s="22">
        <v>93.006041277371466</v>
      </c>
      <c r="G86" s="22">
        <v>99.466666666666669</v>
      </c>
      <c r="H86" s="163">
        <f t="shared" si="10"/>
        <v>1.3159433039370793E-4</v>
      </c>
      <c r="I86" s="1">
        <v>80</v>
      </c>
      <c r="J86" s="324">
        <f t="shared" si="14"/>
        <v>93.504733187705895</v>
      </c>
      <c r="K86" s="145">
        <f t="shared" si="12"/>
        <v>93.492428494953415</v>
      </c>
      <c r="L86" s="385">
        <v>6.9074074074074079E-2</v>
      </c>
      <c r="M86" s="326" t="s">
        <v>1411</v>
      </c>
      <c r="N86" s="326" t="s">
        <v>1720</v>
      </c>
      <c r="O86" s="326" t="s">
        <v>123</v>
      </c>
      <c r="P86" s="384">
        <v>9106</v>
      </c>
      <c r="Q86" s="328"/>
      <c r="R86" s="326" t="s">
        <v>1721</v>
      </c>
      <c r="S86" s="384">
        <v>38458</v>
      </c>
      <c r="T86" s="155"/>
      <c r="V86" s="4"/>
      <c r="W86" s="4"/>
    </row>
    <row r="87" spans="1:23">
      <c r="A87" s="1">
        <v>81</v>
      </c>
      <c r="B87" s="392" t="s">
        <v>1791</v>
      </c>
      <c r="C87" s="22">
        <f t="shared" si="13"/>
        <v>98.983333333333334</v>
      </c>
      <c r="D87" s="22">
        <f t="shared" si="11"/>
        <v>95.289374861939478</v>
      </c>
      <c r="E87" s="4">
        <f t="shared" si="9"/>
        <v>0.60360000000000003</v>
      </c>
      <c r="F87" s="22">
        <v>95.303079026738729</v>
      </c>
      <c r="G87" s="22">
        <v>98.983333333333334</v>
      </c>
      <c r="H87" s="163">
        <f t="shared" si="10"/>
        <v>1.4379561436210782E-4</v>
      </c>
      <c r="I87" s="1">
        <v>81</v>
      </c>
      <c r="J87" s="324">
        <f t="shared" si="14"/>
        <v>96.281945472374531</v>
      </c>
      <c r="K87" s="145">
        <f t="shared" si="12"/>
        <v>96.268100550873356</v>
      </c>
      <c r="L87" s="385">
        <v>6.8738425925925925E-2</v>
      </c>
      <c r="M87" s="326" t="s">
        <v>1457</v>
      </c>
      <c r="N87" s="326" t="s">
        <v>1586</v>
      </c>
      <c r="O87" s="326" t="s">
        <v>193</v>
      </c>
      <c r="P87" s="384">
        <v>11388</v>
      </c>
      <c r="Q87" s="328"/>
      <c r="R87" s="326" t="s">
        <v>1722</v>
      </c>
      <c r="S87" s="384">
        <v>41168</v>
      </c>
      <c r="T87" s="155"/>
      <c r="V87" s="4"/>
      <c r="W87" s="4"/>
    </row>
    <row r="88" spans="1:23">
      <c r="A88" s="1">
        <v>82</v>
      </c>
      <c r="B88" s="392" t="s">
        <v>1792</v>
      </c>
      <c r="C88" s="22">
        <f t="shared" si="13"/>
        <v>119.35</v>
      </c>
      <c r="D88" s="22">
        <f t="shared" si="11"/>
        <v>97.817460317460331</v>
      </c>
      <c r="E88" s="4">
        <f t="shared" si="9"/>
        <v>0.58799999999999997</v>
      </c>
      <c r="F88" s="22">
        <v>97.831071461087362</v>
      </c>
      <c r="G88" s="22">
        <v>119.35000000000001</v>
      </c>
      <c r="H88" s="163">
        <f t="shared" si="10"/>
        <v>1.3912904585170648E-4</v>
      </c>
      <c r="I88" s="1">
        <v>82</v>
      </c>
      <c r="J88" s="324">
        <f t="shared" si="14"/>
        <v>81.969896490228209</v>
      </c>
      <c r="K88" s="145">
        <f t="shared" si="12"/>
        <v>81.958492096740969</v>
      </c>
      <c r="L88" s="385">
        <v>8.2881944444444453E-2</v>
      </c>
      <c r="M88" s="326" t="s">
        <v>1723</v>
      </c>
      <c r="N88" s="326" t="s">
        <v>1724</v>
      </c>
      <c r="O88" s="326" t="s">
        <v>123</v>
      </c>
      <c r="P88" s="384">
        <v>2806</v>
      </c>
      <c r="Q88" s="328"/>
      <c r="R88" s="326" t="s">
        <v>1725</v>
      </c>
      <c r="S88" s="384">
        <v>33020</v>
      </c>
      <c r="T88" s="155"/>
      <c r="V88" s="4"/>
      <c r="W88" s="4"/>
    </row>
    <row r="89" spans="1:23">
      <c r="A89" s="1">
        <v>83</v>
      </c>
      <c r="B89" s="392" t="s">
        <v>1793</v>
      </c>
      <c r="C89" s="22">
        <f t="shared" si="13"/>
        <v>106.19999999999999</v>
      </c>
      <c r="D89" s="22">
        <f t="shared" si="11"/>
        <v>100.6063786368142</v>
      </c>
      <c r="E89" s="4">
        <f t="shared" si="9"/>
        <v>0.57169999999999999</v>
      </c>
      <c r="F89" s="22">
        <v>100.61807012071297</v>
      </c>
      <c r="G89" s="22">
        <v>106.19999999999999</v>
      </c>
      <c r="H89" s="163">
        <f t="shared" si="10"/>
        <v>1.1619666213778558E-4</v>
      </c>
      <c r="I89" s="1">
        <v>83</v>
      </c>
      <c r="J89" s="324">
        <f t="shared" si="14"/>
        <v>94.743945499729747</v>
      </c>
      <c r="K89" s="145">
        <f t="shared" si="12"/>
        <v>94.732936569504915</v>
      </c>
      <c r="L89" s="385">
        <v>7.3749999999999996E-2</v>
      </c>
      <c r="M89" s="326" t="s">
        <v>1457</v>
      </c>
      <c r="N89" s="326" t="s">
        <v>1586</v>
      </c>
      <c r="O89" s="326" t="s">
        <v>193</v>
      </c>
      <c r="P89" s="384">
        <v>11388</v>
      </c>
      <c r="Q89" s="328"/>
      <c r="R89" s="326" t="s">
        <v>1726</v>
      </c>
      <c r="S89" s="384">
        <v>41756</v>
      </c>
      <c r="T89" s="155"/>
      <c r="V89" s="4"/>
      <c r="W89" s="4"/>
    </row>
    <row r="90" spans="1:23">
      <c r="A90" s="1">
        <v>84</v>
      </c>
      <c r="B90" s="392" t="s">
        <v>1794</v>
      </c>
      <c r="C90" s="22">
        <f>B90*1440</f>
        <v>107.55000000000001</v>
      </c>
      <c r="D90" s="22">
        <f t="shared" si="11"/>
        <v>103.68968211045011</v>
      </c>
      <c r="E90" s="4">
        <f t="shared" si="9"/>
        <v>0.55469999999999997</v>
      </c>
      <c r="F90" s="22">
        <v>103.69728326734953</v>
      </c>
      <c r="G90" s="22">
        <v>107.55000000000001</v>
      </c>
      <c r="H90" s="163">
        <f t="shared" si="10"/>
        <v>7.3301408290793788E-5</v>
      </c>
      <c r="I90" s="1">
        <v>84</v>
      </c>
      <c r="J90" s="324">
        <f t="shared" si="14"/>
        <v>96.417743623755953</v>
      </c>
      <c r="K90" s="145">
        <f t="shared" si="12"/>
        <v>96.410676067364108</v>
      </c>
      <c r="L90" s="385">
        <v>7.4687500000000004E-2</v>
      </c>
      <c r="M90" s="326" t="s">
        <v>1457</v>
      </c>
      <c r="N90" s="326" t="s">
        <v>1727</v>
      </c>
      <c r="O90" s="326" t="s">
        <v>123</v>
      </c>
      <c r="P90" s="384">
        <v>2750</v>
      </c>
      <c r="Q90" s="328"/>
      <c r="R90" s="326" t="s">
        <v>1728</v>
      </c>
      <c r="S90" s="384">
        <v>33615</v>
      </c>
      <c r="T90" s="155"/>
      <c r="V90" s="4"/>
      <c r="W90" s="4"/>
    </row>
    <row r="91" spans="1:23">
      <c r="A91" s="1">
        <v>85</v>
      </c>
      <c r="B91" s="392" t="s">
        <v>1795</v>
      </c>
      <c r="C91" s="22">
        <f>B91*1440</f>
        <v>110.78333333333333</v>
      </c>
      <c r="D91" s="22">
        <f t="shared" si="11"/>
        <v>107.10738671632527</v>
      </c>
      <c r="E91" s="4">
        <f t="shared" si="9"/>
        <v>0.53700000000000003</v>
      </c>
      <c r="F91" s="22">
        <v>107.10828424331039</v>
      </c>
      <c r="G91" s="22">
        <v>110.78333333333333</v>
      </c>
      <c r="H91" s="163">
        <f t="shared" si="10"/>
        <v>8.3796224677526731E-6</v>
      </c>
      <c r="I91" s="1">
        <v>85</v>
      </c>
      <c r="J91" s="324">
        <f t="shared" si="14"/>
        <v>96.682669694578365</v>
      </c>
      <c r="K91" s="145">
        <f t="shared" si="12"/>
        <v>96.68185953030715</v>
      </c>
      <c r="L91" s="385">
        <v>7.6932870370370374E-2</v>
      </c>
      <c r="M91" s="326" t="s">
        <v>1457</v>
      </c>
      <c r="N91" s="326" t="s">
        <v>1586</v>
      </c>
      <c r="O91" s="326" t="s">
        <v>193</v>
      </c>
      <c r="P91" s="384">
        <v>11388</v>
      </c>
      <c r="Q91" s="328"/>
      <c r="R91" s="326" t="s">
        <v>1726</v>
      </c>
      <c r="S91" s="384">
        <v>42484</v>
      </c>
      <c r="T91" s="155"/>
      <c r="V91" s="4"/>
      <c r="W91" s="4"/>
    </row>
    <row r="92" spans="1:23">
      <c r="A92" s="1">
        <v>86</v>
      </c>
      <c r="B92" s="392" t="s">
        <v>1796</v>
      </c>
      <c r="C92" s="22">
        <f t="shared" ref="C92:C97" si="15">B92*1440</f>
        <v>129.26666666666668</v>
      </c>
      <c r="D92" s="22">
        <f t="shared" si="11"/>
        <v>110.90757166730944</v>
      </c>
      <c r="E92" s="4">
        <f t="shared" si="9"/>
        <v>0.51859999999999995</v>
      </c>
      <c r="F92" s="22">
        <v>110.89857924452201</v>
      </c>
      <c r="G92" s="22"/>
      <c r="H92" s="163">
        <f t="shared" si="10"/>
        <v>-8.1086907052268394E-5</v>
      </c>
      <c r="I92" s="1">
        <v>86</v>
      </c>
      <c r="J92" s="324">
        <f t="shared" si="14"/>
        <v>85.790546089109327</v>
      </c>
      <c r="K92" s="145">
        <f t="shared" si="12"/>
        <v>85.797502579146027</v>
      </c>
      <c r="L92" s="385">
        <v>8.9768518518518525E-2</v>
      </c>
      <c r="M92" s="326" t="s">
        <v>1468</v>
      </c>
      <c r="N92" s="326" t="s">
        <v>1729</v>
      </c>
      <c r="O92" s="326" t="s">
        <v>251</v>
      </c>
      <c r="P92" s="384">
        <v>10817</v>
      </c>
      <c r="Q92" s="328"/>
      <c r="R92" s="326" t="s">
        <v>1730</v>
      </c>
      <c r="S92" s="384">
        <v>42274</v>
      </c>
      <c r="T92" s="176"/>
      <c r="V92" s="4"/>
      <c r="W92" s="4"/>
    </row>
    <row r="93" spans="1:23">
      <c r="A93" s="1">
        <v>87</v>
      </c>
      <c r="B93" s="392" t="s">
        <v>1797</v>
      </c>
      <c r="C93" s="22">
        <f t="shared" si="15"/>
        <v>150.6</v>
      </c>
      <c r="D93" s="22">
        <f t="shared" si="11"/>
        <v>115.12543368027757</v>
      </c>
      <c r="E93" s="4">
        <f t="shared" si="9"/>
        <v>0.49959999999999999</v>
      </c>
      <c r="F93" s="22">
        <v>115.12566543160455</v>
      </c>
      <c r="G93" s="22"/>
      <c r="H93" s="163">
        <f t="shared" si="10"/>
        <v>2.0130292069096112E-6</v>
      </c>
      <c r="I93" s="1">
        <v>87</v>
      </c>
      <c r="J93" s="324">
        <f t="shared" si="14"/>
        <v>76.444664961224788</v>
      </c>
      <c r="K93" s="145"/>
      <c r="L93" s="385">
        <v>0.10458333333333332</v>
      </c>
      <c r="M93" s="326" t="s">
        <v>1731</v>
      </c>
      <c r="N93" s="326" t="s">
        <v>1732</v>
      </c>
      <c r="O93" s="326" t="s">
        <v>1142</v>
      </c>
      <c r="P93" s="384">
        <v>10319</v>
      </c>
      <c r="Q93" s="328"/>
      <c r="R93" s="326" t="s">
        <v>1733</v>
      </c>
      <c r="S93" s="384">
        <v>42141</v>
      </c>
      <c r="T93" s="155"/>
      <c r="V93" s="4"/>
      <c r="W93" s="4"/>
    </row>
    <row r="94" spans="1:23">
      <c r="A94" s="1">
        <v>88</v>
      </c>
      <c r="B94" s="392" t="s">
        <v>1798</v>
      </c>
      <c r="C94" s="22">
        <f t="shared" si="15"/>
        <v>156.46666666666667</v>
      </c>
      <c r="D94" s="22">
        <f t="shared" si="11"/>
        <v>119.85135792178927</v>
      </c>
      <c r="E94" s="4">
        <f t="shared" si="9"/>
        <v>0.47989999999999999</v>
      </c>
      <c r="F94" s="22">
        <v>119.85976783542769</v>
      </c>
      <c r="G94" s="22">
        <v>156.46666666666667</v>
      </c>
      <c r="H94" s="163">
        <f t="shared" si="10"/>
        <v>7.0164608110737887E-5</v>
      </c>
      <c r="I94" s="1">
        <v>88</v>
      </c>
      <c r="J94" s="324">
        <f t="shared" si="14"/>
        <v>76.604027163673422</v>
      </c>
      <c r="K94" s="145">
        <f>100*(+D94/C94)</f>
        <v>76.598652272127794</v>
      </c>
      <c r="L94" s="385">
        <v>0.10865740740740741</v>
      </c>
      <c r="M94" s="326" t="s">
        <v>1734</v>
      </c>
      <c r="N94" s="326" t="s">
        <v>1735</v>
      </c>
      <c r="O94" s="326" t="s">
        <v>260</v>
      </c>
      <c r="P94" s="384">
        <v>10186</v>
      </c>
      <c r="Q94" s="328"/>
      <c r="R94" s="326" t="s">
        <v>1736</v>
      </c>
      <c r="S94" s="384">
        <v>42499</v>
      </c>
      <c r="T94" s="176"/>
      <c r="V94" s="4"/>
      <c r="W94" s="4"/>
    </row>
    <row r="95" spans="1:23">
      <c r="A95" s="1">
        <v>89</v>
      </c>
      <c r="B95" s="391" t="s">
        <v>1799</v>
      </c>
      <c r="C95" s="22">
        <f t="shared" si="15"/>
        <v>166.63333333333333</v>
      </c>
      <c r="D95" s="22">
        <f t="shared" si="11"/>
        <v>125.17228871962278</v>
      </c>
      <c r="E95" s="4">
        <f t="shared" si="9"/>
        <v>0.45950000000000002</v>
      </c>
      <c r="F95" s="22">
        <v>125.1875311360652</v>
      </c>
      <c r="G95" s="22">
        <v>166.63333333333333</v>
      </c>
      <c r="H95" s="163">
        <f t="shared" si="10"/>
        <v>1.2175666621184602E-4</v>
      </c>
      <c r="I95" s="1">
        <v>89</v>
      </c>
      <c r="J95" s="324">
        <f t="shared" si="14"/>
        <v>75.127544190477224</v>
      </c>
      <c r="K95" s="145">
        <f>100*(+D95/C95)</f>
        <v>75.118396911155898</v>
      </c>
      <c r="L95" s="348">
        <v>0.11571759259259258</v>
      </c>
      <c r="M95" s="326" t="s">
        <v>1734</v>
      </c>
      <c r="N95" s="326" t="s">
        <v>1735</v>
      </c>
      <c r="O95" s="326" t="s">
        <v>260</v>
      </c>
      <c r="P95" s="384">
        <v>10186</v>
      </c>
      <c r="Q95" s="328"/>
      <c r="R95" s="326" t="s">
        <v>1736</v>
      </c>
      <c r="S95" s="384">
        <v>42987</v>
      </c>
      <c r="T95" s="155"/>
      <c r="V95" s="4"/>
      <c r="W95" s="4"/>
    </row>
    <row r="96" spans="1:23">
      <c r="A96" s="1">
        <v>90</v>
      </c>
      <c r="B96" s="391" t="s">
        <v>1800</v>
      </c>
      <c r="C96" s="22">
        <f t="shared" si="15"/>
        <v>175.93333333333334</v>
      </c>
      <c r="D96" s="22">
        <f t="shared" si="11"/>
        <v>131.19677615571777</v>
      </c>
      <c r="E96" s="4">
        <f t="shared" si="9"/>
        <v>0.43840000000000001</v>
      </c>
      <c r="F96" s="22">
        <v>131.21707867256112</v>
      </c>
      <c r="G96" s="22">
        <v>175.93333333333334</v>
      </c>
      <c r="H96" s="163">
        <f t="shared" si="10"/>
        <v>1.547246520706884E-4</v>
      </c>
      <c r="I96" s="1">
        <v>90</v>
      </c>
      <c r="J96" s="324">
        <f t="shared" si="14"/>
        <v>74.583409628208287</v>
      </c>
      <c r="K96" s="145">
        <f>100*(+D96/C96)</f>
        <v>74.571869736103309</v>
      </c>
      <c r="L96" s="348">
        <v>0.12217592592592592</v>
      </c>
      <c r="M96" s="386" t="s">
        <v>1737</v>
      </c>
      <c r="N96" s="386" t="s">
        <v>1738</v>
      </c>
      <c r="O96" s="386" t="s">
        <v>123</v>
      </c>
      <c r="P96" s="387">
        <v>8090</v>
      </c>
      <c r="Q96" s="388"/>
      <c r="R96" s="386" t="s">
        <v>1739</v>
      </c>
      <c r="S96" s="387">
        <v>41140</v>
      </c>
      <c r="T96" s="22"/>
      <c r="V96" s="4"/>
      <c r="W96" s="4"/>
    </row>
    <row r="97" spans="1:23">
      <c r="A97" s="1">
        <v>91</v>
      </c>
      <c r="B97" s="391" t="s">
        <v>1801</v>
      </c>
      <c r="C97" s="22">
        <f t="shared" si="15"/>
        <v>183.93333333333331</v>
      </c>
      <c r="D97" s="22">
        <f t="shared" si="11"/>
        <v>138.02895768338533</v>
      </c>
      <c r="E97" s="4">
        <f t="shared" si="9"/>
        <v>0.41670000000000001</v>
      </c>
      <c r="F97" s="22">
        <v>138.08506797033476</v>
      </c>
      <c r="G97" s="22">
        <v>183.93333333333331</v>
      </c>
      <c r="H97" s="163">
        <f t="shared" si="10"/>
        <v>4.063457966468016E-4</v>
      </c>
      <c r="I97" s="1">
        <v>91</v>
      </c>
      <c r="J97" s="324">
        <f t="shared" si="14"/>
        <v>75.073433111816669</v>
      </c>
      <c r="K97" s="145">
        <f>100*(+D97/C97)</f>
        <v>75.042927337831827</v>
      </c>
      <c r="L97" s="348">
        <v>0.12773148148148147</v>
      </c>
      <c r="M97" s="386" t="s">
        <v>1737</v>
      </c>
      <c r="N97" s="386" t="s">
        <v>1738</v>
      </c>
      <c r="O97" s="386" t="s">
        <v>123</v>
      </c>
      <c r="P97" s="387">
        <v>8090</v>
      </c>
      <c r="Q97" s="388"/>
      <c r="R97" s="386" t="s">
        <v>1740</v>
      </c>
      <c r="S97" s="387">
        <v>41371</v>
      </c>
      <c r="T97" s="22"/>
      <c r="V97" s="4"/>
      <c r="W97" s="4"/>
    </row>
    <row r="98" spans="1:23">
      <c r="A98" s="1">
        <v>92</v>
      </c>
      <c r="B98" s="84"/>
      <c r="C98" s="22"/>
      <c r="D98" s="22">
        <f t="shared" si="11"/>
        <v>145.90732284796212</v>
      </c>
      <c r="E98" s="4">
        <f t="shared" ref="E98:E106" si="16">ROUND(1-IF(A98&lt;I$3,0,IF(A98&lt;I$4,G$3*(A98-I$3)^2,G$2+G$4*(A98-I$4)+(A98&gt;I$5)*G$5*(A98-I$5)^2)),4)</f>
        <v>0.39419999999999999</v>
      </c>
      <c r="F98" s="22">
        <v>145.96672642010248</v>
      </c>
      <c r="G98" s="22"/>
      <c r="H98" s="163">
        <f t="shared" si="10"/>
        <v>4.0696652995687974E-4</v>
      </c>
      <c r="I98" s="1">
        <v>92</v>
      </c>
      <c r="J98" s="142"/>
      <c r="K98" s="145"/>
      <c r="M98" s="152"/>
      <c r="N98" s="152"/>
      <c r="O98" s="149"/>
      <c r="P98" s="150"/>
      <c r="Q98" s="152"/>
      <c r="R98" s="152"/>
      <c r="S98" s="158"/>
      <c r="T98" s="22"/>
      <c r="V98" s="4"/>
      <c r="W98" s="4"/>
    </row>
    <row r="99" spans="1:23">
      <c r="A99" s="1">
        <v>93</v>
      </c>
      <c r="B99" s="84"/>
      <c r="C99" s="22"/>
      <c r="D99" s="22">
        <f t="shared" si="11"/>
        <v>154.98967034941168</v>
      </c>
      <c r="E99" s="4">
        <f t="shared" si="16"/>
        <v>0.37109999999999999</v>
      </c>
      <c r="F99" s="22">
        <v>155.09044655245847</v>
      </c>
      <c r="G99" s="22"/>
      <c r="H99" s="163">
        <f t="shared" si="10"/>
        <v>6.4978988252964117E-4</v>
      </c>
      <c r="I99" s="1">
        <v>93</v>
      </c>
      <c r="J99" s="142"/>
      <c r="K99" s="145"/>
      <c r="L99" s="153"/>
      <c r="M99" s="149"/>
      <c r="N99" s="149"/>
      <c r="O99" s="149"/>
      <c r="P99" s="150"/>
      <c r="Q99" s="151"/>
      <c r="R99" s="149"/>
      <c r="S99" s="157"/>
      <c r="T99" s="22"/>
      <c r="V99" s="4"/>
      <c r="W99" s="4"/>
    </row>
    <row r="100" spans="1:23">
      <c r="A100" s="1">
        <v>94</v>
      </c>
      <c r="B100" s="84"/>
      <c r="C100" s="22"/>
      <c r="D100" s="22">
        <f t="shared" si="11"/>
        <v>165.61090315769269</v>
      </c>
      <c r="E100" s="4">
        <f t="shared" si="16"/>
        <v>0.3473</v>
      </c>
      <c r="F100" s="22">
        <v>165.75955542558518</v>
      </c>
      <c r="G100" s="22"/>
      <c r="H100" s="163">
        <f t="shared" si="10"/>
        <v>8.9679456192329069E-4</v>
      </c>
      <c r="I100" s="1">
        <v>94</v>
      </c>
      <c r="J100" s="142"/>
      <c r="K100" s="145"/>
      <c r="T100" s="22"/>
      <c r="V100" s="4"/>
      <c r="W100" s="4"/>
    </row>
    <row r="101" spans="1:23">
      <c r="A101" s="1">
        <v>95</v>
      </c>
      <c r="B101" s="84"/>
      <c r="C101" s="22"/>
      <c r="D101" s="22">
        <f t="shared" si="11"/>
        <v>178.18050392399837</v>
      </c>
      <c r="E101" s="4">
        <f t="shared" si="16"/>
        <v>0.32279999999999998</v>
      </c>
      <c r="F101" s="22">
        <v>178.38573891823791</v>
      </c>
      <c r="G101" s="22"/>
      <c r="H101" s="163">
        <f t="shared" si="10"/>
        <v>1.1505123418728035E-3</v>
      </c>
      <c r="I101" s="1">
        <v>95</v>
      </c>
      <c r="J101" s="142"/>
      <c r="K101" s="145"/>
      <c r="T101" s="22"/>
      <c r="V101" s="4"/>
      <c r="W101" s="4"/>
    </row>
    <row r="102" spans="1:23">
      <c r="A102" s="1">
        <v>96</v>
      </c>
      <c r="B102" s="84"/>
      <c r="C102" s="22"/>
      <c r="D102" s="22">
        <f t="shared" si="11"/>
        <v>193.26836917562727</v>
      </c>
      <c r="E102" s="4">
        <f t="shared" si="16"/>
        <v>0.29759999999999998</v>
      </c>
      <c r="F102" s="22">
        <v>193.54211350418967</v>
      </c>
      <c r="G102" s="22"/>
      <c r="H102" s="163">
        <f t="shared" si="10"/>
        <v>1.4143915430399349E-3</v>
      </c>
      <c r="I102" s="1">
        <v>96</v>
      </c>
      <c r="J102" s="142"/>
      <c r="K102" s="145"/>
      <c r="T102" s="22"/>
      <c r="V102" s="4"/>
      <c r="W102" s="4"/>
    </row>
    <row r="103" spans="1:23">
      <c r="A103" s="1">
        <v>97</v>
      </c>
      <c r="B103" s="84"/>
      <c r="C103" s="22"/>
      <c r="D103" s="22">
        <f t="shared" si="11"/>
        <v>211.61393181260735</v>
      </c>
      <c r="E103" s="4">
        <f t="shared" si="16"/>
        <v>0.27179999999999999</v>
      </c>
      <c r="F103" s="22">
        <v>212.05088252635352</v>
      </c>
      <c r="G103" s="22"/>
      <c r="H103" s="163">
        <f t="shared" si="10"/>
        <v>2.0605937053427125E-3</v>
      </c>
      <c r="I103" s="1">
        <v>97</v>
      </c>
      <c r="J103" s="142"/>
      <c r="K103" s="145"/>
      <c r="T103" s="22"/>
      <c r="V103" s="4"/>
      <c r="W103" s="4"/>
    </row>
    <row r="104" spans="1:23">
      <c r="A104" s="1">
        <v>98</v>
      </c>
      <c r="B104" s="84"/>
      <c r="C104" s="22"/>
      <c r="D104" s="22">
        <f t="shared" si="11"/>
        <v>234.57041870581841</v>
      </c>
      <c r="E104" s="4">
        <f t="shared" si="16"/>
        <v>0.2452</v>
      </c>
      <c r="F104" s="22">
        <v>235.13507345369985</v>
      </c>
      <c r="G104" s="22"/>
      <c r="H104" s="163">
        <f t="shared" si="10"/>
        <v>2.401405879555521E-3</v>
      </c>
      <c r="I104" s="1">
        <v>98</v>
      </c>
      <c r="J104" s="142"/>
      <c r="K104" s="145"/>
      <c r="T104" s="22"/>
      <c r="V104" s="4"/>
      <c r="W104" s="4"/>
    </row>
    <row r="105" spans="1:23">
      <c r="A105" s="1">
        <v>99</v>
      </c>
      <c r="B105" s="84"/>
      <c r="C105" s="22"/>
      <c r="D105" s="22">
        <f t="shared" si="11"/>
        <v>263.83792048929666</v>
      </c>
      <c r="E105" s="4">
        <f t="shared" si="16"/>
        <v>0.218</v>
      </c>
      <c r="F105" s="22">
        <v>264.69659256975575</v>
      </c>
      <c r="G105" s="22"/>
      <c r="H105" s="163">
        <f t="shared" si="10"/>
        <v>3.2439861507956515E-3</v>
      </c>
      <c r="I105" s="1">
        <v>99</v>
      </c>
      <c r="J105" s="142"/>
      <c r="K105" s="145"/>
      <c r="T105" s="22"/>
      <c r="V105" s="4"/>
      <c r="W105" s="4"/>
    </row>
    <row r="106" spans="1:23">
      <c r="A106" s="1">
        <v>100</v>
      </c>
      <c r="B106" s="84"/>
      <c r="D106" s="22">
        <f t="shared" si="11"/>
        <v>302.56005611081889</v>
      </c>
      <c r="E106" s="4">
        <f t="shared" si="16"/>
        <v>0.19009999999999999</v>
      </c>
      <c r="F106" s="22">
        <v>303.86304216956302</v>
      </c>
      <c r="G106" s="22"/>
      <c r="H106" s="163">
        <f t="shared" si="10"/>
        <v>4.2880702090023395E-3</v>
      </c>
      <c r="I106" s="1">
        <v>100</v>
      </c>
      <c r="J106" s="142"/>
      <c r="K106" s="145"/>
      <c r="T106" s="22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27" t="s">
        <v>1906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6" t="s">
        <v>1321</v>
      </c>
    </row>
    <row r="2" spans="1:16" ht="18" customHeight="1">
      <c r="A2" s="27"/>
      <c r="B2" s="28"/>
      <c r="C2" s="29"/>
      <c r="D2" s="30"/>
      <c r="E2" s="30"/>
      <c r="F2" s="80">
        <f>(+H$3-H$4)*F$4/2</f>
        <v>4.7500000000000001E-2</v>
      </c>
      <c r="G2" s="81">
        <f>(+I$4-I$3)*G$4/2</f>
        <v>0</v>
      </c>
      <c r="H2" s="82"/>
      <c r="I2" s="82"/>
      <c r="K2" s="221">
        <f>Parameters!M25</f>
        <v>0.24485599999999999</v>
      </c>
    </row>
    <row r="3" spans="1:16" ht="18" customHeight="1">
      <c r="A3" s="27"/>
      <c r="B3" s="28"/>
      <c r="C3" s="29"/>
      <c r="D3" s="30"/>
      <c r="E3" s="30"/>
      <c r="F3" s="80">
        <f>F4/(2*(+H3-H4))</f>
        <v>1.9E-3</v>
      </c>
      <c r="G3" s="81" t="e">
        <f>G4/(2*(+I4-I3))</f>
        <v>#DIV/0!</v>
      </c>
      <c r="H3" s="218">
        <v>22</v>
      </c>
      <c r="I3" s="120">
        <f>Parameters!$AA$25</f>
        <v>0</v>
      </c>
    </row>
    <row r="4" spans="1:16" ht="15.75">
      <c r="A4" s="28"/>
      <c r="B4" s="28"/>
      <c r="C4" s="28"/>
      <c r="D4" s="32">
        <f>Parameters!G25</f>
        <v>4.7569444444444442E-2</v>
      </c>
      <c r="E4" s="33">
        <f>D4*1440</f>
        <v>68.5</v>
      </c>
      <c r="F4" s="31">
        <v>1.9E-2</v>
      </c>
      <c r="G4" s="80">
        <f>Parameters!$AD$25</f>
        <v>0</v>
      </c>
      <c r="H4" s="218">
        <v>17</v>
      </c>
      <c r="I4" s="120">
        <f>Parameters!$AB$25</f>
        <v>0</v>
      </c>
      <c r="J4" s="22"/>
    </row>
    <row r="5" spans="1:16" ht="15.75">
      <c r="A5" s="28"/>
      <c r="B5" s="28"/>
      <c r="C5" s="28"/>
      <c r="D5" s="32"/>
      <c r="E5" s="28">
        <f>E4*60</f>
        <v>4110</v>
      </c>
      <c r="F5" s="31">
        <v>9.1E-4</v>
      </c>
      <c r="G5" s="80">
        <f>Parameters!$AE$25</f>
        <v>0</v>
      </c>
      <c r="H5" s="218">
        <v>15</v>
      </c>
      <c r="I5" s="120">
        <f>Parameters!$AC$25</f>
        <v>0</v>
      </c>
      <c r="J5" s="22"/>
    </row>
    <row r="6" spans="1:16" ht="57" customHeight="1">
      <c r="A6" s="316" t="s">
        <v>42</v>
      </c>
      <c r="B6" s="316" t="s">
        <v>848</v>
      </c>
      <c r="C6" s="316" t="s">
        <v>43</v>
      </c>
      <c r="D6" s="316" t="s">
        <v>110</v>
      </c>
      <c r="E6" s="316" t="s">
        <v>114</v>
      </c>
      <c r="F6" s="432" t="s">
        <v>113</v>
      </c>
      <c r="G6" s="316" t="s">
        <v>42</v>
      </c>
      <c r="H6" s="320" t="s">
        <v>284</v>
      </c>
      <c r="I6" s="321" t="s">
        <v>391</v>
      </c>
      <c r="J6" s="433" t="s">
        <v>205</v>
      </c>
      <c r="K6" s="433" t="s">
        <v>206</v>
      </c>
      <c r="L6" s="434" t="s">
        <v>207</v>
      </c>
      <c r="M6" s="435" t="s">
        <v>208</v>
      </c>
      <c r="N6" s="433" t="s">
        <v>209</v>
      </c>
      <c r="O6" s="434" t="s">
        <v>210</v>
      </c>
      <c r="P6" s="435" t="s">
        <v>211</v>
      </c>
    </row>
    <row r="7" spans="1:16">
      <c r="A7" s="1">
        <v>1</v>
      </c>
      <c r="B7" s="36"/>
      <c r="G7" s="1">
        <v>1</v>
      </c>
    </row>
    <row r="8" spans="1:16">
      <c r="A8" s="1">
        <v>2</v>
      </c>
      <c r="B8" s="36"/>
      <c r="G8" s="1">
        <v>2</v>
      </c>
      <c r="H8" s="180"/>
    </row>
    <row r="9" spans="1:16">
      <c r="A9" s="1">
        <v>3</v>
      </c>
      <c r="B9" s="36"/>
      <c r="C9" s="22"/>
      <c r="D9" s="22"/>
      <c r="E9" s="228">
        <f>H.Marathon!$E9*(1-$K$2)+Marathon!$E9*$K$2</f>
        <v>0.29593271600000004</v>
      </c>
      <c r="G9" s="1">
        <v>3</v>
      </c>
      <c r="H9" s="205"/>
    </row>
    <row r="10" spans="1:16">
      <c r="A10" s="1">
        <v>4</v>
      </c>
      <c r="B10" s="36"/>
      <c r="C10" s="22"/>
      <c r="D10" s="22"/>
      <c r="E10" s="228">
        <f>H.Marathon!$E10*(1-$K$2)+Marathon!$E10*$K$2</f>
        <v>0.3792106992</v>
      </c>
      <c r="F10" s="17"/>
      <c r="G10" s="1">
        <v>4</v>
      </c>
      <c r="H10" s="205"/>
    </row>
    <row r="11" spans="1:16">
      <c r="A11" s="1">
        <v>5</v>
      </c>
      <c r="B11" s="36"/>
      <c r="C11" s="22"/>
      <c r="D11" s="22">
        <f t="shared" ref="D11:D42" si="0">E$4/E11</f>
        <v>149.88026619106364</v>
      </c>
      <c r="E11" s="228">
        <f>H.Marathon!$E11*(1-$K$2)+Marathon!$E11*$K$2</f>
        <v>0.45703148080000006</v>
      </c>
      <c r="F11" s="17"/>
      <c r="G11" s="1">
        <v>5</v>
      </c>
      <c r="H11" s="205"/>
    </row>
    <row r="12" spans="1:16">
      <c r="A12" s="1">
        <v>6</v>
      </c>
      <c r="B12" s="36"/>
      <c r="C12" s="22"/>
      <c r="D12" s="22">
        <f t="shared" si="0"/>
        <v>129.38050038626633</v>
      </c>
      <c r="E12" s="228">
        <f>H.Marathon!$E12*(1-$K$2)+Marathon!$E12*$K$2</f>
        <v>0.52944608959999995</v>
      </c>
      <c r="F12" s="17"/>
      <c r="G12" s="1">
        <v>6</v>
      </c>
      <c r="H12" s="205"/>
    </row>
    <row r="13" spans="1:16">
      <c r="A13" s="1">
        <v>7</v>
      </c>
      <c r="B13" s="36"/>
      <c r="C13" s="22"/>
      <c r="D13" s="22">
        <f t="shared" si="0"/>
        <v>114.84058736985781</v>
      </c>
      <c r="E13" s="228">
        <f>H.Marathon!$E13*(1-$K$2)+Marathon!$E13*$K$2</f>
        <v>0.59647901120000002</v>
      </c>
      <c r="F13" s="17"/>
      <c r="G13" s="1">
        <v>7</v>
      </c>
      <c r="H13" s="205"/>
    </row>
    <row r="14" spans="1:16">
      <c r="A14" s="1">
        <v>8</v>
      </c>
      <c r="B14" s="36"/>
      <c r="C14" s="22"/>
      <c r="D14" s="22">
        <f t="shared" si="0"/>
        <v>104.09855847513644</v>
      </c>
      <c r="E14" s="228">
        <f>H.Marathon!$E14*(1-$K$2)+Marathon!$E14*$K$2</f>
        <v>0.65803024560000001</v>
      </c>
      <c r="F14" s="17"/>
      <c r="G14" s="1">
        <v>8</v>
      </c>
      <c r="H14" s="205"/>
    </row>
    <row r="15" spans="1:16" ht="15.75">
      <c r="A15" s="1">
        <v>9</v>
      </c>
      <c r="B15" s="36">
        <v>9.7141203703703702E-2</v>
      </c>
      <c r="C15" s="22">
        <f t="shared" ref="C15:C76" si="1">B15*1440</f>
        <v>139.88333333333333</v>
      </c>
      <c r="D15" s="22">
        <f t="shared" si="0"/>
        <v>95.921679281755672</v>
      </c>
      <c r="E15" s="228">
        <f>H.Marathon!$E15*(1-$K$2)+Marathon!$E15*$K$2</f>
        <v>0.71412427840000003</v>
      </c>
      <c r="F15" s="17">
        <f>100*(D15/C15)</f>
        <v>68.572629058803059</v>
      </c>
      <c r="G15" s="1">
        <v>9</v>
      </c>
      <c r="H15" s="206" t="s">
        <v>692</v>
      </c>
      <c r="I15" s="177">
        <v>8393</v>
      </c>
      <c r="J15" s="189" t="s">
        <v>693</v>
      </c>
      <c r="K15" s="189" t="s">
        <v>694</v>
      </c>
      <c r="L15" s="189" t="s">
        <v>123</v>
      </c>
      <c r="M15" s="190">
        <v>38514</v>
      </c>
      <c r="N15" s="189" t="s">
        <v>695</v>
      </c>
      <c r="O15" s="189" t="s">
        <v>696</v>
      </c>
      <c r="P15" s="281">
        <v>42070</v>
      </c>
    </row>
    <row r="16" spans="1:16">
      <c r="A16" s="1">
        <v>10</v>
      </c>
      <c r="B16" s="36"/>
      <c r="C16" s="22"/>
      <c r="D16" s="22">
        <f t="shared" si="0"/>
        <v>89.552768953679347</v>
      </c>
      <c r="E16" s="228">
        <f>H.Marathon!$E16*(1-$K$2)+Marathon!$E16*$K$2</f>
        <v>0.76491213840000005</v>
      </c>
      <c r="F16" s="17"/>
      <c r="G16" s="1">
        <v>10</v>
      </c>
      <c r="H16" s="205"/>
      <c r="P16" s="158"/>
    </row>
    <row r="17" spans="1:16">
      <c r="A17" s="1">
        <v>11</v>
      </c>
      <c r="B17" s="36"/>
      <c r="C17" s="22"/>
      <c r="D17" s="22">
        <f t="shared" si="0"/>
        <v>84.545114635271403</v>
      </c>
      <c r="E17" s="228">
        <f>H.Marathon!$E17*(1-$K$2)+Marathon!$E17*$K$2</f>
        <v>0.81021831119999999</v>
      </c>
      <c r="F17" s="17"/>
      <c r="G17" s="1">
        <v>11</v>
      </c>
      <c r="H17" s="205"/>
      <c r="P17" s="158"/>
    </row>
    <row r="18" spans="1:16" ht="15.75">
      <c r="A18" s="1">
        <v>12</v>
      </c>
      <c r="B18" s="36">
        <v>6.7349537037037041E-2</v>
      </c>
      <c r="C18" s="22">
        <f t="shared" si="1"/>
        <v>96.983333333333334</v>
      </c>
      <c r="D18" s="22">
        <f t="shared" si="0"/>
        <v>80.581856775623152</v>
      </c>
      <c r="E18" s="228">
        <f>H.Marathon!$E18*(1-$K$2)+Marathon!$E18*$K$2</f>
        <v>0.85006728240000007</v>
      </c>
      <c r="F18" s="17">
        <f>100*(D18/C18)</f>
        <v>83.088355499869209</v>
      </c>
      <c r="G18" s="1">
        <v>12</v>
      </c>
      <c r="H18" s="206" t="s">
        <v>697</v>
      </c>
      <c r="I18" s="177">
        <v>5819</v>
      </c>
      <c r="J18" s="189" t="s">
        <v>698</v>
      </c>
      <c r="K18" s="189" t="s">
        <v>216</v>
      </c>
      <c r="L18" s="189" t="s">
        <v>123</v>
      </c>
      <c r="M18" s="190">
        <v>24921</v>
      </c>
      <c r="N18" s="189"/>
      <c r="O18" s="189" t="s">
        <v>699</v>
      </c>
      <c r="P18" s="281">
        <v>29659</v>
      </c>
    </row>
    <row r="19" spans="1:16" ht="15.75">
      <c r="A19" s="1">
        <v>13</v>
      </c>
      <c r="B19" s="36">
        <v>6.7569444444444446E-2</v>
      </c>
      <c r="C19" s="22">
        <f t="shared" si="1"/>
        <v>97.3</v>
      </c>
      <c r="D19" s="22">
        <f t="shared" si="0"/>
        <v>77.444001472594636</v>
      </c>
      <c r="E19" s="228">
        <f>H.Marathon!$E19*(1-$K$2)+Marathon!$E19*$K$2</f>
        <v>0.88451008080000004</v>
      </c>
      <c r="F19" s="17">
        <f>100*(D19/C19)</f>
        <v>79.59301281869952</v>
      </c>
      <c r="G19" s="1">
        <v>13</v>
      </c>
      <c r="H19" s="206" t="s">
        <v>700</v>
      </c>
      <c r="I19" s="177">
        <v>5838</v>
      </c>
      <c r="J19" s="189" t="s">
        <v>320</v>
      </c>
      <c r="K19" s="189" t="s">
        <v>321</v>
      </c>
      <c r="L19" s="189" t="s">
        <v>177</v>
      </c>
      <c r="M19" s="190">
        <v>27160</v>
      </c>
      <c r="N19" s="189"/>
      <c r="O19" s="189" t="s">
        <v>701</v>
      </c>
      <c r="P19" s="281">
        <v>31990</v>
      </c>
    </row>
    <row r="20" spans="1:16">
      <c r="A20" s="1">
        <v>14</v>
      </c>
      <c r="B20" s="36"/>
      <c r="C20" s="22"/>
      <c r="D20" s="22">
        <f t="shared" si="0"/>
        <v>74.980472895647083</v>
      </c>
      <c r="E20" s="228">
        <f>H.Marathon!$E20*(1-$K$2)+Marathon!$E20*$K$2</f>
        <v>0.91357119200000003</v>
      </c>
      <c r="F20" s="17"/>
      <c r="G20" s="1">
        <v>14</v>
      </c>
      <c r="H20" s="205"/>
      <c r="P20" s="158"/>
    </row>
    <row r="21" spans="1:16" ht="15.75">
      <c r="A21" s="1">
        <v>15</v>
      </c>
      <c r="B21" s="36">
        <v>7.0509259259259258E-2</v>
      </c>
      <c r="C21" s="22">
        <f t="shared" si="1"/>
        <v>101.53333333333333</v>
      </c>
      <c r="D21" s="22">
        <f t="shared" si="0"/>
        <v>73.091997304508837</v>
      </c>
      <c r="E21" s="228">
        <f>H.Marathon!$E21*(1-$K$2)+Marathon!$E21*$K$2</f>
        <v>0.93717510160000006</v>
      </c>
      <c r="F21" s="17">
        <f t="shared" ref="F21:F52" si="2">100*(D21/C21)</f>
        <v>71.988178566489339</v>
      </c>
      <c r="G21" s="1">
        <v>15</v>
      </c>
      <c r="H21" s="206" t="s">
        <v>702</v>
      </c>
      <c r="I21" s="177">
        <v>6092</v>
      </c>
      <c r="J21" s="189" t="s">
        <v>320</v>
      </c>
      <c r="K21" s="189" t="s">
        <v>321</v>
      </c>
      <c r="L21" s="189" t="s">
        <v>177</v>
      </c>
      <c r="M21" s="190">
        <v>27160</v>
      </c>
      <c r="N21" s="189"/>
      <c r="O21" s="189" t="s">
        <v>701</v>
      </c>
      <c r="P21" s="281">
        <v>32725</v>
      </c>
    </row>
    <row r="22" spans="1:16" ht="15.75">
      <c r="A22" s="1">
        <v>16</v>
      </c>
      <c r="B22" s="36">
        <v>6.2962962962962957E-2</v>
      </c>
      <c r="C22" s="22">
        <f t="shared" si="1"/>
        <v>90.666666666666657</v>
      </c>
      <c r="D22" s="22">
        <f t="shared" si="0"/>
        <v>71.699756625611855</v>
      </c>
      <c r="E22" s="228">
        <f>H.Marathon!$E22*(1-$K$2)+Marathon!$E22*$K$2</f>
        <v>0.95537283839999998</v>
      </c>
      <c r="F22" s="17">
        <f t="shared" si="2"/>
        <v>79.08061392530719</v>
      </c>
      <c r="G22" s="1">
        <v>16</v>
      </c>
      <c r="H22" s="206" t="s">
        <v>703</v>
      </c>
      <c r="I22" s="177">
        <v>5440</v>
      </c>
      <c r="J22" s="189" t="s">
        <v>704</v>
      </c>
      <c r="K22" s="189" t="s">
        <v>705</v>
      </c>
      <c r="L22" s="189" t="s">
        <v>706</v>
      </c>
      <c r="M22" s="190">
        <v>30468</v>
      </c>
      <c r="N22" s="189"/>
      <c r="O22" s="189" t="s">
        <v>229</v>
      </c>
      <c r="P22" s="281">
        <v>36646</v>
      </c>
    </row>
    <row r="23" spans="1:16" ht="15.75">
      <c r="A23" s="1">
        <v>17</v>
      </c>
      <c r="B23" s="36">
        <v>6.8449074074074079E-2</v>
      </c>
      <c r="C23" s="22">
        <f t="shared" si="1"/>
        <v>98.566666666666677</v>
      </c>
      <c r="D23" s="22">
        <f t="shared" si="0"/>
        <v>70.70029206961533</v>
      </c>
      <c r="E23" s="228">
        <f>H.Marathon!$E23*(1-$K$2)+Marathon!$E23*$K$2</f>
        <v>0.96887860000000003</v>
      </c>
      <c r="F23" s="17">
        <f t="shared" si="2"/>
        <v>71.728399123722014</v>
      </c>
      <c r="G23" s="1">
        <v>17</v>
      </c>
      <c r="H23" s="206" t="s">
        <v>707</v>
      </c>
      <c r="I23" s="177">
        <v>5914</v>
      </c>
      <c r="J23" s="189" t="s">
        <v>708</v>
      </c>
      <c r="K23" s="189" t="s">
        <v>709</v>
      </c>
      <c r="L23" s="189" t="s">
        <v>123</v>
      </c>
      <c r="M23" s="190">
        <v>23929</v>
      </c>
      <c r="N23" s="189"/>
      <c r="O23" s="189" t="s">
        <v>710</v>
      </c>
      <c r="P23" s="281">
        <v>30142</v>
      </c>
    </row>
    <row r="24" spans="1:16" ht="15.75">
      <c r="A24" s="1">
        <v>18</v>
      </c>
      <c r="B24" s="36">
        <v>6.6597222222222224E-2</v>
      </c>
      <c r="C24" s="22">
        <f t="shared" si="1"/>
        <v>95.9</v>
      </c>
      <c r="D24" s="22">
        <f t="shared" si="0"/>
        <v>69.838279665684212</v>
      </c>
      <c r="E24" s="228">
        <f>H.Marathon!$E24*(1-$K$2)+Marathon!$E24*$K$2</f>
        <v>0.98083744800000006</v>
      </c>
      <c r="F24" s="17">
        <f t="shared" si="2"/>
        <v>72.824066387574774</v>
      </c>
      <c r="G24" s="1">
        <v>18</v>
      </c>
      <c r="H24" s="206" t="s">
        <v>711</v>
      </c>
      <c r="I24" s="177">
        <v>5754</v>
      </c>
      <c r="J24" s="189" t="s">
        <v>712</v>
      </c>
      <c r="K24" s="189" t="s">
        <v>713</v>
      </c>
      <c r="L24" s="189" t="s">
        <v>177</v>
      </c>
      <c r="M24" s="190">
        <v>24068</v>
      </c>
      <c r="N24" s="189"/>
      <c r="O24" s="189" t="s">
        <v>714</v>
      </c>
      <c r="P24" s="281">
        <v>30870</v>
      </c>
    </row>
    <row r="25" spans="1:16" ht="15.75">
      <c r="A25" s="1">
        <v>19</v>
      </c>
      <c r="B25" s="36">
        <v>5.8877314814814813E-2</v>
      </c>
      <c r="C25" s="22">
        <f t="shared" si="1"/>
        <v>84.783333333333331</v>
      </c>
      <c r="D25" s="22">
        <f t="shared" si="0"/>
        <v>69.06516911924443</v>
      </c>
      <c r="E25" s="228">
        <f>H.Marathon!$E25*(1-$K$2)+Marathon!$E25*$K$2</f>
        <v>0.99181687200000002</v>
      </c>
      <c r="F25" s="17">
        <f t="shared" si="2"/>
        <v>81.460785279234642</v>
      </c>
      <c r="G25" s="1">
        <v>19</v>
      </c>
      <c r="H25" s="206" t="s">
        <v>715</v>
      </c>
      <c r="I25" s="177">
        <v>5087</v>
      </c>
      <c r="J25" s="189" t="s">
        <v>716</v>
      </c>
      <c r="K25" s="189" t="s">
        <v>717</v>
      </c>
      <c r="L25" s="189" t="s">
        <v>131</v>
      </c>
      <c r="M25" s="190">
        <v>31217</v>
      </c>
      <c r="N25" s="189"/>
      <c r="O25" s="189" t="s">
        <v>229</v>
      </c>
      <c r="P25" s="281">
        <v>38480</v>
      </c>
    </row>
    <row r="26" spans="1:16" ht="15.75">
      <c r="A26" s="1">
        <v>20</v>
      </c>
      <c r="B26" s="36">
        <v>6.0300925925925924E-2</v>
      </c>
      <c r="C26" s="22">
        <f t="shared" si="1"/>
        <v>86.833333333333329</v>
      </c>
      <c r="D26" s="22">
        <f t="shared" si="0"/>
        <v>68.634444444230695</v>
      </c>
      <c r="E26" s="228">
        <f>H.Marathon!$E26*(1-$K$2)+Marathon!$E26*$K$2</f>
        <v>0.99804115199999999</v>
      </c>
      <c r="F26" s="17">
        <f t="shared" si="2"/>
        <v>79.041586692012316</v>
      </c>
      <c r="G26" s="1">
        <v>20</v>
      </c>
      <c r="H26" s="206" t="s">
        <v>718</v>
      </c>
      <c r="I26" s="177">
        <v>5210</v>
      </c>
      <c r="J26" s="189" t="s">
        <v>343</v>
      </c>
      <c r="K26" s="189" t="s">
        <v>719</v>
      </c>
      <c r="L26" s="189" t="s">
        <v>123</v>
      </c>
      <c r="M26" s="190">
        <v>24205</v>
      </c>
      <c r="N26" s="189"/>
      <c r="O26" s="189" t="s">
        <v>720</v>
      </c>
      <c r="P26" s="281">
        <v>31774</v>
      </c>
    </row>
    <row r="27" spans="1:16" ht="15.75">
      <c r="A27" s="1">
        <v>21</v>
      </c>
      <c r="B27" s="36">
        <v>5.8946759259259261E-2</v>
      </c>
      <c r="C27" s="22">
        <f t="shared" si="1"/>
        <v>84.88333333333334</v>
      </c>
      <c r="D27" s="22">
        <f t="shared" si="0"/>
        <v>68.533561707570939</v>
      </c>
      <c r="E27" s="228">
        <f>H.Marathon!$E27*(1-$K$2)+Marathon!$E27*$K$2</f>
        <v>0.99951028799999997</v>
      </c>
      <c r="F27" s="17">
        <f t="shared" si="2"/>
        <v>80.738537256121262</v>
      </c>
      <c r="G27" s="1">
        <v>21</v>
      </c>
      <c r="H27" s="206" t="s">
        <v>721</v>
      </c>
      <c r="I27" s="177">
        <v>5093</v>
      </c>
      <c r="J27" s="189" t="s">
        <v>722</v>
      </c>
      <c r="K27" s="189" t="s">
        <v>723</v>
      </c>
      <c r="L27" s="189" t="s">
        <v>128</v>
      </c>
      <c r="M27" s="190">
        <v>27570</v>
      </c>
      <c r="N27" s="189"/>
      <c r="O27" s="189" t="s">
        <v>229</v>
      </c>
      <c r="P27" s="281">
        <v>35554</v>
      </c>
    </row>
    <row r="28" spans="1:16" ht="15.75">
      <c r="A28" s="1">
        <v>22</v>
      </c>
      <c r="B28" s="36">
        <v>5.9155092592592592E-2</v>
      </c>
      <c r="C28" s="22">
        <f t="shared" si="1"/>
        <v>85.183333333333337</v>
      </c>
      <c r="D28" s="22">
        <f t="shared" si="0"/>
        <v>68.5</v>
      </c>
      <c r="E28" s="228">
        <f>H.Marathon!$E28*(1-$K$2)+Marathon!$E28*$K$2</f>
        <v>1</v>
      </c>
      <c r="F28" s="17">
        <f t="shared" si="2"/>
        <v>80.414791625904897</v>
      </c>
      <c r="G28" s="1">
        <v>22</v>
      </c>
      <c r="H28" s="206" t="s">
        <v>724</v>
      </c>
      <c r="I28" s="177">
        <v>5111</v>
      </c>
      <c r="J28" s="189" t="s">
        <v>725</v>
      </c>
      <c r="K28" s="189" t="s">
        <v>726</v>
      </c>
      <c r="L28" s="189" t="s">
        <v>128</v>
      </c>
      <c r="M28" s="190">
        <v>28806</v>
      </c>
      <c r="N28" s="189"/>
      <c r="O28" s="189" t="s">
        <v>229</v>
      </c>
      <c r="P28" s="281">
        <v>37017</v>
      </c>
    </row>
    <row r="29" spans="1:16" ht="15.75">
      <c r="A29" s="1">
        <v>23</v>
      </c>
      <c r="B29" s="36">
        <v>5.8668981481481482E-2</v>
      </c>
      <c r="C29" s="22">
        <f t="shared" si="1"/>
        <v>84.483333333333334</v>
      </c>
      <c r="D29" s="22">
        <f t="shared" si="0"/>
        <v>68.5</v>
      </c>
      <c r="E29" s="228">
        <f>H.Marathon!$E29*(1-$K$2)+Marathon!$E29*$K$2</f>
        <v>1</v>
      </c>
      <c r="F29" s="17">
        <f t="shared" si="2"/>
        <v>81.081081081081081</v>
      </c>
      <c r="G29" s="1">
        <v>23</v>
      </c>
      <c r="H29" s="206" t="s">
        <v>727</v>
      </c>
      <c r="I29" s="177">
        <v>5069</v>
      </c>
      <c r="J29" s="189" t="s">
        <v>722</v>
      </c>
      <c r="K29" s="189" t="s">
        <v>723</v>
      </c>
      <c r="L29" s="189" t="s">
        <v>128</v>
      </c>
      <c r="M29" s="190">
        <v>27570</v>
      </c>
      <c r="N29" s="189"/>
      <c r="O29" s="189" t="s">
        <v>229</v>
      </c>
      <c r="P29" s="281">
        <v>36282</v>
      </c>
    </row>
    <row r="30" spans="1:16" ht="15.75">
      <c r="A30" s="1">
        <v>24</v>
      </c>
      <c r="B30" s="36">
        <v>5.7812500000000003E-2</v>
      </c>
      <c r="C30" s="22">
        <f t="shared" si="1"/>
        <v>83.25</v>
      </c>
      <c r="D30" s="22">
        <f t="shared" si="0"/>
        <v>68.5</v>
      </c>
      <c r="E30" s="228">
        <f>H.Marathon!$E30*(1-$K$2)+Marathon!$E30*$K$2</f>
        <v>1</v>
      </c>
      <c r="F30" s="17">
        <f t="shared" si="2"/>
        <v>82.282282282282281</v>
      </c>
      <c r="G30" s="1">
        <v>24</v>
      </c>
      <c r="H30" s="206" t="s">
        <v>728</v>
      </c>
      <c r="I30" s="177">
        <v>4995</v>
      </c>
      <c r="J30" s="189" t="s">
        <v>291</v>
      </c>
      <c r="K30" s="189" t="s">
        <v>729</v>
      </c>
      <c r="L30" s="189" t="s">
        <v>128</v>
      </c>
      <c r="M30" s="190">
        <v>32298</v>
      </c>
      <c r="N30" s="189"/>
      <c r="O30" s="189" t="s">
        <v>229</v>
      </c>
      <c r="P30" s="281">
        <v>41399</v>
      </c>
    </row>
    <row r="31" spans="1:16" ht="15.75">
      <c r="A31" s="1">
        <v>25</v>
      </c>
      <c r="B31" s="36">
        <v>5.8761574074074077E-2</v>
      </c>
      <c r="C31" s="22">
        <f t="shared" si="1"/>
        <v>84.616666666666674</v>
      </c>
      <c r="D31" s="22">
        <f t="shared" si="0"/>
        <v>68.5</v>
      </c>
      <c r="E31" s="228">
        <f>H.Marathon!$E31*(1-$K$2)+Marathon!$E31*$K$2</f>
        <v>1</v>
      </c>
      <c r="F31" s="17">
        <f t="shared" si="2"/>
        <v>80.953318889107734</v>
      </c>
      <c r="G31" s="1">
        <v>25</v>
      </c>
      <c r="H31" s="206" t="s">
        <v>730</v>
      </c>
      <c r="I31" s="177">
        <v>5077</v>
      </c>
      <c r="J31" s="189" t="s">
        <v>600</v>
      </c>
      <c r="K31" s="189" t="s">
        <v>731</v>
      </c>
      <c r="L31" s="189" t="s">
        <v>128</v>
      </c>
      <c r="M31" s="190">
        <v>32485</v>
      </c>
      <c r="N31" s="189"/>
      <c r="O31" s="189" t="s">
        <v>229</v>
      </c>
      <c r="P31" s="281">
        <v>41763</v>
      </c>
    </row>
    <row r="32" spans="1:16" ht="15.75">
      <c r="A32" s="1">
        <v>26</v>
      </c>
      <c r="B32" s="36">
        <v>5.7708333333333334E-2</v>
      </c>
      <c r="C32" s="22">
        <f t="shared" si="1"/>
        <v>83.1</v>
      </c>
      <c r="D32" s="22">
        <f t="shared" si="0"/>
        <v>68.5</v>
      </c>
      <c r="E32" s="228">
        <f>H.Marathon!$E32*(1-$K$2)+Marathon!$E32*$K$2</f>
        <v>1</v>
      </c>
      <c r="F32" s="17">
        <f t="shared" si="2"/>
        <v>82.430806257521056</v>
      </c>
      <c r="G32" s="1">
        <v>26</v>
      </c>
      <c r="H32" s="206" t="s">
        <v>732</v>
      </c>
      <c r="I32" s="177">
        <v>4986</v>
      </c>
      <c r="J32" s="189" t="s">
        <v>354</v>
      </c>
      <c r="K32" s="189" t="s">
        <v>733</v>
      </c>
      <c r="L32" s="189" t="s">
        <v>128</v>
      </c>
      <c r="M32" s="190">
        <v>31589</v>
      </c>
      <c r="N32" s="189"/>
      <c r="O32" s="189" t="s">
        <v>229</v>
      </c>
      <c r="P32" s="281">
        <v>41399</v>
      </c>
    </row>
    <row r="33" spans="1:16" ht="15.75">
      <c r="A33" s="1">
        <v>27</v>
      </c>
      <c r="B33" s="36">
        <v>5.8773148148148151E-2</v>
      </c>
      <c r="C33" s="22">
        <f t="shared" si="1"/>
        <v>84.63333333333334</v>
      </c>
      <c r="D33" s="22">
        <f t="shared" si="0"/>
        <v>68.5</v>
      </c>
      <c r="E33" s="228">
        <f>H.Marathon!$E33*(1-$K$2)+Marathon!$E33*$K$2</f>
        <v>1</v>
      </c>
      <c r="F33" s="17">
        <f t="shared" si="2"/>
        <v>80.937376920047257</v>
      </c>
      <c r="G33" s="1">
        <v>27</v>
      </c>
      <c r="H33" s="206" t="s">
        <v>734</v>
      </c>
      <c r="I33" s="177">
        <v>5078</v>
      </c>
      <c r="J33" s="189" t="s">
        <v>735</v>
      </c>
      <c r="K33" s="189" t="s">
        <v>736</v>
      </c>
      <c r="L33" s="189" t="s">
        <v>128</v>
      </c>
      <c r="M33" s="190">
        <v>30348</v>
      </c>
      <c r="N33" s="189"/>
      <c r="O33" s="189" t="s">
        <v>229</v>
      </c>
      <c r="P33" s="281">
        <v>40307</v>
      </c>
    </row>
    <row r="34" spans="1:16" ht="15.75">
      <c r="A34" s="1">
        <v>28</v>
      </c>
      <c r="B34" s="36">
        <v>5.5474537037037037E-2</v>
      </c>
      <c r="C34" s="22">
        <f t="shared" si="1"/>
        <v>79.88333333333334</v>
      </c>
      <c r="D34" s="22">
        <f t="shared" si="0"/>
        <v>68.5</v>
      </c>
      <c r="E34" s="228">
        <f>H.Marathon!$E34*(1-$K$2)+Marathon!$E34*$K$2</f>
        <v>1</v>
      </c>
      <c r="F34" s="17">
        <f t="shared" si="2"/>
        <v>85.750052159399118</v>
      </c>
      <c r="G34" s="1">
        <v>28</v>
      </c>
      <c r="H34" s="206" t="s">
        <v>737</v>
      </c>
      <c r="I34" s="177">
        <v>4793</v>
      </c>
      <c r="J34" s="189" t="s">
        <v>156</v>
      </c>
      <c r="K34" s="189" t="s">
        <v>295</v>
      </c>
      <c r="L34" s="189" t="s">
        <v>128</v>
      </c>
      <c r="M34" s="190">
        <v>29969</v>
      </c>
      <c r="N34" s="189"/>
      <c r="O34" s="189" t="s">
        <v>229</v>
      </c>
      <c r="P34" s="281">
        <v>40307</v>
      </c>
    </row>
    <row r="35" spans="1:16" ht="15.75">
      <c r="A35" s="1">
        <v>29</v>
      </c>
      <c r="B35" s="36">
        <v>5.4710648148148147E-2</v>
      </c>
      <c r="C35" s="22">
        <f t="shared" si="1"/>
        <v>78.783333333333331</v>
      </c>
      <c r="D35" s="22">
        <f t="shared" si="0"/>
        <v>68.5</v>
      </c>
      <c r="E35" s="228">
        <f>H.Marathon!$E35*(1-$K$2)+Marathon!$E35*$K$2</f>
        <v>1</v>
      </c>
      <c r="F35" s="17">
        <f t="shared" si="2"/>
        <v>86.947323884070244</v>
      </c>
      <c r="G35" s="1">
        <v>29</v>
      </c>
      <c r="H35" s="207" t="s">
        <v>738</v>
      </c>
      <c r="I35" s="188">
        <v>4727</v>
      </c>
      <c r="J35" s="203" t="s">
        <v>739</v>
      </c>
      <c r="K35" s="203" t="s">
        <v>740</v>
      </c>
      <c r="L35" s="203" t="s">
        <v>131</v>
      </c>
      <c r="M35" s="204">
        <v>34679</v>
      </c>
      <c r="N35" s="203" t="s">
        <v>741</v>
      </c>
      <c r="O35" s="203" t="s">
        <v>742</v>
      </c>
      <c r="P35" s="312">
        <v>45277</v>
      </c>
    </row>
    <row r="36" spans="1:16" ht="15.75">
      <c r="A36" s="1">
        <v>30</v>
      </c>
      <c r="B36" s="36">
        <v>5.7303240740740738E-2</v>
      </c>
      <c r="C36" s="22">
        <f t="shared" si="1"/>
        <v>82.516666666666666</v>
      </c>
      <c r="D36" s="22">
        <f t="shared" si="0"/>
        <v>68.5</v>
      </c>
      <c r="E36" s="228">
        <f>H.Marathon!$E36*(1-$K$2)+Marathon!$E36*$K$2</f>
        <v>1</v>
      </c>
      <c r="F36" s="17">
        <f t="shared" si="2"/>
        <v>83.013532619672787</v>
      </c>
      <c r="G36" s="1">
        <v>30</v>
      </c>
      <c r="H36" s="206" t="s">
        <v>743</v>
      </c>
      <c r="I36" s="177">
        <v>4951</v>
      </c>
      <c r="J36" s="189" t="s">
        <v>744</v>
      </c>
      <c r="K36" s="189" t="s">
        <v>745</v>
      </c>
      <c r="L36" s="189" t="s">
        <v>128</v>
      </c>
      <c r="M36" s="190">
        <v>28909</v>
      </c>
      <c r="N36" s="189"/>
      <c r="O36" s="189" t="s">
        <v>229</v>
      </c>
      <c r="P36" s="281">
        <v>39943</v>
      </c>
    </row>
    <row r="37" spans="1:16" ht="15.75">
      <c r="A37" s="1">
        <v>31</v>
      </c>
      <c r="B37" s="36">
        <v>6.0127314814814814E-2</v>
      </c>
      <c r="C37" s="22">
        <f t="shared" si="1"/>
        <v>86.583333333333329</v>
      </c>
      <c r="D37" s="22">
        <f t="shared" si="0"/>
        <v>68.5</v>
      </c>
      <c r="E37" s="228">
        <f>H.Marathon!$E37*(1-$K$2)+Marathon!$E37*$K$2</f>
        <v>1</v>
      </c>
      <c r="F37" s="17">
        <f t="shared" si="2"/>
        <v>79.114533205004818</v>
      </c>
      <c r="G37" s="1">
        <v>31</v>
      </c>
      <c r="H37" s="206" t="s">
        <v>746</v>
      </c>
      <c r="I37" s="177">
        <v>5195</v>
      </c>
      <c r="J37" s="189" t="s">
        <v>747</v>
      </c>
      <c r="K37" s="189" t="s">
        <v>748</v>
      </c>
      <c r="L37" s="189" t="s">
        <v>123</v>
      </c>
      <c r="M37" s="190">
        <v>30056</v>
      </c>
      <c r="N37" s="183" t="s">
        <v>749</v>
      </c>
      <c r="O37" s="189" t="s">
        <v>750</v>
      </c>
      <c r="P37" s="281">
        <v>41405</v>
      </c>
    </row>
    <row r="38" spans="1:16" ht="15.75">
      <c r="A38" s="1">
        <v>32</v>
      </c>
      <c r="B38" s="36">
        <v>5.7268518518518517E-2</v>
      </c>
      <c r="C38" s="22">
        <f t="shared" si="1"/>
        <v>82.466666666666669</v>
      </c>
      <c r="D38" s="22">
        <f t="shared" si="0"/>
        <v>68.520697197345754</v>
      </c>
      <c r="E38" s="228">
        <f>H.Marathon!$E38*(1-$K$2)+Marathon!$E38*$K$2</f>
        <v>0.99969794239999998</v>
      </c>
      <c r="F38" s="17">
        <f t="shared" si="2"/>
        <v>83.088961839950386</v>
      </c>
      <c r="G38" s="1">
        <v>32</v>
      </c>
      <c r="H38" s="206" t="s">
        <v>751</v>
      </c>
      <c r="I38" s="177">
        <v>4948</v>
      </c>
      <c r="J38" s="189" t="s">
        <v>752</v>
      </c>
      <c r="K38" s="189" t="s">
        <v>753</v>
      </c>
      <c r="L38" s="189" t="s">
        <v>224</v>
      </c>
      <c r="M38" s="190">
        <v>19633</v>
      </c>
      <c r="N38" s="189"/>
      <c r="O38" s="189" t="s">
        <v>248</v>
      </c>
      <c r="P38" s="281">
        <v>31500</v>
      </c>
    </row>
    <row r="39" spans="1:16" ht="15.75">
      <c r="A39" s="1">
        <v>33</v>
      </c>
      <c r="B39" s="36">
        <v>5.8749999999999997E-2</v>
      </c>
      <c r="C39" s="22">
        <f t="shared" si="1"/>
        <v>84.6</v>
      </c>
      <c r="D39" s="22">
        <f t="shared" si="0"/>
        <v>68.5932359870732</v>
      </c>
      <c r="E39" s="228">
        <f>H.Marathon!$E39*(1-$K$2)+Marathon!$E39*$K$2</f>
        <v>0.99864074079999998</v>
      </c>
      <c r="F39" s="17">
        <f t="shared" si="2"/>
        <v>81.079475162025062</v>
      </c>
      <c r="G39" s="1">
        <v>33</v>
      </c>
      <c r="H39" s="206" t="s">
        <v>754</v>
      </c>
      <c r="I39" s="177">
        <v>5076</v>
      </c>
      <c r="J39" s="189" t="s">
        <v>600</v>
      </c>
      <c r="K39" s="189" t="s">
        <v>755</v>
      </c>
      <c r="L39" s="189" t="s">
        <v>123</v>
      </c>
      <c r="M39" s="190">
        <v>28724</v>
      </c>
      <c r="N39" s="183" t="s">
        <v>749</v>
      </c>
      <c r="O39" s="189" t="s">
        <v>750</v>
      </c>
      <c r="P39" s="281">
        <v>41041</v>
      </c>
    </row>
    <row r="40" spans="1:16" ht="15.75">
      <c r="A40" s="1">
        <v>34</v>
      </c>
      <c r="B40" s="36">
        <v>5.9293981481481482E-2</v>
      </c>
      <c r="C40" s="22">
        <f t="shared" si="1"/>
        <v>85.38333333333334</v>
      </c>
      <c r="D40" s="22">
        <f t="shared" si="0"/>
        <v>68.70753633527346</v>
      </c>
      <c r="E40" s="228">
        <f>H.Marathon!$E40*(1-$K$2)+Marathon!$E40*$K$2</f>
        <v>0.99697942399999995</v>
      </c>
      <c r="F40" s="17">
        <f t="shared" si="2"/>
        <v>80.469494048729402</v>
      </c>
      <c r="G40" s="1">
        <v>34</v>
      </c>
      <c r="H40" s="206" t="s">
        <v>756</v>
      </c>
      <c r="I40" s="177">
        <v>5123</v>
      </c>
      <c r="J40" s="189" t="s">
        <v>617</v>
      </c>
      <c r="K40" s="189" t="s">
        <v>757</v>
      </c>
      <c r="L40" s="189" t="s">
        <v>147</v>
      </c>
      <c r="M40" s="190">
        <v>19039</v>
      </c>
      <c r="N40" s="189"/>
      <c r="O40" s="189" t="s">
        <v>758</v>
      </c>
      <c r="P40" s="281">
        <v>31735</v>
      </c>
    </row>
    <row r="41" spans="1:16" ht="15.75">
      <c r="A41" s="1">
        <v>35</v>
      </c>
      <c r="B41" s="36">
        <v>5.9733796296296299E-2</v>
      </c>
      <c r="C41" s="22">
        <f t="shared" si="1"/>
        <v>86.016666666666666</v>
      </c>
      <c r="D41" s="22">
        <f t="shared" si="0"/>
        <v>68.874473044523683</v>
      </c>
      <c r="E41" s="228">
        <f>H.Marathon!$E41*(1-$K$2)+Marathon!$E41*$K$2</f>
        <v>0.99456296320000004</v>
      </c>
      <c r="F41" s="17">
        <f t="shared" si="2"/>
        <v>80.071078912447604</v>
      </c>
      <c r="G41" s="1">
        <v>35</v>
      </c>
      <c r="H41" s="206" t="s">
        <v>759</v>
      </c>
      <c r="I41" s="177">
        <v>5161</v>
      </c>
      <c r="J41" s="189" t="s">
        <v>760</v>
      </c>
      <c r="K41" s="189" t="s">
        <v>761</v>
      </c>
      <c r="L41" s="189" t="s">
        <v>165</v>
      </c>
      <c r="M41" s="190">
        <v>23640</v>
      </c>
      <c r="N41" s="189"/>
      <c r="O41" s="189" t="s">
        <v>229</v>
      </c>
      <c r="P41" s="281">
        <v>36646</v>
      </c>
    </row>
    <row r="42" spans="1:16" ht="15.75">
      <c r="A42" s="1">
        <v>36</v>
      </c>
      <c r="B42" s="36">
        <v>5.962962962962963E-2</v>
      </c>
      <c r="C42" s="22">
        <f t="shared" si="1"/>
        <v>85.86666666666666</v>
      </c>
      <c r="D42" s="22">
        <f t="shared" si="0"/>
        <v>69.085994200873643</v>
      </c>
      <c r="E42" s="228">
        <f>H.Marathon!$E42*(1-$K$2)+Marathon!$E42*$K$2</f>
        <v>0.99151790159999997</v>
      </c>
      <c r="F42" s="17">
        <f t="shared" si="2"/>
        <v>80.457291383005028</v>
      </c>
      <c r="G42" s="1">
        <v>36</v>
      </c>
      <c r="H42" s="206" t="s">
        <v>278</v>
      </c>
      <c r="I42" s="177">
        <v>5152</v>
      </c>
      <c r="J42" s="189" t="s">
        <v>762</v>
      </c>
      <c r="K42" s="189" t="s">
        <v>763</v>
      </c>
      <c r="L42" s="189" t="s">
        <v>123</v>
      </c>
      <c r="M42" s="190">
        <v>28070</v>
      </c>
      <c r="N42" s="183" t="s">
        <v>749</v>
      </c>
      <c r="O42" s="189" t="s">
        <v>750</v>
      </c>
      <c r="P42" s="281">
        <v>41405</v>
      </c>
    </row>
    <row r="43" spans="1:16" ht="15.75">
      <c r="A43" s="1">
        <v>37</v>
      </c>
      <c r="B43" s="185" t="s">
        <v>764</v>
      </c>
      <c r="C43" s="22">
        <f t="shared" si="1"/>
        <v>85.45</v>
      </c>
      <c r="D43" s="22">
        <f t="shared" ref="D43:D74" si="3">E$4/E43</f>
        <v>69.379174003033214</v>
      </c>
      <c r="E43" s="228">
        <f>H.Marathon!$E43*(1-$K$2)+Marathon!$E43*$K$2</f>
        <v>0.9873279840000001</v>
      </c>
      <c r="F43" s="17">
        <f t="shared" si="2"/>
        <v>81.192713871308626</v>
      </c>
      <c r="G43" s="1">
        <v>37</v>
      </c>
      <c r="H43" s="206" t="s">
        <v>764</v>
      </c>
      <c r="I43" s="177">
        <v>5127</v>
      </c>
      <c r="J43" s="189" t="s">
        <v>249</v>
      </c>
      <c r="K43" s="189" t="s">
        <v>250</v>
      </c>
      <c r="L43" s="189" t="s">
        <v>251</v>
      </c>
      <c r="M43" s="190">
        <v>27368</v>
      </c>
      <c r="N43" s="189"/>
      <c r="O43" s="189" t="s">
        <v>229</v>
      </c>
      <c r="P43" s="281">
        <v>41035</v>
      </c>
    </row>
    <row r="44" spans="1:16" ht="15.75">
      <c r="A44" s="1">
        <v>38</v>
      </c>
      <c r="B44" s="185" t="s">
        <v>765</v>
      </c>
      <c r="C44" s="22">
        <f t="shared" si="1"/>
        <v>88.533333333333331</v>
      </c>
      <c r="D44" s="22">
        <f t="shared" si="3"/>
        <v>69.76652071027091</v>
      </c>
      <c r="E44" s="228">
        <f>H.Marathon!$E44*(1-$K$2)+Marathon!$E44*$K$2</f>
        <v>0.98184629680000002</v>
      </c>
      <c r="F44" s="17">
        <f t="shared" si="2"/>
        <v>78.802545982986729</v>
      </c>
      <c r="G44" s="1">
        <v>38</v>
      </c>
      <c r="H44" s="206" t="s">
        <v>765</v>
      </c>
      <c r="I44" s="177">
        <v>5312</v>
      </c>
      <c r="J44" s="189" t="s">
        <v>766</v>
      </c>
      <c r="K44" s="189" t="s">
        <v>767</v>
      </c>
      <c r="L44" s="189" t="s">
        <v>768</v>
      </c>
      <c r="M44" s="190">
        <v>19067</v>
      </c>
      <c r="N44" s="189"/>
      <c r="O44" s="189" t="s">
        <v>265</v>
      </c>
      <c r="P44" s="281">
        <v>33146</v>
      </c>
    </row>
    <row r="45" spans="1:16" ht="15.75">
      <c r="A45" s="1">
        <v>39</v>
      </c>
      <c r="B45" s="185" t="s">
        <v>769</v>
      </c>
      <c r="C45" s="22">
        <f t="shared" si="1"/>
        <v>86.899999999999991</v>
      </c>
      <c r="D45" s="22">
        <f t="shared" si="3"/>
        <v>70.249397882257909</v>
      </c>
      <c r="E45" s="228">
        <f>H.Marathon!$E45*(1-$K$2)+Marathon!$E45*$K$2</f>
        <v>0.97509732560000006</v>
      </c>
      <c r="F45" s="17">
        <f t="shared" si="2"/>
        <v>80.83935314414029</v>
      </c>
      <c r="G45" s="1">
        <v>39</v>
      </c>
      <c r="H45" s="206" t="s">
        <v>769</v>
      </c>
      <c r="I45" s="177">
        <v>5214</v>
      </c>
      <c r="J45" s="189" t="s">
        <v>770</v>
      </c>
      <c r="K45" s="189" t="s">
        <v>216</v>
      </c>
      <c r="L45" s="189" t="s">
        <v>123</v>
      </c>
      <c r="M45" s="190">
        <v>21307</v>
      </c>
      <c r="N45" s="183" t="s">
        <v>749</v>
      </c>
      <c r="O45" s="189" t="s">
        <v>750</v>
      </c>
      <c r="P45" s="281">
        <v>35560</v>
      </c>
    </row>
    <row r="46" spans="1:16" ht="15.75">
      <c r="A46" s="1">
        <v>40</v>
      </c>
      <c r="B46" s="36">
        <v>6.008101851851852E-2</v>
      </c>
      <c r="C46" s="22">
        <f t="shared" si="1"/>
        <v>86.516666666666666</v>
      </c>
      <c r="D46" s="22">
        <f t="shared" si="3"/>
        <v>70.811982039037986</v>
      </c>
      <c r="E46" s="228">
        <f>H.Marathon!$E46*(1-$K$2)+Marathon!$E46*$K$2</f>
        <v>0.96735041200000005</v>
      </c>
      <c r="F46" s="17">
        <f t="shared" si="2"/>
        <v>81.847792763287984</v>
      </c>
      <c r="G46" s="1">
        <v>40</v>
      </c>
      <c r="H46" s="206" t="s">
        <v>771</v>
      </c>
      <c r="I46" s="177">
        <v>5191</v>
      </c>
      <c r="J46" s="189" t="s">
        <v>253</v>
      </c>
      <c r="K46" s="189" t="s">
        <v>254</v>
      </c>
      <c r="L46" s="189" t="s">
        <v>123</v>
      </c>
      <c r="M46" s="190">
        <v>16398</v>
      </c>
      <c r="N46" s="189"/>
      <c r="O46" s="189" t="s">
        <v>772</v>
      </c>
      <c r="P46" s="281">
        <v>31060</v>
      </c>
    </row>
    <row r="47" spans="1:16" ht="15.75">
      <c r="A47" s="1">
        <v>41</v>
      </c>
      <c r="B47" s="36">
        <v>5.9201388888888887E-2</v>
      </c>
      <c r="C47" s="22">
        <f t="shared" si="1"/>
        <v>85.25</v>
      </c>
      <c r="D47" s="22">
        <f t="shared" si="3"/>
        <v>71.394886323611175</v>
      </c>
      <c r="E47" s="228">
        <f>H.Marathon!$E47*(1-$K$2)+Marathon!$E47*$K$2</f>
        <v>0.95945246959999997</v>
      </c>
      <c r="F47" s="17">
        <f t="shared" si="2"/>
        <v>83.747667241772632</v>
      </c>
      <c r="G47" s="1">
        <v>41</v>
      </c>
      <c r="H47" s="206" t="s">
        <v>773</v>
      </c>
      <c r="I47" s="177">
        <v>5115</v>
      </c>
      <c r="J47" s="189" t="s">
        <v>154</v>
      </c>
      <c r="K47" s="189" t="s">
        <v>155</v>
      </c>
      <c r="L47" s="189" t="s">
        <v>123</v>
      </c>
      <c r="M47" s="190">
        <v>23483</v>
      </c>
      <c r="N47" s="183" t="s">
        <v>749</v>
      </c>
      <c r="O47" s="189" t="s">
        <v>750</v>
      </c>
      <c r="P47" s="281">
        <v>38486</v>
      </c>
    </row>
    <row r="48" spans="1:16" ht="15.75">
      <c r="A48" s="1">
        <v>42</v>
      </c>
      <c r="B48" s="185" t="s">
        <v>774</v>
      </c>
      <c r="C48" s="22">
        <f t="shared" si="1"/>
        <v>88.3</v>
      </c>
      <c r="D48" s="22">
        <f t="shared" si="3"/>
        <v>71.981754469235952</v>
      </c>
      <c r="E48" s="228">
        <f>H.Marathon!$E48*(1-$K$2)+Marathon!$E48*$K$2</f>
        <v>0.95163004160000009</v>
      </c>
      <c r="F48" s="17">
        <f t="shared" si="2"/>
        <v>81.519540735261558</v>
      </c>
      <c r="G48" s="1">
        <v>42</v>
      </c>
      <c r="H48" s="206" t="s">
        <v>774</v>
      </c>
      <c r="I48" s="177">
        <v>5298</v>
      </c>
      <c r="J48" s="189" t="s">
        <v>172</v>
      </c>
      <c r="K48" s="189" t="s">
        <v>332</v>
      </c>
      <c r="L48" s="189" t="s">
        <v>140</v>
      </c>
      <c r="M48" s="190">
        <v>13814</v>
      </c>
      <c r="N48" s="189"/>
      <c r="O48" s="189" t="s">
        <v>775</v>
      </c>
      <c r="P48" s="281">
        <v>29401</v>
      </c>
    </row>
    <row r="49" spans="1:16" ht="15.75">
      <c r="A49" s="1">
        <v>43</v>
      </c>
      <c r="B49" s="185" t="s">
        <v>776</v>
      </c>
      <c r="C49" s="22">
        <f t="shared" si="1"/>
        <v>87.016666666666666</v>
      </c>
      <c r="D49" s="22">
        <f t="shared" si="3"/>
        <v>72.58415821403905</v>
      </c>
      <c r="E49" s="228">
        <f>H.Marathon!$E49*(1-$K$2)+Marathon!$E49*$K$2</f>
        <v>0.94373209920000001</v>
      </c>
      <c r="F49" s="17">
        <f t="shared" si="2"/>
        <v>83.414087202496518</v>
      </c>
      <c r="G49" s="1">
        <v>43</v>
      </c>
      <c r="H49" s="206" t="s">
        <v>776</v>
      </c>
      <c r="I49" s="177">
        <v>5221</v>
      </c>
      <c r="J49" s="189" t="s">
        <v>163</v>
      </c>
      <c r="K49" s="189" t="s">
        <v>777</v>
      </c>
      <c r="L49" s="189" t="s">
        <v>165</v>
      </c>
      <c r="M49" s="190">
        <v>22400</v>
      </c>
      <c r="N49" s="183" t="s">
        <v>749</v>
      </c>
      <c r="O49" s="189" t="s">
        <v>750</v>
      </c>
      <c r="P49" s="281">
        <v>38115</v>
      </c>
    </row>
    <row r="50" spans="1:16" ht="15.75">
      <c r="A50" s="1">
        <v>44</v>
      </c>
      <c r="B50" s="185" t="s">
        <v>778</v>
      </c>
      <c r="C50" s="22">
        <f t="shared" si="1"/>
        <v>89.833333333333329</v>
      </c>
      <c r="D50" s="22">
        <f t="shared" si="3"/>
        <v>73.196729893071591</v>
      </c>
      <c r="E50" s="228">
        <f>H.Marathon!$E50*(1-$K$2)+Marathon!$E50*$K$2</f>
        <v>0.93583415679999993</v>
      </c>
      <c r="F50" s="17">
        <f t="shared" si="2"/>
        <v>81.480589862417361</v>
      </c>
      <c r="G50" s="1">
        <v>44</v>
      </c>
      <c r="H50" s="206" t="s">
        <v>778</v>
      </c>
      <c r="I50" s="177">
        <v>5390</v>
      </c>
      <c r="J50" s="189" t="s">
        <v>163</v>
      </c>
      <c r="K50" s="189" t="s">
        <v>777</v>
      </c>
      <c r="L50" s="189" t="s">
        <v>165</v>
      </c>
      <c r="M50" s="190">
        <v>22400</v>
      </c>
      <c r="N50" s="183" t="s">
        <v>749</v>
      </c>
      <c r="O50" s="189" t="s">
        <v>750</v>
      </c>
      <c r="P50" s="281">
        <v>38486</v>
      </c>
    </row>
    <row r="51" spans="1:16" ht="15.75">
      <c r="A51" s="1">
        <v>45</v>
      </c>
      <c r="B51" s="185" t="s">
        <v>779</v>
      </c>
      <c r="C51" s="22">
        <f t="shared" si="1"/>
        <v>94</v>
      </c>
      <c r="D51" s="22">
        <f t="shared" si="3"/>
        <v>73.819729133313146</v>
      </c>
      <c r="E51" s="228">
        <f>H.Marathon!$E51*(1-$K$2)+Marathon!$E51*$K$2</f>
        <v>0.92793621440000007</v>
      </c>
      <c r="F51" s="17">
        <f t="shared" si="2"/>
        <v>78.531626737567166</v>
      </c>
      <c r="G51" s="1">
        <v>45</v>
      </c>
      <c r="H51" s="206" t="s">
        <v>779</v>
      </c>
      <c r="I51" s="177">
        <v>5640</v>
      </c>
      <c r="J51" s="189" t="s">
        <v>242</v>
      </c>
      <c r="K51" s="189" t="s">
        <v>780</v>
      </c>
      <c r="L51" s="189" t="s">
        <v>147</v>
      </c>
      <c r="M51" s="190">
        <v>23319</v>
      </c>
      <c r="N51" s="189"/>
      <c r="O51" s="189" t="s">
        <v>781</v>
      </c>
      <c r="P51" s="281">
        <v>39908</v>
      </c>
    </row>
    <row r="52" spans="1:16" ht="15.75">
      <c r="A52" s="1">
        <v>46</v>
      </c>
      <c r="B52" s="185" t="s">
        <v>782</v>
      </c>
      <c r="C52" s="22">
        <f t="shared" si="1"/>
        <v>94.083333333333329</v>
      </c>
      <c r="D52" s="22">
        <f t="shared" si="3"/>
        <v>74.453424476672211</v>
      </c>
      <c r="E52" s="228">
        <f>H.Marathon!$E52*(1-$K$2)+Marathon!$E52*$K$2</f>
        <v>0.92003827199999999</v>
      </c>
      <c r="F52" s="17">
        <f t="shared" si="2"/>
        <v>79.135615032778261</v>
      </c>
      <c r="G52" s="1">
        <v>46</v>
      </c>
      <c r="H52" s="206" t="s">
        <v>782</v>
      </c>
      <c r="I52" s="177">
        <v>5645</v>
      </c>
      <c r="J52" s="189" t="s">
        <v>163</v>
      </c>
      <c r="K52" s="189" t="s">
        <v>777</v>
      </c>
      <c r="L52" s="189" t="s">
        <v>165</v>
      </c>
      <c r="M52" s="190">
        <v>22400</v>
      </c>
      <c r="N52" s="183" t="s">
        <v>749</v>
      </c>
      <c r="O52" s="189" t="s">
        <v>750</v>
      </c>
      <c r="P52" s="281">
        <v>39214</v>
      </c>
    </row>
    <row r="53" spans="1:16" ht="15.75">
      <c r="A53" s="1">
        <v>47</v>
      </c>
      <c r="B53" s="185" t="s">
        <v>783</v>
      </c>
      <c r="C53" s="22">
        <f t="shared" si="1"/>
        <v>91.1</v>
      </c>
      <c r="D53" s="22">
        <f t="shared" si="3"/>
        <v>75.091877049221694</v>
      </c>
      <c r="E53" s="228">
        <f>H.Marathon!$E53*(1-$K$2)+Marathon!$E53*$K$2</f>
        <v>0.91221584400000011</v>
      </c>
      <c r="F53" s="17">
        <f t="shared" ref="F53:F81" si="4">100*(D53/C53)</f>
        <v>82.427966025490335</v>
      </c>
      <c r="G53" s="1">
        <v>47</v>
      </c>
      <c r="H53" s="206" t="s">
        <v>783</v>
      </c>
      <c r="I53" s="177">
        <v>5466</v>
      </c>
      <c r="J53" s="189" t="s">
        <v>154</v>
      </c>
      <c r="K53" s="189" t="s">
        <v>155</v>
      </c>
      <c r="L53" s="189" t="s">
        <v>123</v>
      </c>
      <c r="M53" s="190">
        <v>23483</v>
      </c>
      <c r="N53" s="183" t="s">
        <v>749</v>
      </c>
      <c r="O53" s="189" t="s">
        <v>750</v>
      </c>
      <c r="P53" s="281">
        <v>40677</v>
      </c>
    </row>
    <row r="54" spans="1:16" ht="15.75">
      <c r="A54" s="1">
        <v>48</v>
      </c>
      <c r="B54" s="185" t="s">
        <v>784</v>
      </c>
      <c r="C54" s="22">
        <f t="shared" si="1"/>
        <v>97.483333333333334</v>
      </c>
      <c r="D54" s="22">
        <f t="shared" si="3"/>
        <v>75.747698766997402</v>
      </c>
      <c r="E54" s="228">
        <f>H.Marathon!$E54*(1-$K$2)+Marathon!$E54*$K$2</f>
        <v>0.90431790160000003</v>
      </c>
      <c r="F54" s="17">
        <f t="shared" si="4"/>
        <v>77.703230056759182</v>
      </c>
      <c r="G54" s="1">
        <v>48</v>
      </c>
      <c r="H54" s="206" t="s">
        <v>784</v>
      </c>
      <c r="I54" s="177">
        <v>5849</v>
      </c>
      <c r="J54" s="189" t="s">
        <v>338</v>
      </c>
      <c r="K54" s="189" t="s">
        <v>785</v>
      </c>
      <c r="L54" s="189" t="s">
        <v>123</v>
      </c>
      <c r="M54" s="190">
        <v>20203</v>
      </c>
      <c r="N54" s="183" t="s">
        <v>749</v>
      </c>
      <c r="O54" s="189" t="s">
        <v>750</v>
      </c>
      <c r="P54" s="281">
        <v>37751</v>
      </c>
    </row>
    <row r="55" spans="1:16" ht="15.75">
      <c r="A55" s="1">
        <v>49</v>
      </c>
      <c r="B55" s="185" t="s">
        <v>786</v>
      </c>
      <c r="C55" s="22">
        <f t="shared" si="1"/>
        <v>97.999999999999986</v>
      </c>
      <c r="D55" s="22">
        <f t="shared" si="3"/>
        <v>76.415076769522244</v>
      </c>
      <c r="E55" s="228">
        <f>H.Marathon!$E55*(1-$K$2)+Marathon!$E55*$K$2</f>
        <v>0.89641995920000006</v>
      </c>
      <c r="F55" s="17">
        <f t="shared" si="4"/>
        <v>77.974568132165572</v>
      </c>
      <c r="G55" s="1">
        <v>49</v>
      </c>
      <c r="H55" s="206" t="s">
        <v>786</v>
      </c>
      <c r="I55" s="177">
        <v>5880</v>
      </c>
      <c r="J55" s="189" t="s">
        <v>242</v>
      </c>
      <c r="K55" s="189" t="s">
        <v>780</v>
      </c>
      <c r="L55" s="189" t="s">
        <v>147</v>
      </c>
      <c r="M55" s="190">
        <v>23319</v>
      </c>
      <c r="N55" s="189"/>
      <c r="O55" s="189" t="s">
        <v>781</v>
      </c>
      <c r="P55" s="281">
        <v>41365</v>
      </c>
    </row>
    <row r="56" spans="1:16" ht="15.75">
      <c r="A56" s="1">
        <v>50</v>
      </c>
      <c r="B56" s="185" t="s">
        <v>787</v>
      </c>
      <c r="C56" s="22">
        <f t="shared" si="1"/>
        <v>104.91666666666667</v>
      </c>
      <c r="D56" s="22">
        <f t="shared" si="3"/>
        <v>77.094319223176726</v>
      </c>
      <c r="E56" s="228">
        <f>H.Marathon!$E56*(1-$K$2)+Marathon!$E56*$K$2</f>
        <v>0.88852201680000009</v>
      </c>
      <c r="F56" s="17">
        <f t="shared" si="4"/>
        <v>73.481479799691868</v>
      </c>
      <c r="G56" s="1">
        <v>50</v>
      </c>
      <c r="H56" s="206" t="s">
        <v>787</v>
      </c>
      <c r="I56" s="177">
        <v>6295</v>
      </c>
      <c r="J56" s="189" t="s">
        <v>535</v>
      </c>
      <c r="K56" s="189" t="s">
        <v>788</v>
      </c>
      <c r="L56" s="189" t="s">
        <v>123</v>
      </c>
      <c r="M56" s="190">
        <v>19118</v>
      </c>
      <c r="N56" s="189" t="s">
        <v>789</v>
      </c>
      <c r="O56" s="189" t="s">
        <v>790</v>
      </c>
      <c r="P56" s="281">
        <v>37507</v>
      </c>
    </row>
    <row r="57" spans="1:16" ht="15.75">
      <c r="A57" s="1">
        <v>51</v>
      </c>
      <c r="B57" s="185" t="s">
        <v>791</v>
      </c>
      <c r="C57" s="22">
        <f t="shared" si="1"/>
        <v>96.633333333333326</v>
      </c>
      <c r="D57" s="22">
        <f t="shared" si="3"/>
        <v>77.78574534959364</v>
      </c>
      <c r="E57" s="228">
        <f>H.Marathon!$E57*(1-$K$2)+Marathon!$E57*$K$2</f>
        <v>0.88062407440000001</v>
      </c>
      <c r="F57" s="17">
        <f t="shared" si="4"/>
        <v>80.495769592542572</v>
      </c>
      <c r="G57" s="1">
        <v>51</v>
      </c>
      <c r="H57" s="206" t="s">
        <v>791</v>
      </c>
      <c r="I57" s="177">
        <v>5798</v>
      </c>
      <c r="J57" s="189" t="s">
        <v>154</v>
      </c>
      <c r="K57" s="189" t="s">
        <v>155</v>
      </c>
      <c r="L57" s="189" t="s">
        <v>123</v>
      </c>
      <c r="M57" s="190">
        <v>23483</v>
      </c>
      <c r="N57" s="189"/>
      <c r="O57" s="189" t="s">
        <v>304</v>
      </c>
      <c r="P57" s="281">
        <v>42413</v>
      </c>
    </row>
    <row r="58" spans="1:16" ht="15.75">
      <c r="A58" s="1">
        <v>52</v>
      </c>
      <c r="B58" s="185" t="s">
        <v>792</v>
      </c>
      <c r="C58" s="22">
        <f t="shared" si="1"/>
        <v>101.65</v>
      </c>
      <c r="D58" s="22">
        <f t="shared" si="3"/>
        <v>78.482895034099002</v>
      </c>
      <c r="E58" s="228">
        <f>H.Marathon!$E58*(1-$K$2)+Marathon!$E58*$K$2</f>
        <v>0.87280164640000002</v>
      </c>
      <c r="F58" s="17">
        <f t="shared" si="4"/>
        <v>77.208947401966554</v>
      </c>
      <c r="G58" s="1">
        <v>52</v>
      </c>
      <c r="H58" s="206" t="s">
        <v>792</v>
      </c>
      <c r="I58" s="177">
        <v>6099</v>
      </c>
      <c r="J58" s="189" t="s">
        <v>314</v>
      </c>
      <c r="K58" s="189" t="s">
        <v>337</v>
      </c>
      <c r="L58" s="189" t="s">
        <v>123</v>
      </c>
      <c r="M58" s="190">
        <v>15914</v>
      </c>
      <c r="N58" s="189"/>
      <c r="O58" s="189" t="s">
        <v>237</v>
      </c>
      <c r="P58" s="281">
        <v>35050</v>
      </c>
    </row>
    <row r="59" spans="1:16" ht="15.75">
      <c r="A59" s="1">
        <v>53</v>
      </c>
      <c r="B59" s="185" t="s">
        <v>793</v>
      </c>
      <c r="C59" s="22">
        <f t="shared" si="1"/>
        <v>96.75</v>
      </c>
      <c r="D59" s="22">
        <f t="shared" si="3"/>
        <v>79.199568325585517</v>
      </c>
      <c r="E59" s="228">
        <f>H.Marathon!$E59*(1-$K$2)+Marathon!$E59*$K$2</f>
        <v>0.86490370400000005</v>
      </c>
      <c r="F59" s="17">
        <f t="shared" si="4"/>
        <v>81.860018941173664</v>
      </c>
      <c r="G59" s="1">
        <v>53</v>
      </c>
      <c r="H59" s="206" t="s">
        <v>793</v>
      </c>
      <c r="I59" s="177">
        <v>5805</v>
      </c>
      <c r="J59" s="189" t="s">
        <v>175</v>
      </c>
      <c r="K59" s="189" t="s">
        <v>176</v>
      </c>
      <c r="L59" s="189" t="s">
        <v>123</v>
      </c>
      <c r="M59" s="190">
        <v>20956</v>
      </c>
      <c r="N59" s="189" t="s">
        <v>794</v>
      </c>
      <c r="O59" s="189" t="s">
        <v>326</v>
      </c>
      <c r="P59" s="281">
        <v>40461</v>
      </c>
    </row>
    <row r="60" spans="1:16" ht="15.75">
      <c r="A60" s="1">
        <v>54</v>
      </c>
      <c r="B60" s="185" t="s">
        <v>795</v>
      </c>
      <c r="C60" s="22">
        <f t="shared" si="1"/>
        <v>105.23333333333333</v>
      </c>
      <c r="D60" s="22">
        <f t="shared" si="3"/>
        <v>79.929450966715635</v>
      </c>
      <c r="E60" s="228">
        <f>H.Marathon!$E60*(1-$K$2)+Marathon!$E60*$K$2</f>
        <v>0.85700576160000008</v>
      </c>
      <c r="F60" s="17">
        <f t="shared" si="4"/>
        <v>75.954498859723444</v>
      </c>
      <c r="G60" s="1">
        <v>54</v>
      </c>
      <c r="H60" s="206" t="s">
        <v>795</v>
      </c>
      <c r="I60" s="177">
        <v>6314</v>
      </c>
      <c r="J60" s="189" t="s">
        <v>317</v>
      </c>
      <c r="K60" s="189" t="s">
        <v>796</v>
      </c>
      <c r="L60" s="189" t="s">
        <v>123</v>
      </c>
      <c r="M60" s="190">
        <v>9478</v>
      </c>
      <c r="N60" s="189"/>
      <c r="O60" s="189" t="s">
        <v>797</v>
      </c>
      <c r="P60" s="281">
        <v>29282</v>
      </c>
    </row>
    <row r="61" spans="1:16" ht="15.75">
      <c r="A61" s="1">
        <v>55</v>
      </c>
      <c r="B61" s="185" t="s">
        <v>798</v>
      </c>
      <c r="C61" s="22">
        <f t="shared" si="1"/>
        <v>109.11666666666666</v>
      </c>
      <c r="D61" s="22">
        <f t="shared" si="3"/>
        <v>80.672911556200631</v>
      </c>
      <c r="E61" s="228">
        <f>H.Marathon!$E61*(1-$K$2)+Marathon!$E61*$K$2</f>
        <v>0.8491078192</v>
      </c>
      <c r="F61" s="17">
        <f t="shared" si="4"/>
        <v>73.932712591599795</v>
      </c>
      <c r="G61" s="1">
        <v>55</v>
      </c>
      <c r="H61" s="206" t="s">
        <v>798</v>
      </c>
      <c r="I61" s="177">
        <v>6547</v>
      </c>
      <c r="J61" s="189" t="s">
        <v>172</v>
      </c>
      <c r="K61" s="189" t="s">
        <v>799</v>
      </c>
      <c r="L61" s="189" t="s">
        <v>123</v>
      </c>
      <c r="M61" s="190">
        <v>13563</v>
      </c>
      <c r="N61" s="189"/>
      <c r="O61" s="189" t="s">
        <v>186</v>
      </c>
      <c r="P61" s="281">
        <v>33930</v>
      </c>
    </row>
    <row r="62" spans="1:16" ht="15.75">
      <c r="A62" s="1">
        <v>56</v>
      </c>
      <c r="B62" s="185" t="s">
        <v>800</v>
      </c>
      <c r="C62" s="22">
        <f t="shared" si="1"/>
        <v>101.01666666666665</v>
      </c>
      <c r="D62" s="22">
        <f t="shared" si="3"/>
        <v>81.43033253553449</v>
      </c>
      <c r="E62" s="228">
        <f>H.Marathon!$E62*(1-$K$2)+Marathon!$E62*$K$2</f>
        <v>0.84120987680000003</v>
      </c>
      <c r="F62" s="17">
        <f t="shared" si="4"/>
        <v>80.610789508861075</v>
      </c>
      <c r="G62" s="1">
        <v>56</v>
      </c>
      <c r="H62" s="206" t="s">
        <v>800</v>
      </c>
      <c r="I62" s="177">
        <v>6061</v>
      </c>
      <c r="J62" s="189" t="s">
        <v>471</v>
      </c>
      <c r="K62" s="189" t="s">
        <v>801</v>
      </c>
      <c r="L62" s="189" t="s">
        <v>123</v>
      </c>
      <c r="M62" s="190">
        <v>14922</v>
      </c>
      <c r="N62" s="189"/>
      <c r="O62" s="189" t="s">
        <v>720</v>
      </c>
      <c r="P62" s="281">
        <v>35385</v>
      </c>
    </row>
    <row r="63" spans="1:16" ht="15.75">
      <c r="A63" s="1">
        <v>57</v>
      </c>
      <c r="B63" s="185" t="s">
        <v>802</v>
      </c>
      <c r="C63" s="22">
        <f t="shared" si="1"/>
        <v>110.9</v>
      </c>
      <c r="D63" s="22">
        <f t="shared" si="3"/>
        <v>82.194662396984256</v>
      </c>
      <c r="E63" s="228">
        <f>H.Marathon!$E63*(1-$K$2)+Marathon!$E63*$K$2</f>
        <v>0.83338744880000004</v>
      </c>
      <c r="F63" s="17">
        <f t="shared" si="4"/>
        <v>74.116016588804555</v>
      </c>
      <c r="G63" s="1">
        <v>57</v>
      </c>
      <c r="H63" s="206" t="s">
        <v>802</v>
      </c>
      <c r="I63" s="177">
        <v>6654</v>
      </c>
      <c r="J63" s="189" t="s">
        <v>803</v>
      </c>
      <c r="K63" s="189" t="s">
        <v>804</v>
      </c>
      <c r="L63" s="189" t="s">
        <v>123</v>
      </c>
      <c r="M63" s="190">
        <v>19156</v>
      </c>
      <c r="N63" s="183" t="s">
        <v>749</v>
      </c>
      <c r="O63" s="189" t="s">
        <v>750</v>
      </c>
      <c r="P63" s="281">
        <v>40306</v>
      </c>
    </row>
    <row r="64" spans="1:16" ht="15.75">
      <c r="A64" s="1">
        <v>58</v>
      </c>
      <c r="B64" s="185" t="s">
        <v>805</v>
      </c>
      <c r="C64" s="22">
        <f t="shared" si="1"/>
        <v>106.61666666666667</v>
      </c>
      <c r="D64" s="22">
        <f t="shared" si="3"/>
        <v>82.981066953512041</v>
      </c>
      <c r="E64" s="228">
        <f>H.Marathon!$E64*(1-$K$2)+Marathon!$E64*$K$2</f>
        <v>0.82548950639999996</v>
      </c>
      <c r="F64" s="17">
        <f t="shared" si="4"/>
        <v>77.831233659695513</v>
      </c>
      <c r="G64" s="1">
        <v>58</v>
      </c>
      <c r="H64" s="206" t="s">
        <v>805</v>
      </c>
      <c r="I64" s="177">
        <v>6397</v>
      </c>
      <c r="J64" s="189" t="s">
        <v>317</v>
      </c>
      <c r="K64" s="189" t="s">
        <v>796</v>
      </c>
      <c r="L64" s="189" t="s">
        <v>123</v>
      </c>
      <c r="M64" s="190">
        <v>9478</v>
      </c>
      <c r="N64" s="189" t="s">
        <v>806</v>
      </c>
      <c r="O64" s="189" t="s">
        <v>807</v>
      </c>
      <c r="P64" s="281">
        <v>30948</v>
      </c>
    </row>
    <row r="65" spans="1:16" ht="15.75">
      <c r="A65" s="1">
        <v>59</v>
      </c>
      <c r="B65" s="185" t="s">
        <v>808</v>
      </c>
      <c r="C65" s="22">
        <f t="shared" si="1"/>
        <v>121.55</v>
      </c>
      <c r="D65" s="22">
        <f t="shared" si="3"/>
        <v>83.782664861253394</v>
      </c>
      <c r="E65" s="228">
        <f>H.Marathon!$E65*(1-$K$2)+Marathon!$E65*$K$2</f>
        <v>0.81759156399999999</v>
      </c>
      <c r="F65" s="17">
        <f t="shared" si="4"/>
        <v>68.928560149118397</v>
      </c>
      <c r="G65" s="1">
        <v>59</v>
      </c>
      <c r="H65" s="206" t="s">
        <v>808</v>
      </c>
      <c r="I65" s="177">
        <v>7293</v>
      </c>
      <c r="J65" s="189" t="s">
        <v>809</v>
      </c>
      <c r="K65" s="189" t="s">
        <v>810</v>
      </c>
      <c r="L65" s="189" t="s">
        <v>123</v>
      </c>
      <c r="M65" s="190">
        <v>11677</v>
      </c>
      <c r="N65" s="183" t="s">
        <v>749</v>
      </c>
      <c r="O65" s="189" t="s">
        <v>750</v>
      </c>
      <c r="P65" s="281">
        <v>33369</v>
      </c>
    </row>
    <row r="66" spans="1:16" ht="15.75">
      <c r="A66" s="1">
        <v>60</v>
      </c>
      <c r="B66" s="185" t="s">
        <v>811</v>
      </c>
      <c r="C66" s="22">
        <f t="shared" si="1"/>
        <v>99.399999999999991</v>
      </c>
      <c r="D66" s="22">
        <f t="shared" si="3"/>
        <v>84.599900718793066</v>
      </c>
      <c r="E66" s="228">
        <f>H.Marathon!$E66*(1-$K$2)+Marathon!$E66*$K$2</f>
        <v>0.80969362160000002</v>
      </c>
      <c r="F66" s="17">
        <f t="shared" si="4"/>
        <v>85.110564103413552</v>
      </c>
      <c r="G66" s="1">
        <v>60</v>
      </c>
      <c r="H66" s="206" t="s">
        <v>811</v>
      </c>
      <c r="I66" s="177">
        <v>5964</v>
      </c>
      <c r="J66" s="189" t="s">
        <v>372</v>
      </c>
      <c r="K66" s="189" t="s">
        <v>373</v>
      </c>
      <c r="L66" s="189" t="s">
        <v>123</v>
      </c>
      <c r="M66" s="178">
        <v>23193</v>
      </c>
      <c r="N66" s="189" t="s">
        <v>812</v>
      </c>
      <c r="O66" s="189" t="s">
        <v>326</v>
      </c>
      <c r="P66" s="281">
        <v>45207</v>
      </c>
    </row>
    <row r="67" spans="1:16" ht="15.75">
      <c r="A67" s="1">
        <v>61</v>
      </c>
      <c r="B67" s="185" t="s">
        <v>813</v>
      </c>
      <c r="C67" s="22">
        <f t="shared" si="1"/>
        <v>110.83333333333333</v>
      </c>
      <c r="D67" s="22">
        <f t="shared" si="3"/>
        <v>85.433236642465559</v>
      </c>
      <c r="E67" s="228">
        <f>H.Marathon!$E67*(1-$K$2)+Marathon!$E67*$K$2</f>
        <v>0.80179567919999994</v>
      </c>
      <c r="F67" s="17">
        <f t="shared" si="4"/>
        <v>77.082619527036599</v>
      </c>
      <c r="G67" s="1">
        <v>61</v>
      </c>
      <c r="H67" s="206" t="s">
        <v>813</v>
      </c>
      <c r="I67" s="177">
        <v>6650</v>
      </c>
      <c r="J67" s="189" t="s">
        <v>814</v>
      </c>
      <c r="K67" s="189" t="s">
        <v>815</v>
      </c>
      <c r="L67" s="189" t="s">
        <v>123</v>
      </c>
      <c r="M67" s="190">
        <v>18106</v>
      </c>
      <c r="N67" s="183" t="s">
        <v>749</v>
      </c>
      <c r="O67" s="189" t="s">
        <v>750</v>
      </c>
      <c r="P67" s="281">
        <v>40677</v>
      </c>
    </row>
    <row r="68" spans="1:16" ht="15.75">
      <c r="A68" s="1">
        <v>62</v>
      </c>
      <c r="B68" s="185" t="s">
        <v>816</v>
      </c>
      <c r="C68" s="22">
        <f t="shared" si="1"/>
        <v>118.4</v>
      </c>
      <c r="D68" s="22">
        <f t="shared" si="3"/>
        <v>86.274946790046215</v>
      </c>
      <c r="E68" s="228">
        <f>H.Marathon!$E68*(1-$K$2)+Marathon!$E68*$K$2</f>
        <v>0.79397325120000006</v>
      </c>
      <c r="F68" s="17">
        <f t="shared" si="4"/>
        <v>72.867353707809301</v>
      </c>
      <c r="G68" s="1">
        <v>62</v>
      </c>
      <c r="H68" s="206" t="s">
        <v>816</v>
      </c>
      <c r="I68" s="177">
        <v>7104</v>
      </c>
      <c r="J68" s="189" t="s">
        <v>809</v>
      </c>
      <c r="K68" s="189" t="s">
        <v>810</v>
      </c>
      <c r="L68" s="189" t="s">
        <v>123</v>
      </c>
      <c r="M68" s="190">
        <v>11677</v>
      </c>
      <c r="N68" s="183" t="s">
        <v>749</v>
      </c>
      <c r="O68" s="189" t="s">
        <v>750</v>
      </c>
      <c r="P68" s="281">
        <v>34468</v>
      </c>
    </row>
    <row r="69" spans="1:16" ht="15.75">
      <c r="A69" s="1">
        <v>63</v>
      </c>
      <c r="B69" s="185" t="s">
        <v>817</v>
      </c>
      <c r="C69" s="22">
        <f t="shared" si="1"/>
        <v>122.53333333333333</v>
      </c>
      <c r="D69" s="22">
        <f t="shared" si="3"/>
        <v>87.141777935462855</v>
      </c>
      <c r="E69" s="228">
        <f>H.Marathon!$E69*(1-$K$2)+Marathon!$E69*$K$2</f>
        <v>0.78607530880000009</v>
      </c>
      <c r="F69" s="17">
        <f t="shared" si="4"/>
        <v>71.116793744937041</v>
      </c>
      <c r="G69" s="1">
        <v>63</v>
      </c>
      <c r="H69" s="206" t="s">
        <v>817</v>
      </c>
      <c r="I69" s="177">
        <v>7352</v>
      </c>
      <c r="J69" s="189" t="s">
        <v>330</v>
      </c>
      <c r="K69" s="189" t="s">
        <v>818</v>
      </c>
      <c r="L69" s="189" t="s">
        <v>123</v>
      </c>
      <c r="M69" s="190">
        <v>16687</v>
      </c>
      <c r="N69" s="189" t="s">
        <v>819</v>
      </c>
      <c r="O69" s="189" t="s">
        <v>186</v>
      </c>
      <c r="P69" s="281">
        <v>39733</v>
      </c>
    </row>
    <row r="70" spans="1:16" ht="15.75">
      <c r="A70" s="1">
        <v>64</v>
      </c>
      <c r="B70" s="185" t="s">
        <v>820</v>
      </c>
      <c r="C70" s="22">
        <f t="shared" si="1"/>
        <v>122.73333333333333</v>
      </c>
      <c r="D70" s="22">
        <f t="shared" si="3"/>
        <v>88.026204510283222</v>
      </c>
      <c r="E70" s="228">
        <f>H.Marathon!$E70*(1-$K$2)+Marathon!$E70*$K$2</f>
        <v>0.77817736640000001</v>
      </c>
      <c r="F70" s="17">
        <f t="shared" si="4"/>
        <v>71.72151372375059</v>
      </c>
      <c r="G70" s="1">
        <v>64</v>
      </c>
      <c r="H70" s="206" t="s">
        <v>820</v>
      </c>
      <c r="I70" s="177">
        <v>7364</v>
      </c>
      <c r="J70" s="189" t="s">
        <v>654</v>
      </c>
      <c r="K70" s="189" t="s">
        <v>821</v>
      </c>
      <c r="L70" s="189" t="s">
        <v>123</v>
      </c>
      <c r="M70" s="190">
        <v>15383</v>
      </c>
      <c r="N70" s="183" t="s">
        <v>749</v>
      </c>
      <c r="O70" s="189" t="s">
        <v>750</v>
      </c>
      <c r="P70" s="281">
        <v>38850</v>
      </c>
    </row>
    <row r="71" spans="1:16" ht="15.75">
      <c r="A71" s="1">
        <v>65</v>
      </c>
      <c r="B71" s="185" t="s">
        <v>822</v>
      </c>
      <c r="C71" s="22">
        <f t="shared" si="1"/>
        <v>123.88333333333333</v>
      </c>
      <c r="D71" s="22">
        <f t="shared" si="3"/>
        <v>88.928767750649413</v>
      </c>
      <c r="E71" s="228">
        <f>H.Marathon!$E71*(1-$K$2)+Marathon!$E71*$K$2</f>
        <v>0.77027942399999993</v>
      </c>
      <c r="F71" s="17">
        <f t="shared" si="4"/>
        <v>71.784287165867951</v>
      </c>
      <c r="G71" s="1">
        <v>65</v>
      </c>
      <c r="H71" s="206" t="s">
        <v>822</v>
      </c>
      <c r="I71" s="177">
        <v>7433</v>
      </c>
      <c r="J71" s="189" t="s">
        <v>803</v>
      </c>
      <c r="K71" s="189" t="s">
        <v>804</v>
      </c>
      <c r="L71" s="189" t="s">
        <v>123</v>
      </c>
      <c r="M71" s="190">
        <v>19156</v>
      </c>
      <c r="N71" s="183" t="s">
        <v>749</v>
      </c>
      <c r="O71" s="189" t="s">
        <v>750</v>
      </c>
      <c r="P71" s="281">
        <v>43232</v>
      </c>
    </row>
    <row r="72" spans="1:16" ht="15.75">
      <c r="A72" s="1">
        <v>66</v>
      </c>
      <c r="B72" s="185" t="s">
        <v>823</v>
      </c>
      <c r="C72" s="22">
        <f t="shared" si="1"/>
        <v>127.00000000000001</v>
      </c>
      <c r="D72" s="22">
        <f t="shared" si="3"/>
        <v>89.850031320592876</v>
      </c>
      <c r="E72" s="228">
        <f>H.Marathon!$E72*(1-$K$2)+Marathon!$E72*$K$2</f>
        <v>0.76238148159999997</v>
      </c>
      <c r="F72" s="17">
        <f t="shared" si="4"/>
        <v>70.748056157947133</v>
      </c>
      <c r="G72" s="1">
        <v>66</v>
      </c>
      <c r="H72" s="206" t="s">
        <v>823</v>
      </c>
      <c r="I72" s="177">
        <v>7620</v>
      </c>
      <c r="J72" s="189" t="s">
        <v>654</v>
      </c>
      <c r="K72" s="189" t="s">
        <v>821</v>
      </c>
      <c r="L72" s="189" t="s">
        <v>123</v>
      </c>
      <c r="M72" s="190">
        <v>15383</v>
      </c>
      <c r="N72" s="183" t="s">
        <v>749</v>
      </c>
      <c r="O72" s="189" t="s">
        <v>750</v>
      </c>
      <c r="P72" s="281">
        <v>39578</v>
      </c>
    </row>
    <row r="73" spans="1:16" ht="15.75">
      <c r="A73" s="1">
        <v>67</v>
      </c>
      <c r="B73" s="185" t="s">
        <v>824</v>
      </c>
      <c r="C73" s="22">
        <f t="shared" si="1"/>
        <v>132.75</v>
      </c>
      <c r="D73" s="22">
        <f t="shared" si="3"/>
        <v>90.781496389429847</v>
      </c>
      <c r="E73" s="228">
        <f>H.Marathon!$E73*(1-$K$2)+Marathon!$E73*$K$2</f>
        <v>0.75455905359999997</v>
      </c>
      <c r="F73" s="17">
        <f t="shared" si="4"/>
        <v>68.385308014636408</v>
      </c>
      <c r="G73" s="1">
        <v>67</v>
      </c>
      <c r="H73" s="206" t="s">
        <v>824</v>
      </c>
      <c r="I73" s="177">
        <v>7965</v>
      </c>
      <c r="J73" s="189" t="s">
        <v>654</v>
      </c>
      <c r="K73" s="189" t="s">
        <v>821</v>
      </c>
      <c r="L73" s="189" t="s">
        <v>123</v>
      </c>
      <c r="M73" s="190">
        <v>15383</v>
      </c>
      <c r="N73" s="183" t="s">
        <v>749</v>
      </c>
      <c r="O73" s="189" t="s">
        <v>750</v>
      </c>
      <c r="P73" s="281">
        <v>39942</v>
      </c>
    </row>
    <row r="74" spans="1:16" ht="15.75">
      <c r="A74" s="1">
        <v>68</v>
      </c>
      <c r="B74" s="185" t="s">
        <v>825</v>
      </c>
      <c r="C74" s="22">
        <f t="shared" si="1"/>
        <v>130.88333333333335</v>
      </c>
      <c r="D74" s="22">
        <f t="shared" si="3"/>
        <v>91.741754019986246</v>
      </c>
      <c r="E74" s="228">
        <f>H.Marathon!$E74*(1-$K$2)+Marathon!$E74*$K$2</f>
        <v>0.74666111120000001</v>
      </c>
      <c r="F74" s="17">
        <f t="shared" si="4"/>
        <v>70.094298245246065</v>
      </c>
      <c r="G74" s="1">
        <v>68</v>
      </c>
      <c r="H74" s="206" t="s">
        <v>825</v>
      </c>
      <c r="I74" s="177">
        <v>7853</v>
      </c>
      <c r="J74" s="189" t="s">
        <v>654</v>
      </c>
      <c r="K74" s="189" t="s">
        <v>821</v>
      </c>
      <c r="L74" s="189" t="s">
        <v>123</v>
      </c>
      <c r="M74" s="190">
        <v>15383</v>
      </c>
      <c r="N74" s="183" t="s">
        <v>749</v>
      </c>
      <c r="O74" s="189" t="s">
        <v>750</v>
      </c>
      <c r="P74" s="281">
        <v>40306</v>
      </c>
    </row>
    <row r="75" spans="1:16" ht="15.75">
      <c r="A75" s="1">
        <v>69</v>
      </c>
      <c r="B75" s="185" t="s">
        <v>826</v>
      </c>
      <c r="C75" s="22">
        <f t="shared" si="1"/>
        <v>140.35</v>
      </c>
      <c r="D75" s="22">
        <f t="shared" ref="D75:D106" si="5">E$4/E75</f>
        <v>92.722543425204933</v>
      </c>
      <c r="E75" s="228">
        <f>H.Marathon!$E75*(1-$K$2)+Marathon!$E75*$K$2</f>
        <v>0.73876316880000004</v>
      </c>
      <c r="F75" s="17">
        <f t="shared" si="4"/>
        <v>66.065225098115377</v>
      </c>
      <c r="G75" s="1">
        <v>69</v>
      </c>
      <c r="H75" s="206" t="s">
        <v>826</v>
      </c>
      <c r="I75" s="177">
        <v>8421</v>
      </c>
      <c r="J75" s="189" t="s">
        <v>827</v>
      </c>
      <c r="K75" s="189" t="s">
        <v>828</v>
      </c>
      <c r="L75" s="189" t="s">
        <v>123</v>
      </c>
      <c r="M75" s="190">
        <v>7742</v>
      </c>
      <c r="N75" s="189"/>
      <c r="O75" s="189" t="s">
        <v>720</v>
      </c>
      <c r="P75" s="281">
        <v>33194</v>
      </c>
    </row>
    <row r="76" spans="1:16" ht="15.75">
      <c r="A76" s="1">
        <v>70</v>
      </c>
      <c r="B76" s="185" t="s">
        <v>829</v>
      </c>
      <c r="C76" s="22">
        <f t="shared" si="1"/>
        <v>118.86666666666667</v>
      </c>
      <c r="D76" s="22">
        <f t="shared" si="5"/>
        <v>93.724530222088006</v>
      </c>
      <c r="E76" s="228">
        <f>H.Marathon!$E76*(1-$K$2)+Marathon!$E76*$K$2</f>
        <v>0.73086522640000007</v>
      </c>
      <c r="F76" s="17">
        <f t="shared" si="4"/>
        <v>78.848455038212009</v>
      </c>
      <c r="G76" s="1">
        <v>70</v>
      </c>
      <c r="H76" s="206" t="s">
        <v>829</v>
      </c>
      <c r="I76" s="177">
        <v>7132</v>
      </c>
      <c r="J76" s="189" t="s">
        <v>189</v>
      </c>
      <c r="K76" s="189" t="s">
        <v>190</v>
      </c>
      <c r="L76" s="189" t="s">
        <v>123</v>
      </c>
      <c r="M76" s="190">
        <v>17637</v>
      </c>
      <c r="N76" s="189" t="s">
        <v>830</v>
      </c>
      <c r="O76" s="189" t="s">
        <v>326</v>
      </c>
      <c r="P76" s="281">
        <v>43380</v>
      </c>
    </row>
    <row r="77" spans="1:16" ht="15.75">
      <c r="A77" s="1">
        <v>71</v>
      </c>
      <c r="B77" s="185" t="s">
        <v>831</v>
      </c>
      <c r="C77" s="22">
        <f t="shared" ref="C77:C85" si="6">B77*1440</f>
        <v>151.91666666666666</v>
      </c>
      <c r="D77" s="22">
        <f t="shared" si="5"/>
        <v>94.77810801723659</v>
      </c>
      <c r="E77" s="228">
        <f>H.Marathon!$E77*(1-$K$2)+Marathon!$E77*$K$2</f>
        <v>0.72274074080000006</v>
      </c>
      <c r="F77" s="17">
        <f t="shared" si="4"/>
        <v>62.388222501746526</v>
      </c>
      <c r="G77" s="1">
        <v>71</v>
      </c>
      <c r="H77" s="206" t="s">
        <v>831</v>
      </c>
      <c r="I77" s="177">
        <v>9115</v>
      </c>
      <c r="J77" s="189" t="s">
        <v>827</v>
      </c>
      <c r="K77" s="189" t="s">
        <v>828</v>
      </c>
      <c r="L77" s="189" t="s">
        <v>123</v>
      </c>
      <c r="M77" s="190">
        <v>7742</v>
      </c>
      <c r="N77" s="189"/>
      <c r="O77" s="189" t="s">
        <v>720</v>
      </c>
      <c r="P77" s="281">
        <v>33922</v>
      </c>
    </row>
    <row r="78" spans="1:16" ht="15.75">
      <c r="A78" s="1">
        <v>72</v>
      </c>
      <c r="B78" s="185" t="s">
        <v>832</v>
      </c>
      <c r="C78" s="22">
        <f t="shared" si="6"/>
        <v>146.21666666666667</v>
      </c>
      <c r="D78" s="22">
        <f t="shared" si="5"/>
        <v>95.939757742615754</v>
      </c>
      <c r="E78" s="228">
        <f>H.Marathon!$E78*(1-$K$2)+Marathon!$E78*$K$2</f>
        <v>0.71398971200000005</v>
      </c>
      <c r="F78" s="17">
        <f t="shared" si="4"/>
        <v>65.614789291655597</v>
      </c>
      <c r="G78" s="1">
        <v>72</v>
      </c>
      <c r="H78" s="206" t="s">
        <v>832</v>
      </c>
      <c r="I78" s="177">
        <v>8773</v>
      </c>
      <c r="J78" s="189" t="s">
        <v>833</v>
      </c>
      <c r="K78" s="189" t="s">
        <v>834</v>
      </c>
      <c r="L78" s="189" t="s">
        <v>123</v>
      </c>
      <c r="M78" s="190">
        <v>14489</v>
      </c>
      <c r="N78" s="183" t="s">
        <v>749</v>
      </c>
      <c r="O78" s="189" t="s">
        <v>750</v>
      </c>
      <c r="P78" s="281">
        <v>41042</v>
      </c>
    </row>
    <row r="79" spans="1:16" ht="15.75">
      <c r="A79" s="1">
        <v>73</v>
      </c>
      <c r="B79" s="185" t="s">
        <v>835</v>
      </c>
      <c r="C79" s="22">
        <f t="shared" si="6"/>
        <v>148.48333333333335</v>
      </c>
      <c r="D79" s="22">
        <f t="shared" si="5"/>
        <v>97.223361982812747</v>
      </c>
      <c r="E79" s="228">
        <f>H.Marathon!$E79*(1-$K$2)+Marathon!$E79*$K$2</f>
        <v>0.70456316880000003</v>
      </c>
      <c r="F79" s="17">
        <f t="shared" si="4"/>
        <v>65.477626209100507</v>
      </c>
      <c r="G79" s="1">
        <v>73</v>
      </c>
      <c r="H79" s="206" t="s">
        <v>835</v>
      </c>
      <c r="I79" s="177">
        <v>8909</v>
      </c>
      <c r="J79" s="189" t="s">
        <v>194</v>
      </c>
      <c r="K79" s="189" t="s">
        <v>836</v>
      </c>
      <c r="L79" s="189" t="s">
        <v>123</v>
      </c>
      <c r="M79" s="190">
        <v>3552</v>
      </c>
      <c r="N79" s="189"/>
      <c r="O79" s="189" t="s">
        <v>837</v>
      </c>
      <c r="P79" s="281">
        <v>30556</v>
      </c>
    </row>
    <row r="80" spans="1:16" ht="15.75">
      <c r="A80" s="1">
        <v>74</v>
      </c>
      <c r="B80" s="185" t="s">
        <v>838</v>
      </c>
      <c r="C80" s="22">
        <f t="shared" si="6"/>
        <v>150.18333333333334</v>
      </c>
      <c r="D80" s="22">
        <f t="shared" si="5"/>
        <v>98.64458878843908</v>
      </c>
      <c r="E80" s="228">
        <f>H.Marathon!$E80*(1-$K$2)+Marathon!$E80*$K$2</f>
        <v>0.69441214000000007</v>
      </c>
      <c r="F80" s="17">
        <f t="shared" si="4"/>
        <v>65.682780238667675</v>
      </c>
      <c r="G80" s="1">
        <v>74</v>
      </c>
      <c r="H80" s="206" t="s">
        <v>838</v>
      </c>
      <c r="I80" s="177">
        <v>9011</v>
      </c>
      <c r="J80" s="189" t="s">
        <v>833</v>
      </c>
      <c r="K80" s="189" t="s">
        <v>834</v>
      </c>
      <c r="L80" s="189" t="s">
        <v>123</v>
      </c>
      <c r="M80" s="190">
        <v>14489</v>
      </c>
      <c r="N80" s="183" t="s">
        <v>749</v>
      </c>
      <c r="O80" s="189" t="s">
        <v>750</v>
      </c>
      <c r="P80" s="281">
        <v>41769</v>
      </c>
    </row>
    <row r="81" spans="1:16" ht="15.75">
      <c r="A81" s="1">
        <v>75</v>
      </c>
      <c r="B81" s="185" t="s">
        <v>839</v>
      </c>
      <c r="C81" s="22">
        <f t="shared" si="6"/>
        <v>122.2</v>
      </c>
      <c r="D81" s="22">
        <f t="shared" si="5"/>
        <v>100.19584100632106</v>
      </c>
      <c r="E81" s="228">
        <f>H.Marathon!$E81*(1-$K$2)+Marathon!$E81*$K$2</f>
        <v>0.68366111120000017</v>
      </c>
      <c r="F81" s="17">
        <f t="shared" si="4"/>
        <v>81.993323245761914</v>
      </c>
      <c r="G81" s="1">
        <v>75</v>
      </c>
      <c r="H81" s="206" t="s">
        <v>839</v>
      </c>
      <c r="I81" s="177">
        <v>7332</v>
      </c>
      <c r="J81" s="191" t="s">
        <v>189</v>
      </c>
      <c r="K81" s="191" t="s">
        <v>340</v>
      </c>
      <c r="L81" s="191" t="s">
        <v>123</v>
      </c>
      <c r="M81" s="192">
        <v>17637</v>
      </c>
      <c r="N81" s="189" t="s">
        <v>812</v>
      </c>
      <c r="O81" s="189" t="s">
        <v>326</v>
      </c>
      <c r="P81" s="281">
        <v>45207</v>
      </c>
    </row>
    <row r="82" spans="1:16" ht="15.75">
      <c r="A82" s="1">
        <v>76</v>
      </c>
      <c r="B82" s="185" t="s">
        <v>840</v>
      </c>
      <c r="C82" s="22">
        <f t="shared" si="6"/>
        <v>149.56666666666666</v>
      </c>
      <c r="D82" s="22">
        <f t="shared" si="5"/>
        <v>101.90637872352576</v>
      </c>
      <c r="E82" s="228">
        <f>H.Marathon!$E82*(1-$K$2)+Marathon!$E82*$K$2</f>
        <v>0.67218559680000012</v>
      </c>
      <c r="F82" s="17"/>
      <c r="G82" s="1">
        <v>76</v>
      </c>
      <c r="H82" s="206" t="s">
        <v>840</v>
      </c>
      <c r="I82" s="177">
        <v>8974</v>
      </c>
      <c r="J82" s="189" t="s">
        <v>841</v>
      </c>
      <c r="K82" s="189" t="s">
        <v>842</v>
      </c>
      <c r="L82" s="189" t="s">
        <v>123</v>
      </c>
      <c r="M82" s="190">
        <v>10960</v>
      </c>
      <c r="N82" s="183" t="s">
        <v>749</v>
      </c>
      <c r="O82" s="189" t="s">
        <v>750</v>
      </c>
      <c r="P82" s="281">
        <v>38850</v>
      </c>
    </row>
    <row r="83" spans="1:16" ht="15.75">
      <c r="A83" s="1">
        <v>77</v>
      </c>
      <c r="B83" s="185" t="s">
        <v>843</v>
      </c>
      <c r="C83" s="22">
        <f t="shared" si="6"/>
        <v>162.41666666666666</v>
      </c>
      <c r="D83" s="22">
        <f t="shared" si="5"/>
        <v>103.78244310379816</v>
      </c>
      <c r="E83" s="228">
        <f>H.Marathon!$E83*(1-$K$2)+Marathon!$E83*$K$2</f>
        <v>0.66003456800000004</v>
      </c>
      <c r="F83" s="17">
        <f>100*(D83/C83)</f>
        <v>63.898887493359567</v>
      </c>
      <c r="G83" s="1">
        <v>77</v>
      </c>
      <c r="H83" s="206" t="s">
        <v>843</v>
      </c>
      <c r="I83" s="177">
        <v>9745</v>
      </c>
      <c r="J83" s="189" t="s">
        <v>827</v>
      </c>
      <c r="K83" s="189" t="s">
        <v>828</v>
      </c>
      <c r="L83" s="189" t="s">
        <v>123</v>
      </c>
      <c r="M83" s="190">
        <v>7742</v>
      </c>
      <c r="N83" s="189" t="s">
        <v>844</v>
      </c>
      <c r="O83" s="189" t="s">
        <v>318</v>
      </c>
      <c r="P83" s="281">
        <v>36113</v>
      </c>
    </row>
    <row r="84" spans="1:16" ht="15.75">
      <c r="A84" s="1">
        <v>78</v>
      </c>
      <c r="B84" s="185" t="s">
        <v>845</v>
      </c>
      <c r="C84" s="22">
        <f t="shared" si="6"/>
        <v>169.8</v>
      </c>
      <c r="D84" s="22">
        <f t="shared" si="5"/>
        <v>105.84724051830834</v>
      </c>
      <c r="E84" s="228">
        <f>H.Marathon!$E84*(1-$K$2)+Marathon!$E84*$K$2</f>
        <v>0.64715905360000003</v>
      </c>
      <c r="F84" s="17"/>
      <c r="G84" s="1">
        <v>78</v>
      </c>
      <c r="H84" s="206" t="s">
        <v>845</v>
      </c>
      <c r="I84" s="177">
        <v>10188</v>
      </c>
      <c r="J84" s="189" t="s">
        <v>198</v>
      </c>
      <c r="K84" s="189" t="s">
        <v>846</v>
      </c>
      <c r="L84" s="189" t="s">
        <v>123</v>
      </c>
      <c r="M84" s="190">
        <v>2522</v>
      </c>
      <c r="N84" s="183" t="s">
        <v>749</v>
      </c>
      <c r="O84" s="189" t="s">
        <v>750</v>
      </c>
      <c r="P84" s="281">
        <v>31542</v>
      </c>
    </row>
    <row r="85" spans="1:16" ht="15.75">
      <c r="A85" s="1">
        <v>79</v>
      </c>
      <c r="B85" s="185" t="s">
        <v>847</v>
      </c>
      <c r="C85" s="22">
        <f t="shared" si="6"/>
        <v>187.68333333333334</v>
      </c>
      <c r="D85" s="22">
        <f t="shared" si="5"/>
        <v>108.11100446782093</v>
      </c>
      <c r="E85" s="228">
        <f>H.Marathon!$E85*(1-$K$2)+Marathon!$E85*$K$2</f>
        <v>0.6336080248</v>
      </c>
      <c r="F85" s="17">
        <f>100*(D85/C85)</f>
        <v>57.602879567260956</v>
      </c>
      <c r="G85" s="1">
        <v>79</v>
      </c>
      <c r="H85" s="206" t="s">
        <v>847</v>
      </c>
      <c r="I85" s="177">
        <v>11261</v>
      </c>
      <c r="J85" s="189" t="s">
        <v>827</v>
      </c>
      <c r="K85" s="189" t="s">
        <v>828</v>
      </c>
      <c r="L85" s="189" t="s">
        <v>123</v>
      </c>
      <c r="M85" s="190">
        <v>7742</v>
      </c>
      <c r="N85" s="189" t="s">
        <v>844</v>
      </c>
      <c r="O85" s="189" t="s">
        <v>318</v>
      </c>
      <c r="P85" s="281">
        <v>37205</v>
      </c>
    </row>
    <row r="86" spans="1:16">
      <c r="A86" s="1">
        <v>80</v>
      </c>
      <c r="C86" s="22"/>
      <c r="D86" s="22">
        <f t="shared" si="5"/>
        <v>110.6029456709108</v>
      </c>
      <c r="E86" s="228">
        <f>H.Marathon!$E86*(1-$K$2)+Marathon!$E86*$K$2</f>
        <v>0.61933251040000004</v>
      </c>
      <c r="F86" s="17"/>
      <c r="G86" s="1">
        <v>80</v>
      </c>
      <c r="H86" s="180"/>
    </row>
    <row r="87" spans="1:16">
      <c r="A87" s="1">
        <v>81</v>
      </c>
      <c r="C87" s="22"/>
      <c r="D87" s="22">
        <f t="shared" si="5"/>
        <v>113.32485264179157</v>
      </c>
      <c r="E87" s="228">
        <f>H.Marathon!$E87*(1-$K$2)+Marathon!$E87*$K$2</f>
        <v>0.60445699600000002</v>
      </c>
      <c r="F87" s="17"/>
      <c r="G87" s="1">
        <v>81</v>
      </c>
      <c r="H87" s="180"/>
    </row>
    <row r="88" spans="1:16">
      <c r="A88" s="1">
        <v>82</v>
      </c>
      <c r="B88" s="22"/>
      <c r="C88" s="22"/>
      <c r="D88" s="22">
        <f t="shared" si="5"/>
        <v>116.32705472688312</v>
      </c>
      <c r="E88" s="228">
        <f>H.Marathon!$E88*(1-$K$2)+Marathon!$E88*$K$2</f>
        <v>0.58885699600000008</v>
      </c>
      <c r="F88" s="17"/>
      <c r="G88" s="1">
        <v>82</v>
      </c>
      <c r="H88" s="180"/>
    </row>
    <row r="89" spans="1:16">
      <c r="A89" s="1">
        <v>83</v>
      </c>
      <c r="B89" s="22"/>
      <c r="C89" s="22"/>
      <c r="D89" s="22">
        <f t="shared" si="5"/>
        <v>119.63362805340155</v>
      </c>
      <c r="E89" s="228">
        <f>H.Marathon!$E89*(1-$K$2)+Marathon!$E89*$K$2</f>
        <v>0.57258148160000011</v>
      </c>
      <c r="F89" s="17"/>
      <c r="G89" s="1">
        <v>83</v>
      </c>
      <c r="H89" s="180"/>
    </row>
    <row r="90" spans="1:16">
      <c r="A90" s="1">
        <v>84</v>
      </c>
      <c r="B90" s="22"/>
      <c r="C90" s="22"/>
      <c r="D90" s="22">
        <f t="shared" si="5"/>
        <v>123.29424624220593</v>
      </c>
      <c r="E90" s="228">
        <f>H.Marathon!$E90*(1-$K$2)+Marathon!$E90*$K$2</f>
        <v>0.55558148159999998</v>
      </c>
      <c r="F90" s="17"/>
      <c r="G90" s="1">
        <v>84</v>
      </c>
      <c r="H90" s="180"/>
    </row>
    <row r="91" spans="1:16">
      <c r="A91" s="1">
        <v>85</v>
      </c>
      <c r="C91" s="22"/>
      <c r="D91" s="22">
        <f t="shared" si="5"/>
        <v>127.34567782649427</v>
      </c>
      <c r="E91" s="228">
        <f>H.Marathon!$E91*(1-$K$2)+Marathon!$E91*$K$2</f>
        <v>0.53790596720000006</v>
      </c>
      <c r="F91" s="17"/>
      <c r="G91" s="1">
        <v>85</v>
      </c>
    </row>
    <row r="92" spans="1:16">
      <c r="A92" s="1">
        <v>86</v>
      </c>
      <c r="C92" s="22"/>
      <c r="D92" s="22">
        <f t="shared" si="5"/>
        <v>131.85604078658983</v>
      </c>
      <c r="E92" s="228">
        <f>H.Marathon!$E92*(1-$K$2)+Marathon!$E92*$K$2</f>
        <v>0.51950596719999997</v>
      </c>
      <c r="F92" s="17"/>
      <c r="G92" s="1">
        <v>86</v>
      </c>
    </row>
    <row r="93" spans="1:16">
      <c r="A93" s="1">
        <v>87</v>
      </c>
      <c r="B93" s="22"/>
      <c r="C93" s="22"/>
      <c r="D93" s="22">
        <f t="shared" si="5"/>
        <v>136.86150513491822</v>
      </c>
      <c r="E93" s="228">
        <f>H.Marathon!$E93*(1-$K$2)+Marathon!$E93*$K$2</f>
        <v>0.50050596719999996</v>
      </c>
      <c r="F93" s="17"/>
      <c r="G93" s="1">
        <v>87</v>
      </c>
    </row>
    <row r="94" spans="1:16">
      <c r="A94" s="1">
        <v>88</v>
      </c>
      <c r="B94" s="22"/>
      <c r="C94" s="22"/>
      <c r="D94" s="22">
        <f t="shared" si="5"/>
        <v>142.4763694559071</v>
      </c>
      <c r="E94" s="228">
        <f>H.Marathon!$E94*(1-$K$2)+Marathon!$E94*$K$2</f>
        <v>0.4807814816</v>
      </c>
      <c r="F94" s="17"/>
      <c r="G94" s="1">
        <v>88</v>
      </c>
    </row>
    <row r="95" spans="1:16">
      <c r="A95" s="1">
        <v>89</v>
      </c>
      <c r="B95" s="22"/>
      <c r="C95" s="22"/>
      <c r="D95" s="22">
        <f t="shared" si="5"/>
        <v>148.7896510561992</v>
      </c>
      <c r="E95" s="228">
        <f>H.Marathon!$E95*(1-$K$2)+Marathon!$E95*$K$2</f>
        <v>0.46038148160000003</v>
      </c>
      <c r="F95" s="17"/>
      <c r="G95" s="1">
        <v>89</v>
      </c>
    </row>
    <row r="96" spans="1:16">
      <c r="A96" s="1">
        <v>90</v>
      </c>
      <c r="C96" s="22"/>
      <c r="D96" s="22">
        <f t="shared" si="5"/>
        <v>155.94515425771385</v>
      </c>
      <c r="E96" s="228">
        <f>H.Marathon!$E96*(1-$K$2)+Marathon!$E96*$K$2</f>
        <v>0.43925699600000001</v>
      </c>
      <c r="F96" s="17"/>
      <c r="G96" s="1">
        <v>90</v>
      </c>
    </row>
    <row r="97" spans="1:7">
      <c r="A97" s="1">
        <v>91</v>
      </c>
      <c r="C97" s="22"/>
      <c r="D97" s="22">
        <f t="shared" si="5"/>
        <v>164.05908113448785</v>
      </c>
      <c r="E97" s="228">
        <f>H.Marathon!$E97*(1-$K$2)+Marathon!$E97*$K$2</f>
        <v>0.4175325104</v>
      </c>
      <c r="F97" s="17"/>
      <c r="G97" s="1">
        <v>91</v>
      </c>
    </row>
    <row r="98" spans="1:7">
      <c r="A98" s="1">
        <v>92</v>
      </c>
      <c r="B98" s="22"/>
      <c r="C98" s="22"/>
      <c r="D98" s="22">
        <f t="shared" si="5"/>
        <v>173.41419844491219</v>
      </c>
      <c r="E98" s="228">
        <f>H.Marathon!$E98*(1-$K$2)+Marathon!$E98*$K$2</f>
        <v>0.39500802480000002</v>
      </c>
      <c r="F98" s="17"/>
      <c r="G98" s="1">
        <v>92</v>
      </c>
    </row>
    <row r="99" spans="1:7">
      <c r="A99" s="1">
        <v>93</v>
      </c>
      <c r="B99" s="22"/>
      <c r="C99" s="22"/>
      <c r="D99" s="22">
        <f t="shared" si="5"/>
        <v>184.19745102823848</v>
      </c>
      <c r="E99" s="228">
        <f>H.Marathon!$E99*(1-$K$2)+Marathon!$E99*$K$2</f>
        <v>0.3718835392</v>
      </c>
      <c r="F99" s="17"/>
      <c r="G99" s="1">
        <v>93</v>
      </c>
    </row>
    <row r="100" spans="1:7">
      <c r="A100" s="1">
        <v>94</v>
      </c>
      <c r="B100" s="22"/>
      <c r="C100" s="22"/>
      <c r="D100" s="22">
        <f t="shared" si="5"/>
        <v>196.81952971981795</v>
      </c>
      <c r="E100" s="228">
        <f>H.Marathon!$E100*(1-$K$2)+Marathon!$E100*$K$2</f>
        <v>0.34803456799999999</v>
      </c>
      <c r="F100" s="17"/>
      <c r="G100" s="1">
        <v>94</v>
      </c>
    </row>
    <row r="101" spans="1:7">
      <c r="A101" s="1">
        <v>95</v>
      </c>
      <c r="C101" s="22"/>
      <c r="D101" s="22">
        <f t="shared" si="5"/>
        <v>211.73992319443084</v>
      </c>
      <c r="E101" s="228">
        <f>H.Marathon!$E101*(1-$K$2)+Marathon!$E101*$K$2</f>
        <v>0.32351008240000001</v>
      </c>
      <c r="F101" s="17"/>
      <c r="G101" s="1">
        <v>95</v>
      </c>
    </row>
    <row r="102" spans="1:7">
      <c r="A102" s="1">
        <v>96</v>
      </c>
      <c r="C102" s="22"/>
      <c r="D102" s="22">
        <f t="shared" si="5"/>
        <v>229.66453697031625</v>
      </c>
      <c r="E102" s="228">
        <f>H.Marathon!$E102*(1-$K$2)+Marathon!$E102*$K$2</f>
        <v>0.29826111119999998</v>
      </c>
      <c r="F102" s="17"/>
      <c r="G102" s="1">
        <v>96</v>
      </c>
    </row>
    <row r="103" spans="1:7">
      <c r="A103" s="1">
        <v>97</v>
      </c>
      <c r="B103" s="22"/>
      <c r="C103" s="22"/>
      <c r="D103" s="22">
        <f t="shared" si="5"/>
        <v>251.45722213407961</v>
      </c>
      <c r="E103" s="228">
        <f>H.Marathon!$E103*(1-$K$2)+Marathon!$E103*$K$2</f>
        <v>0.27241214000000002</v>
      </c>
      <c r="G103" s="1">
        <v>97</v>
      </c>
    </row>
    <row r="104" spans="1:7">
      <c r="A104" s="1">
        <v>98</v>
      </c>
      <c r="B104" s="22"/>
      <c r="C104" s="22"/>
      <c r="D104" s="22">
        <f t="shared" si="5"/>
        <v>278.72361971270283</v>
      </c>
      <c r="E104" s="228">
        <f>H.Marathon!$E104*(1-$K$2)+Marathon!$E104*$K$2</f>
        <v>0.24576316880000001</v>
      </c>
      <c r="G104" s="1">
        <v>98</v>
      </c>
    </row>
    <row r="105" spans="1:7">
      <c r="A105" s="1">
        <v>99</v>
      </c>
      <c r="B105" s="22"/>
      <c r="C105" s="22"/>
      <c r="D105" s="22">
        <f t="shared" si="5"/>
        <v>313.48077494439195</v>
      </c>
      <c r="E105" s="228">
        <f>H.Marathon!$E105*(1-$K$2)+Marathon!$E105*$K$2</f>
        <v>0.21851419760000002</v>
      </c>
      <c r="G105" s="1">
        <v>99</v>
      </c>
    </row>
    <row r="106" spans="1:7">
      <c r="A106" s="1">
        <v>100</v>
      </c>
      <c r="B106" s="208"/>
      <c r="D106" s="22">
        <f t="shared" si="5"/>
        <v>359.50316825891127</v>
      </c>
      <c r="E106" s="228">
        <f>H.Marathon!$E106*(1-$K$2)+Marathon!$E106*$K$2</f>
        <v>0.1905407408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J2" sqref="J2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27" t="s">
        <v>1907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6" t="s">
        <v>1322</v>
      </c>
    </row>
    <row r="2" spans="1:17" ht="15.95" customHeight="1">
      <c r="A2" s="27"/>
      <c r="B2" s="28"/>
      <c r="C2" s="29"/>
      <c r="D2" s="30"/>
      <c r="E2" s="30"/>
      <c r="F2" s="80">
        <f>(+H$3-H$4)*F$4/2</f>
        <v>4.725E-2</v>
      </c>
      <c r="G2" s="81">
        <f>(+I$4-I$3)*G$4/2</f>
        <v>0.17219999999999999</v>
      </c>
      <c r="H2" s="82"/>
      <c r="I2" s="82"/>
      <c r="K2" s="221">
        <f>Parameters!M26</f>
        <v>0.50788999999999995</v>
      </c>
    </row>
    <row r="3" spans="1:17" ht="15.95" customHeight="1">
      <c r="A3" s="27"/>
      <c r="B3" s="28"/>
      <c r="C3" s="29"/>
      <c r="D3" s="30"/>
      <c r="E3" s="30"/>
      <c r="F3" s="80">
        <f>F4/(2*(+H3-H4))</f>
        <v>1.89E-3</v>
      </c>
      <c r="G3" s="81">
        <f>G4/(2*(+I4-I3))</f>
        <v>1.6006097560975613E-4</v>
      </c>
      <c r="H3" s="218">
        <v>22</v>
      </c>
      <c r="I3" s="120">
        <v>24</v>
      </c>
    </row>
    <row r="4" spans="1:17" ht="15.75">
      <c r="A4" s="28"/>
      <c r="B4" s="28"/>
      <c r="C4" s="28"/>
      <c r="D4" s="32">
        <f>Parameters!G26</f>
        <v>5.7638888888888892E-2</v>
      </c>
      <c r="E4" s="33">
        <f>D4*1440</f>
        <v>83</v>
      </c>
      <c r="F4" s="31">
        <v>1.89E-2</v>
      </c>
      <c r="G4" s="80">
        <v>1.0500000000000001E-2</v>
      </c>
      <c r="H4" s="218">
        <v>17</v>
      </c>
      <c r="I4" s="120">
        <v>56.8</v>
      </c>
      <c r="J4" s="22"/>
    </row>
    <row r="5" spans="1:17" ht="15.75">
      <c r="A5" s="28"/>
      <c r="B5" s="28"/>
      <c r="C5" s="28"/>
      <c r="D5" s="32"/>
      <c r="E5" s="28">
        <f>E4*60</f>
        <v>4980</v>
      </c>
      <c r="F5" s="31">
        <v>9.1E-4</v>
      </c>
      <c r="G5" s="80">
        <v>5.1000000000000004E-4</v>
      </c>
      <c r="H5" s="218">
        <v>15</v>
      </c>
      <c r="I5" s="120">
        <v>76.7</v>
      </c>
      <c r="J5" s="22"/>
    </row>
    <row r="6" spans="1:17" ht="48" customHeight="1">
      <c r="A6" s="34" t="s">
        <v>42</v>
      </c>
      <c r="B6" s="34" t="s">
        <v>850</v>
      </c>
      <c r="C6" s="34" t="s">
        <v>43</v>
      </c>
      <c r="D6" s="34" t="s">
        <v>849</v>
      </c>
      <c r="E6" s="34" t="s">
        <v>114</v>
      </c>
      <c r="F6" s="29" t="s">
        <v>113</v>
      </c>
      <c r="G6" s="34" t="s">
        <v>42</v>
      </c>
      <c r="H6" s="199" t="s">
        <v>284</v>
      </c>
      <c r="I6" s="200" t="s">
        <v>391</v>
      </c>
      <c r="J6" s="195" t="s">
        <v>205</v>
      </c>
      <c r="K6" s="195" t="s">
        <v>206</v>
      </c>
      <c r="L6" s="201" t="s">
        <v>207</v>
      </c>
      <c r="M6" s="202" t="s">
        <v>208</v>
      </c>
      <c r="N6" s="195" t="s">
        <v>209</v>
      </c>
      <c r="O6" s="201" t="s">
        <v>210</v>
      </c>
      <c r="P6" s="202" t="s">
        <v>211</v>
      </c>
      <c r="Q6" s="209" t="s">
        <v>387</v>
      </c>
    </row>
    <row r="7" spans="1:17">
      <c r="A7" s="1">
        <v>1</v>
      </c>
      <c r="B7" s="208"/>
      <c r="G7" s="1">
        <v>1</v>
      </c>
    </row>
    <row r="8" spans="1:17">
      <c r="A8" s="1">
        <v>2</v>
      </c>
      <c r="B8" s="208"/>
      <c r="G8" s="1">
        <v>2</v>
      </c>
    </row>
    <row r="9" spans="1:17">
      <c r="A9" s="1">
        <v>3</v>
      </c>
      <c r="B9" s="208"/>
      <c r="C9" s="22"/>
      <c r="D9" s="22"/>
      <c r="E9" s="228">
        <f>H.Marathon!$E9*(1-$K$2)+Marathon!$E9*$K$2</f>
        <v>0.29553816499999996</v>
      </c>
      <c r="G9" s="1">
        <v>3</v>
      </c>
      <c r="H9" s="205"/>
    </row>
    <row r="10" spans="1:17">
      <c r="A10" s="1">
        <v>4</v>
      </c>
      <c r="B10" s="208"/>
      <c r="C10" s="22"/>
      <c r="D10" s="22"/>
      <c r="E10" s="228">
        <f>H.Marathon!$E10*(1-$K$2)+Marathon!$E10*$K$2</f>
        <v>0.37610689800000002</v>
      </c>
      <c r="F10" s="17"/>
      <c r="G10" s="1">
        <v>4</v>
      </c>
      <c r="H10" s="205"/>
    </row>
    <row r="11" spans="1:17">
      <c r="A11" s="1">
        <v>5</v>
      </c>
      <c r="B11" s="208"/>
      <c r="C11" s="22"/>
      <c r="D11" s="22">
        <f t="shared" ref="D11:D42" si="0">E$4/E11</f>
        <v>183.79638777518673</v>
      </c>
      <c r="E11" s="228">
        <f>H.Marathon!$E11*(1-$K$2)+Marathon!$E11*$K$2</f>
        <v>0.45158667699999999</v>
      </c>
      <c r="F11" s="17"/>
      <c r="G11" s="1">
        <v>5</v>
      </c>
      <c r="H11" s="205"/>
    </row>
    <row r="12" spans="1:17">
      <c r="A12" s="1">
        <v>6</v>
      </c>
      <c r="B12" s="208"/>
      <c r="C12" s="22"/>
      <c r="D12" s="22">
        <f t="shared" si="0"/>
        <v>159.011165426856</v>
      </c>
      <c r="E12" s="228">
        <f>H.Marathon!$E12*(1-$K$2)+Marathon!$E12*$K$2</f>
        <v>0.52197592399999992</v>
      </c>
      <c r="F12" s="17"/>
      <c r="G12" s="1">
        <v>6</v>
      </c>
      <c r="H12" s="205"/>
    </row>
    <row r="13" spans="1:17">
      <c r="A13" s="1">
        <v>7</v>
      </c>
      <c r="B13" s="208"/>
      <c r="C13" s="22"/>
      <c r="D13" s="22">
        <f t="shared" si="0"/>
        <v>141.3185876910475</v>
      </c>
      <c r="E13" s="228">
        <f>H.Marathon!$E13*(1-$K$2)+Marathon!$E13*$K$2</f>
        <v>0.58732542799999998</v>
      </c>
      <c r="F13" s="17"/>
      <c r="G13" s="1">
        <v>7</v>
      </c>
      <c r="H13" s="205"/>
    </row>
    <row r="14" spans="1:17">
      <c r="A14" s="1">
        <v>8</v>
      </c>
      <c r="B14" s="185" t="s">
        <v>851</v>
      </c>
      <c r="C14" s="22">
        <f t="shared" ref="C14:C76" si="1">B14*1440</f>
        <v>206.28333333333333</v>
      </c>
      <c r="D14" s="22">
        <f t="shared" si="0"/>
        <v>128.17836221098401</v>
      </c>
      <c r="E14" s="228">
        <f>H.Marathon!$E14*(1-$K$2)+Marathon!$E14*$K$2</f>
        <v>0.64753518900000007</v>
      </c>
      <c r="F14" s="17">
        <f t="shared" ref="F14:F43" si="2">100*(D14/C14)</f>
        <v>62.137042358075789</v>
      </c>
      <c r="G14" s="1">
        <v>8</v>
      </c>
      <c r="H14" s="185" t="s">
        <v>851</v>
      </c>
      <c r="I14" s="179">
        <v>12377</v>
      </c>
      <c r="J14" s="146" t="s">
        <v>388</v>
      </c>
      <c r="K14" s="146" t="s">
        <v>389</v>
      </c>
      <c r="L14" s="146" t="s">
        <v>123</v>
      </c>
      <c r="M14" s="148">
        <v>39841</v>
      </c>
      <c r="N14" s="147"/>
      <c r="O14" s="153" t="s">
        <v>852</v>
      </c>
      <c r="P14" s="148">
        <v>42792</v>
      </c>
    </row>
    <row r="15" spans="1:17">
      <c r="A15" s="1">
        <v>9</v>
      </c>
      <c r="B15" s="210"/>
      <c r="C15" s="22"/>
      <c r="D15" s="22">
        <f t="shared" si="0"/>
        <v>118.12323593976703</v>
      </c>
      <c r="E15" s="228">
        <f>H.Marathon!$E15*(1-$K$2)+Marathon!$E15*$K$2</f>
        <v>0.70265599600000006</v>
      </c>
      <c r="F15" s="17"/>
      <c r="G15" s="1">
        <v>9</v>
      </c>
      <c r="H15" s="205"/>
    </row>
    <row r="16" spans="1:17">
      <c r="A16" s="1">
        <v>10</v>
      </c>
      <c r="B16" s="210"/>
      <c r="C16" s="22"/>
      <c r="D16" s="22">
        <f t="shared" si="0"/>
        <v>110.25705860674498</v>
      </c>
      <c r="E16" s="228">
        <f>H.Marathon!$E16*(1-$K$2)+Marathon!$E16*$K$2</f>
        <v>0.75278627099999995</v>
      </c>
      <c r="F16" s="17"/>
      <c r="G16" s="1">
        <v>10</v>
      </c>
      <c r="H16" s="205"/>
    </row>
    <row r="17" spans="1:17">
      <c r="A17" s="1">
        <v>11</v>
      </c>
      <c r="B17" s="210"/>
      <c r="C17" s="22"/>
      <c r="D17" s="22">
        <f t="shared" si="0"/>
        <v>104.03912433638409</v>
      </c>
      <c r="E17" s="228">
        <f>H.Marathon!$E17*(1-$K$2)+Marathon!$E17*$K$2</f>
        <v>0.79777680299999998</v>
      </c>
      <c r="F17" s="17"/>
      <c r="G17" s="1">
        <v>11</v>
      </c>
      <c r="H17" s="205"/>
    </row>
    <row r="18" spans="1:17">
      <c r="A18" s="1">
        <v>12</v>
      </c>
      <c r="B18" s="210"/>
      <c r="C18" s="22"/>
      <c r="D18" s="22">
        <f t="shared" si="0"/>
        <v>99.083373622364022</v>
      </c>
      <c r="E18" s="228">
        <f>H.Marathon!$E18*(1-$K$2)+Marathon!$E18*$K$2</f>
        <v>0.83767838100000003</v>
      </c>
      <c r="F18" s="17"/>
      <c r="G18" s="1">
        <v>12</v>
      </c>
      <c r="H18" s="205"/>
    </row>
    <row r="19" spans="1:17">
      <c r="A19" s="1">
        <v>13</v>
      </c>
      <c r="B19" s="210"/>
      <c r="C19" s="22"/>
      <c r="D19" s="22">
        <f t="shared" si="0"/>
        <v>95.130092619449016</v>
      </c>
      <c r="E19" s="228">
        <f>H.Marathon!$E19*(1-$K$2)+Marathon!$E19*$K$2</f>
        <v>0.87248942699999998</v>
      </c>
      <c r="F19" s="17"/>
      <c r="G19" s="1">
        <v>13</v>
      </c>
      <c r="H19" s="205"/>
    </row>
    <row r="20" spans="1:17">
      <c r="A20" s="1">
        <v>14</v>
      </c>
      <c r="B20" s="210"/>
      <c r="C20" s="22"/>
      <c r="D20" s="22">
        <f t="shared" si="0"/>
        <v>91.99114761428217</v>
      </c>
      <c r="E20" s="228">
        <f>H.Marathon!$E20*(1-$K$2)+Marathon!$E20*$K$2</f>
        <v>0.90226073000000007</v>
      </c>
      <c r="F20" s="17"/>
      <c r="G20" s="1">
        <v>14</v>
      </c>
      <c r="H20" s="205"/>
    </row>
    <row r="21" spans="1:17">
      <c r="A21" s="1">
        <v>15</v>
      </c>
      <c r="B21" s="210"/>
      <c r="C21" s="22"/>
      <c r="D21" s="22">
        <f t="shared" si="0"/>
        <v>89.541636245390208</v>
      </c>
      <c r="E21" s="228">
        <f>H.Marathon!$E21*(1-$K$2)+Marathon!$E21*$K$2</f>
        <v>0.92694307899999995</v>
      </c>
      <c r="F21" s="17"/>
      <c r="G21" s="1">
        <v>15</v>
      </c>
      <c r="H21" s="205"/>
    </row>
    <row r="22" spans="1:17">
      <c r="A22" s="1">
        <v>16</v>
      </c>
      <c r="B22" s="210"/>
      <c r="C22" s="22"/>
      <c r="D22" s="22">
        <f t="shared" si="0"/>
        <v>87.688262050087161</v>
      </c>
      <c r="E22" s="228">
        <f>H.Marathon!$E22*(1-$K$2)+Marathon!$E22*$K$2</f>
        <v>0.94653489599999996</v>
      </c>
      <c r="F22" s="17"/>
      <c r="G22" s="1">
        <v>16</v>
      </c>
      <c r="H22" s="205"/>
    </row>
    <row r="23" spans="1:17">
      <c r="A23" s="1">
        <v>17</v>
      </c>
      <c r="B23" s="185" t="s">
        <v>853</v>
      </c>
      <c r="C23" s="22">
        <f t="shared" si="1"/>
        <v>124.56666666666666</v>
      </c>
      <c r="D23" s="22">
        <f t="shared" si="0"/>
        <v>86.251442178669876</v>
      </c>
      <c r="E23" s="228">
        <f>H.Marathon!$E23*(1-$K$2)+Marathon!$E23*$K$2</f>
        <v>0.96230274999999987</v>
      </c>
      <c r="F23" s="17">
        <f t="shared" si="2"/>
        <v>69.241189867810988</v>
      </c>
      <c r="G23" s="1">
        <v>17</v>
      </c>
      <c r="H23" s="185" t="s">
        <v>853</v>
      </c>
      <c r="I23" s="179">
        <v>7474</v>
      </c>
      <c r="J23" s="146" t="s">
        <v>854</v>
      </c>
      <c r="K23" s="146" t="s">
        <v>855</v>
      </c>
      <c r="L23" s="146" t="s">
        <v>251</v>
      </c>
      <c r="M23" s="148">
        <v>21198</v>
      </c>
      <c r="N23" s="147"/>
      <c r="O23" s="153" t="s">
        <v>856</v>
      </c>
      <c r="P23" s="148">
        <v>27511</v>
      </c>
      <c r="Q23" s="147"/>
    </row>
    <row r="24" spans="1:17">
      <c r="A24" s="1">
        <v>18</v>
      </c>
      <c r="B24" s="185" t="s">
        <v>857</v>
      </c>
      <c r="C24" s="22">
        <f t="shared" si="1"/>
        <v>112.18333333333334</v>
      </c>
      <c r="D24" s="22">
        <f t="shared" si="0"/>
        <v>85.009116510801434</v>
      </c>
      <c r="E24" s="228">
        <f>H.Marathon!$E24*(1-$K$2)+Marathon!$E24*$K$2</f>
        <v>0.97636586999999997</v>
      </c>
      <c r="F24" s="17">
        <f t="shared" si="2"/>
        <v>75.776957222523933</v>
      </c>
      <c r="G24" s="1">
        <v>18</v>
      </c>
      <c r="H24" s="185" t="s">
        <v>857</v>
      </c>
      <c r="I24" s="179">
        <v>6731</v>
      </c>
      <c r="J24" s="146" t="s">
        <v>858</v>
      </c>
      <c r="K24" s="146" t="s">
        <v>859</v>
      </c>
      <c r="L24" s="146" t="s">
        <v>126</v>
      </c>
      <c r="M24" s="148">
        <v>23764</v>
      </c>
      <c r="N24" s="147"/>
      <c r="O24" s="153" t="s">
        <v>860</v>
      </c>
      <c r="P24" s="148">
        <v>30367</v>
      </c>
      <c r="Q24" s="147"/>
    </row>
    <row r="25" spans="1:17">
      <c r="A25" s="1">
        <v>19</v>
      </c>
      <c r="B25" s="185" t="s">
        <v>861</v>
      </c>
      <c r="C25" s="22">
        <f t="shared" si="1"/>
        <v>106.5</v>
      </c>
      <c r="D25" s="22">
        <f t="shared" si="0"/>
        <v>83.974317901656221</v>
      </c>
      <c r="E25" s="228">
        <f>H.Marathon!$E25*(1-$K$2)+Marathon!$E25*$K$2</f>
        <v>0.98839743000000002</v>
      </c>
      <c r="F25" s="17">
        <f t="shared" si="2"/>
        <v>78.849124790287533</v>
      </c>
      <c r="G25" s="1">
        <v>19</v>
      </c>
      <c r="H25" s="185" t="s">
        <v>861</v>
      </c>
      <c r="I25" s="179">
        <v>6390</v>
      </c>
      <c r="J25" s="146" t="s">
        <v>862</v>
      </c>
      <c r="K25" s="146" t="s">
        <v>863</v>
      </c>
      <c r="L25" s="146" t="s">
        <v>126</v>
      </c>
      <c r="M25" s="148">
        <v>27446</v>
      </c>
      <c r="N25" s="147"/>
      <c r="O25" s="153" t="s">
        <v>860</v>
      </c>
      <c r="P25" s="148">
        <v>34749</v>
      </c>
      <c r="Q25" s="147"/>
    </row>
    <row r="26" spans="1:17">
      <c r="A26" s="1">
        <v>20</v>
      </c>
      <c r="B26" s="185" t="s">
        <v>864</v>
      </c>
      <c r="C26" s="22">
        <f t="shared" si="1"/>
        <v>103.95</v>
      </c>
      <c r="D26" s="22">
        <f t="shared" si="0"/>
        <v>83.33861479253585</v>
      </c>
      <c r="E26" s="228">
        <f>H.Marathon!$E26*(1-$K$2)+Marathon!$E26*$K$2</f>
        <v>0.99593688000000002</v>
      </c>
      <c r="F26" s="17">
        <f t="shared" si="2"/>
        <v>80.171827602247092</v>
      </c>
      <c r="G26" s="1">
        <v>20</v>
      </c>
      <c r="H26" s="185" t="s">
        <v>864</v>
      </c>
      <c r="I26" s="179">
        <v>6237</v>
      </c>
      <c r="J26" s="146" t="s">
        <v>865</v>
      </c>
      <c r="K26" s="146" t="s">
        <v>866</v>
      </c>
      <c r="L26" s="146" t="s">
        <v>126</v>
      </c>
      <c r="M26" s="148">
        <v>34881</v>
      </c>
      <c r="N26" s="147"/>
      <c r="O26" s="153" t="s">
        <v>860</v>
      </c>
      <c r="P26" s="148">
        <v>42421</v>
      </c>
      <c r="Q26" s="147"/>
    </row>
    <row r="27" spans="1:17">
      <c r="A27" s="1">
        <v>21</v>
      </c>
      <c r="B27" s="185" t="s">
        <v>867</v>
      </c>
      <c r="C27" s="22">
        <f t="shared" si="1"/>
        <v>103.43333333333332</v>
      </c>
      <c r="D27" s="22">
        <f t="shared" si="0"/>
        <v>83.084395467227708</v>
      </c>
      <c r="E27" s="228">
        <f>H.Marathon!$E27*(1-$K$2)+Marathon!$E27*$K$2</f>
        <v>0.99898421999999998</v>
      </c>
      <c r="F27" s="17">
        <f t="shared" si="2"/>
        <v>80.326518337635562</v>
      </c>
      <c r="G27" s="1">
        <v>21</v>
      </c>
      <c r="H27" s="185" t="s">
        <v>867</v>
      </c>
      <c r="I27" s="179">
        <v>6206</v>
      </c>
      <c r="J27" s="146" t="s">
        <v>868</v>
      </c>
      <c r="K27" s="146" t="s">
        <v>869</v>
      </c>
      <c r="L27" s="146" t="s">
        <v>126</v>
      </c>
      <c r="M27" s="148">
        <v>32941</v>
      </c>
      <c r="N27" s="147"/>
      <c r="O27" s="153" t="s">
        <v>870</v>
      </c>
      <c r="P27" s="148">
        <v>40958</v>
      </c>
      <c r="Q27" s="147"/>
    </row>
    <row r="28" spans="1:17">
      <c r="A28" s="1">
        <v>22</v>
      </c>
      <c r="B28" s="185" t="s">
        <v>871</v>
      </c>
      <c r="C28" s="22">
        <f t="shared" si="1"/>
        <v>99.95</v>
      </c>
      <c r="D28" s="22">
        <f t="shared" si="0"/>
        <v>83</v>
      </c>
      <c r="E28" s="228">
        <f>H.Marathon!$E28*(1-$K$2)+Marathon!$E28*$K$2</f>
        <v>1</v>
      </c>
      <c r="F28" s="17">
        <f t="shared" si="2"/>
        <v>83.04152076038018</v>
      </c>
      <c r="G28" s="1">
        <v>22</v>
      </c>
      <c r="H28" s="185" t="s">
        <v>871</v>
      </c>
      <c r="I28" s="179">
        <v>5997</v>
      </c>
      <c r="J28" s="146" t="s">
        <v>872</v>
      </c>
      <c r="K28" s="146" t="s">
        <v>873</v>
      </c>
      <c r="L28" s="147" t="s">
        <v>131</v>
      </c>
      <c r="M28" s="148">
        <v>34350</v>
      </c>
      <c r="N28" s="147"/>
      <c r="O28" s="153" t="s">
        <v>229</v>
      </c>
      <c r="P28" s="148">
        <v>42638</v>
      </c>
      <c r="Q28" s="147"/>
    </row>
    <row r="29" spans="1:17">
      <c r="A29" s="1">
        <v>23</v>
      </c>
      <c r="B29" s="185" t="s">
        <v>874</v>
      </c>
      <c r="C29" s="22">
        <f t="shared" si="1"/>
        <v>99.100000000000009</v>
      </c>
      <c r="D29" s="22">
        <f t="shared" si="0"/>
        <v>83</v>
      </c>
      <c r="E29" s="228">
        <f>H.Marathon!$E29*(1-$K$2)+Marathon!$E29*$K$2</f>
        <v>1</v>
      </c>
      <c r="F29" s="17">
        <f t="shared" si="2"/>
        <v>83.753784056508579</v>
      </c>
      <c r="G29" s="1">
        <v>23</v>
      </c>
      <c r="H29" s="185" t="s">
        <v>874</v>
      </c>
      <c r="I29" s="179">
        <v>5946</v>
      </c>
      <c r="J29" s="146" t="s">
        <v>875</v>
      </c>
      <c r="K29" s="146" t="s">
        <v>876</v>
      </c>
      <c r="L29" s="147" t="s">
        <v>131</v>
      </c>
      <c r="M29" s="148">
        <v>34223</v>
      </c>
      <c r="N29" s="147"/>
      <c r="O29" s="153" t="s">
        <v>229</v>
      </c>
      <c r="P29" s="148">
        <v>42638</v>
      </c>
      <c r="Q29" s="147"/>
    </row>
    <row r="30" spans="1:17">
      <c r="A30" s="1">
        <v>24</v>
      </c>
      <c r="B30" s="185" t="s">
        <v>877</v>
      </c>
      <c r="C30" s="22">
        <f t="shared" si="1"/>
        <v>103.08333333333333</v>
      </c>
      <c r="D30" s="22">
        <f t="shared" si="0"/>
        <v>83</v>
      </c>
      <c r="E30" s="228">
        <f>H.Marathon!$E30*(1-$K$2)+Marathon!$E30*$K$2</f>
        <v>1</v>
      </c>
      <c r="F30" s="17">
        <f t="shared" si="2"/>
        <v>80.517380759902991</v>
      </c>
      <c r="G30" s="1">
        <v>24</v>
      </c>
      <c r="H30" s="185" t="s">
        <v>877</v>
      </c>
      <c r="I30" s="179">
        <v>6185</v>
      </c>
      <c r="J30" s="146" t="s">
        <v>878</v>
      </c>
      <c r="K30" s="146" t="s">
        <v>879</v>
      </c>
      <c r="L30" s="146" t="s">
        <v>126</v>
      </c>
      <c r="M30" s="148">
        <v>27976</v>
      </c>
      <c r="N30" s="147"/>
      <c r="O30" s="153" t="s">
        <v>860</v>
      </c>
      <c r="P30" s="148">
        <v>36940</v>
      </c>
      <c r="Q30" s="147"/>
    </row>
    <row r="31" spans="1:17">
      <c r="A31" s="1">
        <v>25</v>
      </c>
      <c r="B31" s="185" t="s">
        <v>880</v>
      </c>
      <c r="C31" s="22">
        <f t="shared" si="1"/>
        <v>99.149999999999991</v>
      </c>
      <c r="D31" s="22">
        <f t="shared" si="0"/>
        <v>83</v>
      </c>
      <c r="E31" s="228">
        <f>H.Marathon!$E31*(1-$K$2)+Marathon!$E31*$K$2</f>
        <v>1</v>
      </c>
      <c r="F31" s="17">
        <f t="shared" si="2"/>
        <v>83.711548159354521</v>
      </c>
      <c r="G31" s="1">
        <v>25</v>
      </c>
      <c r="H31" s="185" t="s">
        <v>880</v>
      </c>
      <c r="I31" s="179">
        <v>5949</v>
      </c>
      <c r="J31" s="146" t="s">
        <v>328</v>
      </c>
      <c r="K31" s="146" t="s">
        <v>881</v>
      </c>
      <c r="L31" s="146" t="s">
        <v>126</v>
      </c>
      <c r="M31" s="148">
        <v>28674</v>
      </c>
      <c r="N31" s="147"/>
      <c r="O31" s="153" t="s">
        <v>860</v>
      </c>
      <c r="P31" s="148">
        <v>38032</v>
      </c>
      <c r="Q31" s="147"/>
    </row>
    <row r="32" spans="1:17">
      <c r="A32" s="1">
        <v>26</v>
      </c>
      <c r="B32" s="185" t="s">
        <v>882</v>
      </c>
      <c r="C32" s="22">
        <f t="shared" si="1"/>
        <v>104.60000000000001</v>
      </c>
      <c r="D32" s="22">
        <f t="shared" si="0"/>
        <v>83</v>
      </c>
      <c r="E32" s="228">
        <f>H.Marathon!$E32*(1-$K$2)+Marathon!$E32*$K$2</f>
        <v>1</v>
      </c>
      <c r="F32" s="17">
        <f t="shared" si="2"/>
        <v>79.349904397705544</v>
      </c>
      <c r="G32" s="1">
        <v>26</v>
      </c>
      <c r="H32" s="185" t="s">
        <v>882</v>
      </c>
      <c r="I32" s="179">
        <v>6276</v>
      </c>
      <c r="J32" s="146" t="s">
        <v>883</v>
      </c>
      <c r="K32" s="146" t="s">
        <v>884</v>
      </c>
      <c r="L32" s="146" t="s">
        <v>126</v>
      </c>
      <c r="M32" s="148">
        <v>27981</v>
      </c>
      <c r="N32" s="147"/>
      <c r="O32" s="153" t="s">
        <v>860</v>
      </c>
      <c r="P32" s="148">
        <v>37668</v>
      </c>
      <c r="Q32" s="147"/>
    </row>
    <row r="33" spans="1:17">
      <c r="A33" s="1">
        <v>27</v>
      </c>
      <c r="B33" s="185" t="s">
        <v>885</v>
      </c>
      <c r="C33" s="22">
        <f t="shared" si="1"/>
        <v>103.74999999999999</v>
      </c>
      <c r="D33" s="22">
        <f t="shared" si="0"/>
        <v>83</v>
      </c>
      <c r="E33" s="228">
        <f>H.Marathon!$E33*(1-$K$2)+Marathon!$E33*$K$2</f>
        <v>1</v>
      </c>
      <c r="F33" s="17">
        <f t="shared" si="2"/>
        <v>80.000000000000014</v>
      </c>
      <c r="G33" s="1">
        <v>27</v>
      </c>
      <c r="H33" s="185" t="s">
        <v>885</v>
      </c>
      <c r="I33" s="179">
        <v>6225</v>
      </c>
      <c r="J33" s="146" t="s">
        <v>600</v>
      </c>
      <c r="K33" s="146" t="s">
        <v>731</v>
      </c>
      <c r="L33" s="147" t="s">
        <v>128</v>
      </c>
      <c r="M33" s="148">
        <v>32485</v>
      </c>
      <c r="N33" s="147"/>
      <c r="O33" s="153" t="s">
        <v>229</v>
      </c>
      <c r="P33" s="148">
        <v>42638</v>
      </c>
      <c r="Q33" s="147"/>
    </row>
    <row r="34" spans="1:17">
      <c r="A34" s="1">
        <v>28</v>
      </c>
      <c r="B34" s="185" t="s">
        <v>886</v>
      </c>
      <c r="C34" s="22">
        <f t="shared" si="1"/>
        <v>101.95</v>
      </c>
      <c r="D34" s="22">
        <f t="shared" si="0"/>
        <v>83</v>
      </c>
      <c r="E34" s="228">
        <f>H.Marathon!$E34*(1-$K$2)+Marathon!$E34*$K$2</f>
        <v>1</v>
      </c>
      <c r="F34" s="17">
        <f t="shared" si="2"/>
        <v>81.412457086807251</v>
      </c>
      <c r="G34" s="1">
        <v>28</v>
      </c>
      <c r="H34" s="185" t="s">
        <v>886</v>
      </c>
      <c r="I34" s="179">
        <v>6117</v>
      </c>
      <c r="J34" s="146" t="s">
        <v>887</v>
      </c>
      <c r="K34" s="146" t="s">
        <v>888</v>
      </c>
      <c r="L34" s="146" t="s">
        <v>126</v>
      </c>
      <c r="M34" s="148">
        <v>26425</v>
      </c>
      <c r="N34" s="147"/>
      <c r="O34" s="153" t="s">
        <v>860</v>
      </c>
      <c r="P34" s="148">
        <v>36940</v>
      </c>
      <c r="Q34" s="147"/>
    </row>
    <row r="35" spans="1:17">
      <c r="A35" s="1">
        <v>29</v>
      </c>
      <c r="B35" s="185" t="s">
        <v>889</v>
      </c>
      <c r="C35" s="22">
        <f t="shared" si="1"/>
        <v>106.48333333333332</v>
      </c>
      <c r="D35" s="22">
        <f t="shared" si="0"/>
        <v>83</v>
      </c>
      <c r="E35" s="228">
        <f>H.Marathon!$E35*(1-$K$2)+Marathon!$E35*$K$2</f>
        <v>1</v>
      </c>
      <c r="F35" s="17">
        <f t="shared" si="2"/>
        <v>77.946470496165304</v>
      </c>
      <c r="G35" s="1">
        <v>29</v>
      </c>
      <c r="H35" s="185" t="s">
        <v>889</v>
      </c>
      <c r="I35" s="179">
        <v>6389</v>
      </c>
      <c r="J35" s="146" t="s">
        <v>890</v>
      </c>
      <c r="K35" s="146" t="s">
        <v>891</v>
      </c>
      <c r="L35" s="146" t="s">
        <v>126</v>
      </c>
      <c r="M35" s="148">
        <v>30251</v>
      </c>
      <c r="N35" s="147"/>
      <c r="O35" s="153" t="s">
        <v>870</v>
      </c>
      <c r="P35" s="148">
        <v>40958</v>
      </c>
      <c r="Q35" s="147"/>
    </row>
    <row r="36" spans="1:17" ht="15.75">
      <c r="A36" s="1">
        <v>30</v>
      </c>
      <c r="B36" s="185" t="s">
        <v>779</v>
      </c>
      <c r="C36" s="22">
        <f t="shared" si="1"/>
        <v>94</v>
      </c>
      <c r="D36" s="22">
        <f t="shared" si="0"/>
        <v>83</v>
      </c>
      <c r="E36" s="228">
        <f>H.Marathon!$E36*(1-$K$2)+Marathon!$E36*$K$2</f>
        <v>1</v>
      </c>
      <c r="F36" s="17">
        <f t="shared" si="2"/>
        <v>88.297872340425528</v>
      </c>
      <c r="G36" s="1">
        <v>30</v>
      </c>
      <c r="H36" s="185" t="s">
        <v>779</v>
      </c>
      <c r="I36" s="179">
        <v>5640</v>
      </c>
      <c r="J36" s="146" t="s">
        <v>379</v>
      </c>
      <c r="K36" s="146" t="s">
        <v>380</v>
      </c>
      <c r="L36" s="146" t="s">
        <v>147</v>
      </c>
      <c r="M36" s="148">
        <v>33970</v>
      </c>
      <c r="N36" s="189" t="s">
        <v>892</v>
      </c>
      <c r="O36" s="189" t="s">
        <v>326</v>
      </c>
      <c r="P36" s="190">
        <v>45207</v>
      </c>
      <c r="Q36" s="147"/>
    </row>
    <row r="37" spans="1:17">
      <c r="A37" s="1">
        <v>31</v>
      </c>
      <c r="B37" s="185" t="s">
        <v>893</v>
      </c>
      <c r="C37" s="22">
        <f t="shared" si="1"/>
        <v>106.43333333333334</v>
      </c>
      <c r="D37" s="22">
        <f t="shared" si="0"/>
        <v>83</v>
      </c>
      <c r="E37" s="228">
        <f>H.Marathon!$E37*(1-$K$2)+Marathon!$E37*$K$2</f>
        <v>1</v>
      </c>
      <c r="F37" s="17">
        <f t="shared" si="2"/>
        <v>77.983088005010956</v>
      </c>
      <c r="G37" s="1">
        <v>31</v>
      </c>
      <c r="H37" s="185" t="s">
        <v>893</v>
      </c>
      <c r="I37" s="179">
        <v>6386</v>
      </c>
      <c r="J37" s="146" t="s">
        <v>894</v>
      </c>
      <c r="K37" s="146" t="s">
        <v>895</v>
      </c>
      <c r="L37" s="146" t="s">
        <v>147</v>
      </c>
      <c r="M37" s="148">
        <v>24578</v>
      </c>
      <c r="N37" s="147"/>
      <c r="O37" s="153" t="s">
        <v>896</v>
      </c>
      <c r="P37" s="148">
        <v>36212</v>
      </c>
      <c r="Q37" s="147"/>
    </row>
    <row r="38" spans="1:17">
      <c r="A38" s="1">
        <v>32</v>
      </c>
      <c r="B38" s="185" t="s">
        <v>867</v>
      </c>
      <c r="C38" s="22">
        <f t="shared" si="1"/>
        <v>103.43333333333332</v>
      </c>
      <c r="D38" s="22">
        <f t="shared" si="0"/>
        <v>83.016341268680691</v>
      </c>
      <c r="E38" s="228">
        <f>H.Marathon!$E38*(1-$K$2)+Marathon!$E38*$K$2</f>
        <v>0.99980315600000003</v>
      </c>
      <c r="F38" s="17">
        <f t="shared" si="2"/>
        <v>80.260723108618151</v>
      </c>
      <c r="G38" s="1">
        <v>32</v>
      </c>
      <c r="H38" s="185" t="s">
        <v>867</v>
      </c>
      <c r="I38" s="179">
        <v>6206</v>
      </c>
      <c r="J38" s="146" t="s">
        <v>897</v>
      </c>
      <c r="K38" s="146" t="s">
        <v>898</v>
      </c>
      <c r="L38" s="146" t="s">
        <v>126</v>
      </c>
      <c r="M38" s="148">
        <v>21843</v>
      </c>
      <c r="N38" s="147"/>
      <c r="O38" s="153" t="s">
        <v>899</v>
      </c>
      <c r="P38" s="148">
        <v>33580</v>
      </c>
      <c r="Q38" s="147"/>
    </row>
    <row r="39" spans="1:17">
      <c r="A39" s="1">
        <v>33</v>
      </c>
      <c r="B39" s="185" t="s">
        <v>900</v>
      </c>
      <c r="C39" s="22">
        <f t="shared" si="1"/>
        <v>104.14999999999999</v>
      </c>
      <c r="D39" s="22">
        <f t="shared" si="0"/>
        <v>83.073586416700735</v>
      </c>
      <c r="E39" s="228">
        <f>H.Marathon!$E39*(1-$K$2)+Marathon!$E39*$K$2</f>
        <v>0.99911420200000001</v>
      </c>
      <c r="F39" s="17">
        <f t="shared" si="2"/>
        <v>79.763405104849483</v>
      </c>
      <c r="G39" s="1">
        <v>33</v>
      </c>
      <c r="H39" s="185" t="s">
        <v>900</v>
      </c>
      <c r="I39" s="179">
        <v>6249</v>
      </c>
      <c r="J39" s="146" t="s">
        <v>901</v>
      </c>
      <c r="K39" s="146" t="s">
        <v>902</v>
      </c>
      <c r="L39" s="146" t="s">
        <v>598</v>
      </c>
      <c r="M39" s="148">
        <v>25615</v>
      </c>
      <c r="N39" s="147"/>
      <c r="O39" s="153" t="s">
        <v>903</v>
      </c>
      <c r="P39" s="148">
        <v>37836</v>
      </c>
      <c r="Q39" s="147"/>
    </row>
    <row r="40" spans="1:17">
      <c r="A40" s="1">
        <v>34</v>
      </c>
      <c r="B40" s="185" t="s">
        <v>904</v>
      </c>
      <c r="C40" s="22">
        <f t="shared" si="1"/>
        <v>103.81666666666668</v>
      </c>
      <c r="D40" s="22">
        <f t="shared" si="0"/>
        <v>83.163702759059035</v>
      </c>
      <c r="E40" s="228">
        <f>H.Marathon!$E40*(1-$K$2)+Marathon!$E40*$K$2</f>
        <v>0.99803156000000004</v>
      </c>
      <c r="F40" s="17">
        <f t="shared" si="2"/>
        <v>80.106311856534617</v>
      </c>
      <c r="G40" s="1">
        <v>34</v>
      </c>
      <c r="H40" s="185" t="s">
        <v>904</v>
      </c>
      <c r="I40" s="179">
        <v>6229</v>
      </c>
      <c r="J40" s="146" t="s">
        <v>905</v>
      </c>
      <c r="K40" s="146" t="s">
        <v>906</v>
      </c>
      <c r="L40" s="146" t="s">
        <v>126</v>
      </c>
      <c r="M40" s="148">
        <v>27713</v>
      </c>
      <c r="N40" s="147"/>
      <c r="O40" s="153" t="s">
        <v>860</v>
      </c>
      <c r="P40" s="148">
        <v>40230</v>
      </c>
      <c r="Q40" s="147"/>
    </row>
    <row r="41" spans="1:17" ht="15.75">
      <c r="A41" s="1">
        <v>35</v>
      </c>
      <c r="B41" s="193" t="s">
        <v>907</v>
      </c>
      <c r="C41" s="22">
        <f t="shared" si="1"/>
        <v>96.083333333333343</v>
      </c>
      <c r="D41" s="22">
        <f t="shared" si="0"/>
        <v>83.295130640524462</v>
      </c>
      <c r="E41" s="228">
        <f>H.Marathon!$E41*(1-$K$2)+Marathon!$E41*$K$2</f>
        <v>0.99645680800000003</v>
      </c>
      <c r="F41" s="17">
        <f t="shared" si="2"/>
        <v>86.690508906009839</v>
      </c>
      <c r="G41" s="1">
        <v>35</v>
      </c>
      <c r="H41" s="193" t="s">
        <v>907</v>
      </c>
      <c r="I41" s="182">
        <v>5365</v>
      </c>
      <c r="J41" s="181" t="s">
        <v>156</v>
      </c>
      <c r="K41" s="181" t="s">
        <v>908</v>
      </c>
      <c r="L41" s="181" t="s">
        <v>128</v>
      </c>
      <c r="M41" s="196">
        <v>29969</v>
      </c>
      <c r="N41" s="203" t="s">
        <v>909</v>
      </c>
      <c r="O41" s="187" t="s">
        <v>910</v>
      </c>
      <c r="P41" s="196">
        <v>42848</v>
      </c>
      <c r="Q41" s="197" t="s">
        <v>565</v>
      </c>
    </row>
    <row r="42" spans="1:17">
      <c r="A42" s="1">
        <v>36</v>
      </c>
      <c r="B42" s="185" t="s">
        <v>911</v>
      </c>
      <c r="C42" s="22">
        <f t="shared" si="1"/>
        <v>103.39999999999999</v>
      </c>
      <c r="D42" s="22">
        <f t="shared" si="0"/>
        <v>83.464263371326197</v>
      </c>
      <c r="E42" s="228">
        <f>H.Marathon!$E42*(1-$K$2)+Marathon!$E42*$K$2</f>
        <v>0.99443757899999996</v>
      </c>
      <c r="F42" s="17">
        <f t="shared" si="2"/>
        <v>80.719790494512765</v>
      </c>
      <c r="G42" s="1">
        <v>36</v>
      </c>
      <c r="H42" s="185" t="s">
        <v>911</v>
      </c>
      <c r="I42" s="179">
        <v>6204</v>
      </c>
      <c r="J42" s="146" t="s">
        <v>912</v>
      </c>
      <c r="K42" s="146" t="s">
        <v>913</v>
      </c>
      <c r="L42" s="146" t="s">
        <v>140</v>
      </c>
      <c r="M42" s="148">
        <v>26889</v>
      </c>
      <c r="N42" s="147"/>
      <c r="O42" s="153" t="s">
        <v>860</v>
      </c>
      <c r="P42" s="148">
        <v>40230</v>
      </c>
      <c r="Q42" s="147"/>
    </row>
    <row r="43" spans="1:17">
      <c r="A43" s="1">
        <v>37</v>
      </c>
      <c r="B43" s="185" t="s">
        <v>914</v>
      </c>
      <c r="C43" s="22">
        <f t="shared" si="1"/>
        <v>106.11666666666667</v>
      </c>
      <c r="D43" s="22">
        <f t="shared" ref="D43:D74" si="3">E$4/E43</f>
        <v>83.752900045071172</v>
      </c>
      <c r="E43" s="228">
        <f>H.Marathon!$E43*(1-$K$2)+Marathon!$E43*$K$2</f>
        <v>0.99101046000000004</v>
      </c>
      <c r="F43" s="17">
        <f t="shared" si="2"/>
        <v>78.925302382664825</v>
      </c>
      <c r="G43" s="1">
        <v>37</v>
      </c>
      <c r="H43" s="185" t="s">
        <v>914</v>
      </c>
      <c r="I43" s="179">
        <v>6367</v>
      </c>
      <c r="J43" s="146" t="s">
        <v>915</v>
      </c>
      <c r="K43" s="146" t="s">
        <v>916</v>
      </c>
      <c r="L43" s="146" t="s">
        <v>123</v>
      </c>
      <c r="M43" s="148">
        <v>28680</v>
      </c>
      <c r="N43" s="147"/>
      <c r="O43" s="153" t="s">
        <v>304</v>
      </c>
      <c r="P43" s="148">
        <v>42413</v>
      </c>
      <c r="Q43" s="147"/>
    </row>
    <row r="44" spans="1:17">
      <c r="A44" s="1">
        <v>38</v>
      </c>
      <c r="B44" s="185" t="s">
        <v>917</v>
      </c>
      <c r="C44" s="22">
        <f t="shared" si="1"/>
        <v>107.05000000000001</v>
      </c>
      <c r="D44" s="22">
        <f t="shared" si="3"/>
        <v>84.189537805290144</v>
      </c>
      <c r="E44" s="228">
        <f>H.Marathon!$E44*(1-$K$2)+Marathon!$E44*$K$2</f>
        <v>0.98587071699999995</v>
      </c>
      <c r="F44" s="17">
        <f t="shared" ref="F44:F75" si="4">100*(D44/C44)</f>
        <v>78.64506100447467</v>
      </c>
      <c r="G44" s="1">
        <v>38</v>
      </c>
      <c r="H44" s="185" t="s">
        <v>917</v>
      </c>
      <c r="I44" s="179">
        <v>6423</v>
      </c>
      <c r="J44" s="146" t="s">
        <v>918</v>
      </c>
      <c r="K44" s="146" t="s">
        <v>919</v>
      </c>
      <c r="L44" s="146" t="s">
        <v>126</v>
      </c>
      <c r="M44" s="148">
        <v>24275</v>
      </c>
      <c r="N44" s="147"/>
      <c r="O44" s="153" t="s">
        <v>860</v>
      </c>
      <c r="P44" s="148">
        <v>38403</v>
      </c>
      <c r="Q44" s="147"/>
    </row>
    <row r="45" spans="1:17">
      <c r="A45" s="1">
        <v>39</v>
      </c>
      <c r="B45" s="185" t="s">
        <v>920</v>
      </c>
      <c r="C45" s="22">
        <f t="shared" si="1"/>
        <v>107.25</v>
      </c>
      <c r="D45" s="22">
        <f t="shared" si="3"/>
        <v>84.774401208043784</v>
      </c>
      <c r="E45" s="228">
        <f>H.Marathon!$E45*(1-$K$2)+Marathon!$E45*$K$2</f>
        <v>0.97906913900000014</v>
      </c>
      <c r="F45" s="17">
        <f t="shared" si="4"/>
        <v>79.043730730110752</v>
      </c>
      <c r="G45" s="1">
        <v>39</v>
      </c>
      <c r="H45" s="185" t="s">
        <v>920</v>
      </c>
      <c r="I45" s="179">
        <v>6435</v>
      </c>
      <c r="J45" s="146" t="s">
        <v>918</v>
      </c>
      <c r="K45" s="146" t="s">
        <v>919</v>
      </c>
      <c r="L45" s="146" t="s">
        <v>126</v>
      </c>
      <c r="M45" s="148">
        <v>24275</v>
      </c>
      <c r="N45" s="147"/>
      <c r="O45" s="153" t="s">
        <v>860</v>
      </c>
      <c r="P45" s="148">
        <v>38767</v>
      </c>
      <c r="Q45" s="147"/>
    </row>
    <row r="46" spans="1:17" ht="15.75">
      <c r="A46" s="1">
        <v>40</v>
      </c>
      <c r="B46" s="185" t="s">
        <v>921</v>
      </c>
      <c r="C46" s="22">
        <f t="shared" si="1"/>
        <v>103.78333333333335</v>
      </c>
      <c r="D46" s="22">
        <f t="shared" si="3"/>
        <v>85.464417324891571</v>
      </c>
      <c r="E46" s="228">
        <f>H.Marathon!$E46*(1-$K$2)+Marathon!$E46*$K$2</f>
        <v>0.9711644049999999</v>
      </c>
      <c r="F46" s="17">
        <f t="shared" si="4"/>
        <v>82.348884526955089</v>
      </c>
      <c r="G46" s="1">
        <v>40</v>
      </c>
      <c r="H46" s="185" t="s">
        <v>921</v>
      </c>
      <c r="I46" s="179">
        <v>6227</v>
      </c>
      <c r="J46" s="146" t="s">
        <v>922</v>
      </c>
      <c r="K46" s="146" t="s">
        <v>923</v>
      </c>
      <c r="L46" s="146"/>
      <c r="M46" s="148">
        <v>30585</v>
      </c>
      <c r="N46" s="189" t="s">
        <v>892</v>
      </c>
      <c r="O46" s="189" t="s">
        <v>326</v>
      </c>
      <c r="P46" s="190">
        <v>45207</v>
      </c>
      <c r="Q46" s="147"/>
    </row>
    <row r="47" spans="1:17">
      <c r="A47" s="1">
        <v>41</v>
      </c>
      <c r="B47" s="185" t="s">
        <v>924</v>
      </c>
      <c r="C47" s="22">
        <f t="shared" si="1"/>
        <v>113.21666666666667</v>
      </c>
      <c r="D47" s="22">
        <f t="shared" si="3"/>
        <v>86.174563279175288</v>
      </c>
      <c r="E47" s="228">
        <f>H.Marathon!$E47*(1-$K$2)+Marathon!$E47*$K$2</f>
        <v>0.963161249</v>
      </c>
      <c r="F47" s="17">
        <f t="shared" si="4"/>
        <v>76.114732765354304</v>
      </c>
      <c r="G47" s="1">
        <v>41</v>
      </c>
      <c r="H47" s="185" t="s">
        <v>924</v>
      </c>
      <c r="I47" s="179">
        <v>6793</v>
      </c>
      <c r="J47" s="146" t="s">
        <v>925</v>
      </c>
      <c r="K47" s="146" t="s">
        <v>926</v>
      </c>
      <c r="L47" s="146" t="s">
        <v>126</v>
      </c>
      <c r="M47" s="148">
        <v>23187</v>
      </c>
      <c r="N47" s="147"/>
      <c r="O47" s="153" t="s">
        <v>860</v>
      </c>
      <c r="P47" s="148">
        <v>38403</v>
      </c>
      <c r="Q47" s="147"/>
    </row>
    <row r="48" spans="1:17">
      <c r="A48" s="1">
        <v>42</v>
      </c>
      <c r="B48" s="185" t="s">
        <v>927</v>
      </c>
      <c r="C48" s="22">
        <f t="shared" si="1"/>
        <v>105.06666666666668</v>
      </c>
      <c r="D48" s="22">
        <f t="shared" si="3"/>
        <v>86.892132893489688</v>
      </c>
      <c r="E48" s="228">
        <f>H.Marathon!$E48*(1-$K$2)+Marathon!$E48*$K$2</f>
        <v>0.95520730399999998</v>
      </c>
      <c r="F48" s="17">
        <f t="shared" si="4"/>
        <v>82.70190313466658</v>
      </c>
      <c r="G48" s="1">
        <v>42</v>
      </c>
      <c r="H48" s="185" t="s">
        <v>927</v>
      </c>
      <c r="I48" s="179">
        <v>6304</v>
      </c>
      <c r="J48" s="146" t="s">
        <v>161</v>
      </c>
      <c r="K48" s="146" t="s">
        <v>162</v>
      </c>
      <c r="L48" s="146" t="s">
        <v>123</v>
      </c>
      <c r="M48" s="148">
        <v>26709</v>
      </c>
      <c r="N48" s="147" t="s">
        <v>928</v>
      </c>
      <c r="O48" s="153" t="s">
        <v>326</v>
      </c>
      <c r="P48" s="148">
        <v>42288</v>
      </c>
      <c r="Q48" s="147"/>
    </row>
    <row r="49" spans="1:17">
      <c r="A49" s="1">
        <v>43</v>
      </c>
      <c r="B49" s="185" t="s">
        <v>929</v>
      </c>
      <c r="C49" s="22">
        <f t="shared" si="1"/>
        <v>111.61666666666667</v>
      </c>
      <c r="D49" s="22">
        <f t="shared" si="3"/>
        <v>87.626305454059306</v>
      </c>
      <c r="E49" s="228">
        <f>H.Marathon!$E49*(1-$K$2)+Marathon!$E49*$K$2</f>
        <v>0.94720414799999997</v>
      </c>
      <c r="F49" s="17">
        <f t="shared" si="4"/>
        <v>78.506470468023863</v>
      </c>
      <c r="G49" s="1">
        <v>43</v>
      </c>
      <c r="H49" s="185" t="s">
        <v>929</v>
      </c>
      <c r="I49" s="179">
        <v>6697</v>
      </c>
      <c r="J49" s="146" t="s">
        <v>930</v>
      </c>
      <c r="K49" s="146" t="s">
        <v>931</v>
      </c>
      <c r="L49" s="146" t="s">
        <v>147</v>
      </c>
      <c r="M49" s="148">
        <v>21015</v>
      </c>
      <c r="N49" s="147"/>
      <c r="O49" s="153" t="s">
        <v>896</v>
      </c>
      <c r="P49" s="148">
        <v>36940</v>
      </c>
      <c r="Q49" s="147"/>
    </row>
    <row r="50" spans="1:17">
      <c r="A50" s="1">
        <v>44</v>
      </c>
      <c r="B50" s="185" t="s">
        <v>932</v>
      </c>
      <c r="C50" s="22">
        <f t="shared" si="1"/>
        <v>113.33333333333334</v>
      </c>
      <c r="D50" s="22">
        <f t="shared" si="3"/>
        <v>88.372990134150115</v>
      </c>
      <c r="E50" s="228">
        <f>H.Marathon!$E50*(1-$K$2)+Marathon!$E50*$K$2</f>
        <v>0.93920099199999996</v>
      </c>
      <c r="F50" s="17">
        <f t="shared" si="4"/>
        <v>77.976167765426567</v>
      </c>
      <c r="G50" s="1">
        <v>44</v>
      </c>
      <c r="H50" s="185" t="s">
        <v>932</v>
      </c>
      <c r="I50" s="179">
        <v>6800</v>
      </c>
      <c r="J50" s="146" t="s">
        <v>930</v>
      </c>
      <c r="K50" s="146" t="s">
        <v>931</v>
      </c>
      <c r="L50" s="146" t="s">
        <v>147</v>
      </c>
      <c r="M50" s="148">
        <v>21015</v>
      </c>
      <c r="N50" s="147"/>
      <c r="O50" s="153" t="s">
        <v>896</v>
      </c>
      <c r="P50" s="148">
        <v>37304</v>
      </c>
      <c r="Q50" s="147"/>
    </row>
    <row r="51" spans="1:17">
      <c r="A51" s="1">
        <v>45</v>
      </c>
      <c r="B51" s="185" t="s">
        <v>933</v>
      </c>
      <c r="C51" s="22">
        <f t="shared" si="1"/>
        <v>113.4</v>
      </c>
      <c r="D51" s="22">
        <f t="shared" si="3"/>
        <v>89.132509539036334</v>
      </c>
      <c r="E51" s="228">
        <f>H.Marathon!$E51*(1-$K$2)+Marathon!$E51*$K$2</f>
        <v>0.93119783600000006</v>
      </c>
      <c r="F51" s="17">
        <f t="shared" si="4"/>
        <v>78.600096595270131</v>
      </c>
      <c r="G51" s="1">
        <v>45</v>
      </c>
      <c r="H51" s="185" t="s">
        <v>933</v>
      </c>
      <c r="I51" s="179">
        <v>6804</v>
      </c>
      <c r="J51" s="146" t="s">
        <v>918</v>
      </c>
      <c r="K51" s="146" t="s">
        <v>919</v>
      </c>
      <c r="L51" s="146" t="s">
        <v>126</v>
      </c>
      <c r="M51" s="148">
        <v>24275</v>
      </c>
      <c r="N51" s="147"/>
      <c r="O51" s="153" t="s">
        <v>860</v>
      </c>
      <c r="P51" s="148">
        <v>40958</v>
      </c>
      <c r="Q51" s="147"/>
    </row>
    <row r="52" spans="1:17">
      <c r="A52" s="1">
        <v>46</v>
      </c>
      <c r="B52" s="185" t="s">
        <v>934</v>
      </c>
      <c r="C52" s="22">
        <f t="shared" si="1"/>
        <v>113.08333333333334</v>
      </c>
      <c r="D52" s="22">
        <f t="shared" si="3"/>
        <v>89.905197460626624</v>
      </c>
      <c r="E52" s="228">
        <f>H.Marathon!$E52*(1-$K$2)+Marathon!$E52*$K$2</f>
        <v>0.92319467999999993</v>
      </c>
      <c r="F52" s="17">
        <f t="shared" si="4"/>
        <v>79.503490753686023</v>
      </c>
      <c r="G52" s="1">
        <v>46</v>
      </c>
      <c r="H52" s="185" t="s">
        <v>934</v>
      </c>
      <c r="I52" s="179">
        <v>6785</v>
      </c>
      <c r="J52" s="146" t="s">
        <v>918</v>
      </c>
      <c r="K52" s="146" t="s">
        <v>919</v>
      </c>
      <c r="L52" s="146" t="s">
        <v>126</v>
      </c>
      <c r="M52" s="148">
        <v>24275</v>
      </c>
      <c r="N52" s="147"/>
      <c r="O52" s="153" t="s">
        <v>860</v>
      </c>
      <c r="P52" s="148">
        <v>41322</v>
      </c>
      <c r="Q52" s="147"/>
    </row>
    <row r="53" spans="1:17">
      <c r="A53" s="1">
        <v>47</v>
      </c>
      <c r="B53" s="185" t="s">
        <v>935</v>
      </c>
      <c r="C53" s="22">
        <f t="shared" si="1"/>
        <v>120.38333333333334</v>
      </c>
      <c r="D53" s="22">
        <f t="shared" si="3"/>
        <v>90.686523038116306</v>
      </c>
      <c r="E53" s="228">
        <f>H.Marathon!$E53*(1-$K$2)+Marathon!$E53*$K$2</f>
        <v>0.91524073500000003</v>
      </c>
      <c r="F53" s="17">
        <f t="shared" si="4"/>
        <v>75.331460366703283</v>
      </c>
      <c r="G53" s="1">
        <v>47</v>
      </c>
      <c r="H53" s="185" t="s">
        <v>935</v>
      </c>
      <c r="I53" s="179">
        <v>7223</v>
      </c>
      <c r="J53" s="146" t="s">
        <v>936</v>
      </c>
      <c r="K53" s="146" t="s">
        <v>937</v>
      </c>
      <c r="L53" s="146" t="s">
        <v>299</v>
      </c>
      <c r="M53" s="148">
        <v>25449</v>
      </c>
      <c r="N53" s="147"/>
      <c r="O53" s="153" t="s">
        <v>938</v>
      </c>
      <c r="P53" s="148">
        <v>42624</v>
      </c>
      <c r="Q53" s="147"/>
    </row>
    <row r="54" spans="1:17">
      <c r="A54" s="1">
        <v>48</v>
      </c>
      <c r="B54" s="185" t="s">
        <v>939</v>
      </c>
      <c r="C54" s="22">
        <f t="shared" si="1"/>
        <v>119.41666666666667</v>
      </c>
      <c r="D54" s="22">
        <f t="shared" si="3"/>
        <v>91.486510172436326</v>
      </c>
      <c r="E54" s="228">
        <f>H.Marathon!$E54*(1-$K$2)+Marathon!$E54*$K$2</f>
        <v>0.90723757900000002</v>
      </c>
      <c r="F54" s="17">
        <f t="shared" si="4"/>
        <v>76.61117390573871</v>
      </c>
      <c r="G54" s="1">
        <v>48</v>
      </c>
      <c r="H54" s="185" t="s">
        <v>939</v>
      </c>
      <c r="I54" s="179">
        <v>7165</v>
      </c>
      <c r="J54" s="146" t="s">
        <v>471</v>
      </c>
      <c r="K54" s="146" t="s">
        <v>472</v>
      </c>
      <c r="L54" s="146" t="s">
        <v>123</v>
      </c>
      <c r="M54" s="148">
        <v>14922</v>
      </c>
      <c r="N54" s="147" t="s">
        <v>940</v>
      </c>
      <c r="O54" s="153" t="s">
        <v>941</v>
      </c>
      <c r="P54" s="148">
        <v>32460</v>
      </c>
      <c r="Q54" s="147"/>
    </row>
    <row r="55" spans="1:17">
      <c r="A55" s="1">
        <v>49</v>
      </c>
      <c r="B55" s="185" t="s">
        <v>942</v>
      </c>
      <c r="C55" s="22">
        <f t="shared" si="1"/>
        <v>123.91666666666666</v>
      </c>
      <c r="D55" s="22">
        <f t="shared" si="3"/>
        <v>92.300737023720458</v>
      </c>
      <c r="E55" s="228">
        <f>H.Marathon!$E55*(1-$K$2)+Marathon!$E55*$K$2</f>
        <v>0.899234423</v>
      </c>
      <c r="F55" s="17">
        <f t="shared" si="4"/>
        <v>74.48613613212143</v>
      </c>
      <c r="G55" s="1">
        <v>49</v>
      </c>
      <c r="H55" s="185" t="s">
        <v>942</v>
      </c>
      <c r="I55" s="179">
        <v>7435</v>
      </c>
      <c r="J55" s="146" t="s">
        <v>943</v>
      </c>
      <c r="K55" s="146" t="s">
        <v>944</v>
      </c>
      <c r="L55" s="146" t="s">
        <v>299</v>
      </c>
      <c r="M55" s="148">
        <v>24030</v>
      </c>
      <c r="N55" s="147"/>
      <c r="O55" s="153" t="s">
        <v>945</v>
      </c>
      <c r="P55" s="148">
        <v>42274</v>
      </c>
      <c r="Q55" s="147"/>
    </row>
    <row r="56" spans="1:17">
      <c r="A56" s="1">
        <v>50</v>
      </c>
      <c r="B56" s="185" t="s">
        <v>946</v>
      </c>
      <c r="C56" s="22">
        <f t="shared" si="1"/>
        <v>120.68333333333332</v>
      </c>
      <c r="D56" s="22">
        <f t="shared" si="3"/>
        <v>93.129587205113168</v>
      </c>
      <c r="E56" s="228">
        <f>H.Marathon!$E56*(1-$K$2)+Marathon!$E56*$K$2</f>
        <v>0.89123126699999999</v>
      </c>
      <c r="F56" s="17">
        <f t="shared" si="4"/>
        <v>77.168557275332006</v>
      </c>
      <c r="G56" s="1">
        <v>50</v>
      </c>
      <c r="H56" s="185" t="s">
        <v>946</v>
      </c>
      <c r="I56" s="179">
        <v>7241</v>
      </c>
      <c r="J56" s="146" t="s">
        <v>471</v>
      </c>
      <c r="K56" s="146" t="s">
        <v>472</v>
      </c>
      <c r="L56" s="146" t="s">
        <v>123</v>
      </c>
      <c r="M56" s="148">
        <v>14922</v>
      </c>
      <c r="N56" s="147" t="s">
        <v>940</v>
      </c>
      <c r="O56" s="153" t="s">
        <v>941</v>
      </c>
      <c r="P56" s="148">
        <v>33188</v>
      </c>
      <c r="Q56" s="147"/>
    </row>
    <row r="57" spans="1:17">
      <c r="A57" s="1">
        <v>51</v>
      </c>
      <c r="B57" s="185" t="s">
        <v>947</v>
      </c>
      <c r="C57" s="22">
        <f t="shared" si="1"/>
        <v>116.71666666666667</v>
      </c>
      <c r="D57" s="22">
        <f t="shared" si="3"/>
        <v>93.973458233826534</v>
      </c>
      <c r="E57" s="228">
        <f>H.Marathon!$E57*(1-$K$2)+Marathon!$E57*$K$2</f>
        <v>0.88322811099999998</v>
      </c>
      <c r="F57" s="17">
        <f t="shared" si="4"/>
        <v>80.514172412246069</v>
      </c>
      <c r="G57" s="1">
        <v>51</v>
      </c>
      <c r="H57" s="185" t="s">
        <v>947</v>
      </c>
      <c r="I57" s="179">
        <v>7003</v>
      </c>
      <c r="J57" s="146" t="s">
        <v>154</v>
      </c>
      <c r="K57" s="146" t="s">
        <v>155</v>
      </c>
      <c r="L57" s="147" t="s">
        <v>123</v>
      </c>
      <c r="M57" s="148">
        <v>23483</v>
      </c>
      <c r="N57" s="147"/>
      <c r="O57" s="153" t="s">
        <v>304</v>
      </c>
      <c r="P57" s="148">
        <v>42413</v>
      </c>
      <c r="Q57" s="147"/>
    </row>
    <row r="58" spans="1:17">
      <c r="A58" s="1">
        <v>52</v>
      </c>
      <c r="B58" s="185" t="s">
        <v>948</v>
      </c>
      <c r="C58" s="22">
        <f t="shared" si="1"/>
        <v>122.11666666666666</v>
      </c>
      <c r="D58" s="22">
        <f t="shared" si="3"/>
        <v>94.827430334554165</v>
      </c>
      <c r="E58" s="228">
        <f>H.Marathon!$E58*(1-$K$2)+Marathon!$E58*$K$2</f>
        <v>0.87527416600000008</v>
      </c>
      <c r="F58" s="17">
        <f t="shared" si="4"/>
        <v>77.653143443063328</v>
      </c>
      <c r="G58" s="1">
        <v>52</v>
      </c>
      <c r="H58" s="185" t="s">
        <v>948</v>
      </c>
      <c r="I58" s="179">
        <v>7327</v>
      </c>
      <c r="J58" s="146" t="s">
        <v>949</v>
      </c>
      <c r="K58" s="146" t="s">
        <v>950</v>
      </c>
      <c r="L58" s="146" t="s">
        <v>147</v>
      </c>
      <c r="M58" s="148">
        <v>23195</v>
      </c>
      <c r="N58" s="147"/>
      <c r="O58" s="153" t="s">
        <v>896</v>
      </c>
      <c r="P58" s="148">
        <v>42414</v>
      </c>
      <c r="Q58" s="147"/>
    </row>
    <row r="59" spans="1:17">
      <c r="A59" s="1">
        <v>53</v>
      </c>
      <c r="B59" s="185" t="s">
        <v>951</v>
      </c>
      <c r="C59" s="22">
        <f t="shared" si="1"/>
        <v>117.01666666666667</v>
      </c>
      <c r="D59" s="22">
        <f t="shared" si="3"/>
        <v>95.702495578631172</v>
      </c>
      <c r="E59" s="228">
        <f>H.Marathon!$E59*(1-$K$2)+Marathon!$E59*$K$2</f>
        <v>0.86727101000000006</v>
      </c>
      <c r="F59" s="17">
        <f t="shared" si="4"/>
        <v>81.785354432671568</v>
      </c>
      <c r="G59" s="1">
        <v>53</v>
      </c>
      <c r="H59" s="185" t="s">
        <v>951</v>
      </c>
      <c r="I59" s="179">
        <v>7021</v>
      </c>
      <c r="J59" s="146" t="s">
        <v>175</v>
      </c>
      <c r="K59" s="146" t="s">
        <v>176</v>
      </c>
      <c r="L59" s="146" t="s">
        <v>123</v>
      </c>
      <c r="M59" s="148">
        <v>20956</v>
      </c>
      <c r="N59" s="147" t="s">
        <v>952</v>
      </c>
      <c r="O59" s="153" t="s">
        <v>953</v>
      </c>
      <c r="P59" s="148">
        <v>40461</v>
      </c>
      <c r="Q59" s="147"/>
    </row>
    <row r="60" spans="1:17">
      <c r="A60" s="1">
        <v>54</v>
      </c>
      <c r="B60" s="185" t="s">
        <v>954</v>
      </c>
      <c r="C60" s="22">
        <f t="shared" si="1"/>
        <v>122.18333333333334</v>
      </c>
      <c r="D60" s="22">
        <f t="shared" si="3"/>
        <v>96.593861406108175</v>
      </c>
      <c r="E60" s="228">
        <f>H.Marathon!$E60*(1-$K$2)+Marathon!$E60*$K$2</f>
        <v>0.85926785400000005</v>
      </c>
      <c r="F60" s="17">
        <f t="shared" si="4"/>
        <v>79.056495489926206</v>
      </c>
      <c r="G60" s="1">
        <v>54</v>
      </c>
      <c r="H60" s="185" t="s">
        <v>954</v>
      </c>
      <c r="I60" s="179">
        <v>7331</v>
      </c>
      <c r="J60" s="146" t="s">
        <v>955</v>
      </c>
      <c r="K60" s="146" t="s">
        <v>956</v>
      </c>
      <c r="L60" s="146" t="s">
        <v>147</v>
      </c>
      <c r="M60" s="148">
        <v>16420</v>
      </c>
      <c r="N60" s="147"/>
      <c r="O60" s="153" t="s">
        <v>896</v>
      </c>
      <c r="P60" s="148">
        <v>36212</v>
      </c>
      <c r="Q60" s="147"/>
    </row>
    <row r="61" spans="1:17">
      <c r="A61" s="1">
        <v>55</v>
      </c>
      <c r="B61" s="185" t="s">
        <v>957</v>
      </c>
      <c r="C61" s="22">
        <f t="shared" si="1"/>
        <v>134.81666666666666</v>
      </c>
      <c r="D61" s="22">
        <f t="shared" si="3"/>
        <v>97.501987566269321</v>
      </c>
      <c r="E61" s="228">
        <f>H.Marathon!$E61*(1-$K$2)+Marathon!$E61*$K$2</f>
        <v>0.85126469799999993</v>
      </c>
      <c r="F61" s="17">
        <f t="shared" si="4"/>
        <v>72.321909432268001</v>
      </c>
      <c r="G61" s="1">
        <v>55</v>
      </c>
      <c r="H61" s="185" t="s">
        <v>957</v>
      </c>
      <c r="I61" s="179">
        <v>8089</v>
      </c>
      <c r="J61" s="147" t="s">
        <v>487</v>
      </c>
      <c r="K61" s="147" t="s">
        <v>488</v>
      </c>
      <c r="L61" s="147" t="s">
        <v>123</v>
      </c>
      <c r="M61" s="148">
        <v>14464</v>
      </c>
      <c r="N61" s="147" t="s">
        <v>940</v>
      </c>
      <c r="O61" s="179" t="s">
        <v>941</v>
      </c>
      <c r="P61" s="148">
        <v>34651</v>
      </c>
      <c r="Q61" s="147"/>
    </row>
    <row r="62" spans="1:17">
      <c r="A62" s="1">
        <v>56</v>
      </c>
      <c r="B62" s="185" t="s">
        <v>958</v>
      </c>
      <c r="C62" s="22">
        <f t="shared" si="1"/>
        <v>133.46666666666667</v>
      </c>
      <c r="D62" s="22">
        <f t="shared" si="3"/>
        <v>98.427351261798677</v>
      </c>
      <c r="E62" s="228">
        <f>H.Marathon!$E62*(1-$K$2)+Marathon!$E62*$K$2</f>
        <v>0.84326154200000003</v>
      </c>
      <c r="F62" s="17">
        <f t="shared" si="4"/>
        <v>73.746766679669335</v>
      </c>
      <c r="G62" s="1">
        <v>56</v>
      </c>
      <c r="H62" s="185" t="s">
        <v>958</v>
      </c>
      <c r="I62" s="179">
        <v>8008</v>
      </c>
      <c r="J62" s="146" t="s">
        <v>487</v>
      </c>
      <c r="K62" s="146" t="s">
        <v>488</v>
      </c>
      <c r="L62" s="146" t="s">
        <v>123</v>
      </c>
      <c r="M62" s="148">
        <v>14464</v>
      </c>
      <c r="N62" s="147" t="s">
        <v>940</v>
      </c>
      <c r="O62" s="153" t="s">
        <v>941</v>
      </c>
      <c r="P62" s="148">
        <v>35015</v>
      </c>
      <c r="Q62" s="147"/>
    </row>
    <row r="63" spans="1:17">
      <c r="A63" s="1">
        <v>57</v>
      </c>
      <c r="B63" s="185" t="s">
        <v>959</v>
      </c>
      <c r="C63" s="22">
        <f t="shared" si="1"/>
        <v>131.94999999999999</v>
      </c>
      <c r="D63" s="22">
        <f t="shared" si="3"/>
        <v>99.364593711458852</v>
      </c>
      <c r="E63" s="228">
        <f>H.Marathon!$E63*(1-$K$2)+Marathon!$E63*$K$2</f>
        <v>0.8353075969999999</v>
      </c>
      <c r="F63" s="17">
        <f t="shared" si="4"/>
        <v>75.304731876816106</v>
      </c>
      <c r="G63" s="1">
        <v>57</v>
      </c>
      <c r="H63" s="185" t="s">
        <v>959</v>
      </c>
      <c r="I63" s="179">
        <v>7917</v>
      </c>
      <c r="J63" s="146" t="s">
        <v>535</v>
      </c>
      <c r="K63" s="146" t="s">
        <v>960</v>
      </c>
      <c r="L63" s="146" t="s">
        <v>123</v>
      </c>
      <c r="M63" s="148">
        <v>19118</v>
      </c>
      <c r="N63" s="147" t="s">
        <v>940</v>
      </c>
      <c r="O63" s="153" t="s">
        <v>941</v>
      </c>
      <c r="P63" s="148">
        <v>40125</v>
      </c>
      <c r="Q63" s="147"/>
    </row>
    <row r="64" spans="1:17">
      <c r="A64" s="1">
        <v>58</v>
      </c>
      <c r="B64" s="185" t="s">
        <v>961</v>
      </c>
      <c r="C64" s="22">
        <f t="shared" si="1"/>
        <v>133.63333333333333</v>
      </c>
      <c r="D64" s="22">
        <f t="shared" si="3"/>
        <v>100.3258243116333</v>
      </c>
      <c r="E64" s="228">
        <f>H.Marathon!$E64*(1-$K$2)+Marathon!$E64*$K$2</f>
        <v>0.827304441</v>
      </c>
      <c r="F64" s="17">
        <f t="shared" si="4"/>
        <v>75.075448474657009</v>
      </c>
      <c r="G64" s="1">
        <v>58</v>
      </c>
      <c r="H64" s="185" t="s">
        <v>961</v>
      </c>
      <c r="I64" s="179">
        <v>8018</v>
      </c>
      <c r="J64" s="146" t="s">
        <v>487</v>
      </c>
      <c r="K64" s="146" t="s">
        <v>488</v>
      </c>
      <c r="L64" s="146" t="s">
        <v>123</v>
      </c>
      <c r="M64" s="148">
        <v>14464</v>
      </c>
      <c r="N64" s="147" t="s">
        <v>940</v>
      </c>
      <c r="O64" s="153" t="s">
        <v>941</v>
      </c>
      <c r="P64" s="148">
        <v>35750</v>
      </c>
      <c r="Q64" s="147"/>
    </row>
    <row r="65" spans="1:17">
      <c r="A65" s="1">
        <v>59</v>
      </c>
      <c r="B65" s="185" t="s">
        <v>962</v>
      </c>
      <c r="C65" s="22">
        <f t="shared" si="1"/>
        <v>136.13333333333333</v>
      </c>
      <c r="D65" s="22">
        <f t="shared" si="3"/>
        <v>101.3058340314943</v>
      </c>
      <c r="E65" s="228">
        <f>H.Marathon!$E65*(1-$K$2)+Marathon!$E65*$K$2</f>
        <v>0.81930128499999988</v>
      </c>
      <c r="F65" s="17">
        <f t="shared" si="4"/>
        <v>74.416626369853802</v>
      </c>
      <c r="G65" s="1">
        <v>59</v>
      </c>
      <c r="H65" s="185" t="s">
        <v>962</v>
      </c>
      <c r="I65" s="179">
        <v>8168</v>
      </c>
      <c r="J65" s="147" t="s">
        <v>487</v>
      </c>
      <c r="K65" s="147" t="s">
        <v>488</v>
      </c>
      <c r="L65" s="147" t="s">
        <v>123</v>
      </c>
      <c r="M65" s="148">
        <v>14464</v>
      </c>
      <c r="N65" s="147" t="s">
        <v>940</v>
      </c>
      <c r="O65" s="179" t="s">
        <v>941</v>
      </c>
      <c r="P65" s="148">
        <v>36114</v>
      </c>
      <c r="Q65" s="147"/>
    </row>
    <row r="66" spans="1:17" ht="15.75">
      <c r="A66" s="1">
        <v>60</v>
      </c>
      <c r="B66" s="185" t="s">
        <v>963</v>
      </c>
      <c r="C66" s="22">
        <f t="shared" si="1"/>
        <v>119.51666666666667</v>
      </c>
      <c r="D66" s="22">
        <f t="shared" si="3"/>
        <v>102.30517861825365</v>
      </c>
      <c r="E66" s="228">
        <f>H.Marathon!$E66*(1-$K$2)+Marathon!$E66*$K$2</f>
        <v>0.81129812900000009</v>
      </c>
      <c r="F66" s="17">
        <f t="shared" si="4"/>
        <v>85.59908962620581</v>
      </c>
      <c r="G66" s="1">
        <v>60</v>
      </c>
      <c r="H66" s="185" t="s">
        <v>963</v>
      </c>
      <c r="I66" s="179">
        <v>7171</v>
      </c>
      <c r="J66" s="153" t="s">
        <v>372</v>
      </c>
      <c r="K66" s="153" t="s">
        <v>373</v>
      </c>
      <c r="L66" s="153" t="s">
        <v>123</v>
      </c>
      <c r="M66" s="178">
        <v>23193</v>
      </c>
      <c r="N66" s="189" t="s">
        <v>892</v>
      </c>
      <c r="O66" s="189" t="s">
        <v>326</v>
      </c>
      <c r="P66" s="190">
        <v>45207</v>
      </c>
      <c r="Q66" s="147"/>
    </row>
    <row r="67" spans="1:17">
      <c r="A67" s="1">
        <v>61</v>
      </c>
      <c r="B67" s="185" t="s">
        <v>964</v>
      </c>
      <c r="C67" s="22">
        <f t="shared" si="1"/>
        <v>144.69999999999999</v>
      </c>
      <c r="D67" s="22">
        <f t="shared" si="3"/>
        <v>103.32443596656243</v>
      </c>
      <c r="E67" s="228">
        <f>H.Marathon!$E67*(1-$K$2)+Marathon!$E67*$K$2</f>
        <v>0.80329497299999997</v>
      </c>
      <c r="F67" s="17">
        <f t="shared" si="4"/>
        <v>71.405968186981653</v>
      </c>
      <c r="G67" s="1">
        <v>61</v>
      </c>
      <c r="H67" s="185" t="s">
        <v>964</v>
      </c>
      <c r="I67" s="179">
        <v>8682</v>
      </c>
      <c r="J67" s="146" t="s">
        <v>317</v>
      </c>
      <c r="K67" s="146" t="s">
        <v>985</v>
      </c>
      <c r="L67" s="146" t="s">
        <v>144</v>
      </c>
      <c r="M67" s="148">
        <v>19618</v>
      </c>
      <c r="N67" s="147"/>
      <c r="O67" s="153" t="s">
        <v>986</v>
      </c>
      <c r="P67" s="148">
        <v>42085</v>
      </c>
      <c r="Q67" s="147"/>
    </row>
    <row r="68" spans="1:17">
      <c r="A68" s="1">
        <v>62</v>
      </c>
      <c r="B68" s="185" t="s">
        <v>965</v>
      </c>
      <c r="C68" s="22">
        <f t="shared" si="1"/>
        <v>140.33333333333334</v>
      </c>
      <c r="D68" s="22">
        <f t="shared" si="3"/>
        <v>104.35774979283478</v>
      </c>
      <c r="E68" s="228">
        <f>H.Marathon!$E68*(1-$K$2)+Marathon!$E68*$K$2</f>
        <v>0.79534102799999995</v>
      </c>
      <c r="F68" s="17">
        <f t="shared" si="4"/>
        <v>74.364192251426203</v>
      </c>
      <c r="G68" s="1">
        <v>62</v>
      </c>
      <c r="H68" s="185" t="s">
        <v>965</v>
      </c>
      <c r="I68" s="179">
        <v>8420</v>
      </c>
      <c r="J68" s="146" t="s">
        <v>317</v>
      </c>
      <c r="K68" s="146" t="s">
        <v>985</v>
      </c>
      <c r="L68" s="146" t="s">
        <v>144</v>
      </c>
      <c r="M68" s="148">
        <v>19618</v>
      </c>
      <c r="N68" s="147"/>
      <c r="O68" s="153" t="s">
        <v>986</v>
      </c>
      <c r="P68" s="148">
        <v>42434</v>
      </c>
      <c r="Q68" s="147"/>
    </row>
    <row r="69" spans="1:17">
      <c r="A69" s="1">
        <v>63</v>
      </c>
      <c r="B69" s="185" t="s">
        <v>966</v>
      </c>
      <c r="C69" s="22">
        <f t="shared" si="1"/>
        <v>143.5</v>
      </c>
      <c r="D69" s="22">
        <f t="shared" si="3"/>
        <v>105.41852862883749</v>
      </c>
      <c r="E69" s="228">
        <f>H.Marathon!$E69*(1-$K$2)+Marathon!$E69*$K$2</f>
        <v>0.78733787200000005</v>
      </c>
      <c r="F69" s="17">
        <f t="shared" si="4"/>
        <v>73.462389288388493</v>
      </c>
      <c r="G69" s="1">
        <v>63</v>
      </c>
      <c r="H69" s="185" t="s">
        <v>966</v>
      </c>
      <c r="I69" s="179">
        <v>8610</v>
      </c>
      <c r="J69" s="146" t="s">
        <v>330</v>
      </c>
      <c r="K69" s="146" t="s">
        <v>987</v>
      </c>
      <c r="L69" s="146" t="s">
        <v>144</v>
      </c>
      <c r="M69" s="148">
        <v>19269</v>
      </c>
      <c r="N69" s="147"/>
      <c r="O69" s="153" t="s">
        <v>988</v>
      </c>
      <c r="P69" s="148">
        <v>42379</v>
      </c>
      <c r="Q69" s="147"/>
    </row>
    <row r="70" spans="1:17">
      <c r="A70" s="1">
        <v>64</v>
      </c>
      <c r="B70" s="185" t="s">
        <v>967</v>
      </c>
      <c r="C70" s="22">
        <f t="shared" si="1"/>
        <v>166.16666666666666</v>
      </c>
      <c r="D70" s="22">
        <f t="shared" si="3"/>
        <v>106.50109419737437</v>
      </c>
      <c r="E70" s="228">
        <f>H.Marathon!$E70*(1-$K$2)+Marathon!$E70*$K$2</f>
        <v>0.77933471599999993</v>
      </c>
      <c r="F70" s="17">
        <f t="shared" si="4"/>
        <v>64.092935324397814</v>
      </c>
      <c r="G70" s="1">
        <v>64</v>
      </c>
      <c r="H70" s="185" t="s">
        <v>967</v>
      </c>
      <c r="I70" s="179">
        <v>9970</v>
      </c>
      <c r="J70" s="147" t="s">
        <v>156</v>
      </c>
      <c r="K70" s="147" t="s">
        <v>989</v>
      </c>
      <c r="L70" s="147" t="s">
        <v>123</v>
      </c>
      <c r="M70" s="148">
        <v>8891</v>
      </c>
      <c r="N70" s="147" t="s">
        <v>940</v>
      </c>
      <c r="O70" s="153" t="s">
        <v>941</v>
      </c>
      <c r="P70" s="148">
        <v>32460</v>
      </c>
      <c r="Q70" s="147"/>
    </row>
    <row r="71" spans="1:17">
      <c r="A71" s="1">
        <v>65</v>
      </c>
      <c r="B71" s="185" t="s">
        <v>968</v>
      </c>
      <c r="C71" s="22">
        <f t="shared" si="1"/>
        <v>147.9</v>
      </c>
      <c r="D71" s="22">
        <f t="shared" si="3"/>
        <v>107.60612466058046</v>
      </c>
      <c r="E71" s="228">
        <f>H.Marathon!$E71*(1-$K$2)+Marathon!$E71*$K$2</f>
        <v>0.77133156000000003</v>
      </c>
      <c r="F71" s="17">
        <f t="shared" si="4"/>
        <v>72.756000446639931</v>
      </c>
      <c r="G71" s="1">
        <v>65</v>
      </c>
      <c r="H71" s="185" t="s">
        <v>968</v>
      </c>
      <c r="I71" s="179">
        <v>8874</v>
      </c>
      <c r="J71" s="146" t="s">
        <v>487</v>
      </c>
      <c r="K71" s="146" t="s">
        <v>488</v>
      </c>
      <c r="L71" s="146" t="s">
        <v>123</v>
      </c>
      <c r="M71" s="148">
        <v>14464</v>
      </c>
      <c r="N71" s="147" t="s">
        <v>940</v>
      </c>
      <c r="O71" s="153" t="s">
        <v>941</v>
      </c>
      <c r="P71" s="148">
        <v>38305</v>
      </c>
      <c r="Q71" s="147"/>
    </row>
    <row r="72" spans="1:17">
      <c r="A72" s="1">
        <v>66</v>
      </c>
      <c r="B72" s="185" t="s">
        <v>969</v>
      </c>
      <c r="C72" s="22">
        <f t="shared" si="1"/>
        <v>152.53333333333333</v>
      </c>
      <c r="D72" s="22">
        <f t="shared" si="3"/>
        <v>108.73432662149438</v>
      </c>
      <c r="E72" s="228">
        <f>H.Marathon!$E72*(1-$K$2)+Marathon!$E72*$K$2</f>
        <v>0.7633284039999999</v>
      </c>
      <c r="F72" s="17">
        <f t="shared" si="4"/>
        <v>71.28561622912656</v>
      </c>
      <c r="G72" s="1">
        <v>66</v>
      </c>
      <c r="H72" s="185" t="s">
        <v>969</v>
      </c>
      <c r="I72" s="179">
        <v>9152</v>
      </c>
      <c r="J72" s="146" t="s">
        <v>487</v>
      </c>
      <c r="K72" s="146" t="s">
        <v>488</v>
      </c>
      <c r="L72" s="146" t="s">
        <v>123</v>
      </c>
      <c r="M72" s="148">
        <v>14464</v>
      </c>
      <c r="N72" s="147" t="s">
        <v>940</v>
      </c>
      <c r="O72" s="153" t="s">
        <v>941</v>
      </c>
      <c r="P72" s="148">
        <v>38669</v>
      </c>
      <c r="Q72" s="147"/>
    </row>
    <row r="73" spans="1:17">
      <c r="A73" s="1">
        <v>67</v>
      </c>
      <c r="B73" s="185" t="s">
        <v>970</v>
      </c>
      <c r="C73" s="22">
        <f t="shared" si="1"/>
        <v>178.1</v>
      </c>
      <c r="D73" s="22">
        <f t="shared" si="3"/>
        <v>109.87927776890852</v>
      </c>
      <c r="E73" s="228">
        <f>H.Marathon!$E73*(1-$K$2)+Marathon!$E73*$K$2</f>
        <v>0.755374459</v>
      </c>
      <c r="F73" s="17">
        <f t="shared" si="4"/>
        <v>61.695271066203553</v>
      </c>
      <c r="G73" s="1">
        <v>67</v>
      </c>
      <c r="H73" s="185" t="s">
        <v>970</v>
      </c>
      <c r="I73" s="179">
        <v>10686</v>
      </c>
      <c r="J73" s="147" t="s">
        <v>665</v>
      </c>
      <c r="K73" s="147" t="s">
        <v>990</v>
      </c>
      <c r="L73" s="147" t="s">
        <v>123</v>
      </c>
      <c r="M73" s="148">
        <v>7758</v>
      </c>
      <c r="N73" s="147" t="s">
        <v>940</v>
      </c>
      <c r="O73" s="153" t="s">
        <v>941</v>
      </c>
      <c r="P73" s="148">
        <v>32460</v>
      </c>
      <c r="Q73" s="147"/>
    </row>
    <row r="74" spans="1:17">
      <c r="A74" s="1">
        <v>68</v>
      </c>
      <c r="B74" s="185" t="s">
        <v>971</v>
      </c>
      <c r="C74" s="22">
        <f t="shared" si="1"/>
        <v>158.76666666666668</v>
      </c>
      <c r="D74" s="22">
        <f t="shared" si="3"/>
        <v>111.05590978250339</v>
      </c>
      <c r="E74" s="228">
        <f>H.Marathon!$E74*(1-$K$2)+Marathon!$E74*$K$2</f>
        <v>0.74737130299999999</v>
      </c>
      <c r="F74" s="17">
        <f t="shared" si="4"/>
        <v>69.949134861958882</v>
      </c>
      <c r="G74" s="1">
        <v>68</v>
      </c>
      <c r="H74" s="185" t="s">
        <v>971</v>
      </c>
      <c r="I74" s="179">
        <v>9526</v>
      </c>
      <c r="J74" s="146" t="s">
        <v>991</v>
      </c>
      <c r="K74" s="146" t="s">
        <v>992</v>
      </c>
      <c r="L74" s="146" t="s">
        <v>123</v>
      </c>
      <c r="M74" s="148">
        <v>11886</v>
      </c>
      <c r="N74" s="147" t="s">
        <v>940</v>
      </c>
      <c r="O74" s="153" t="s">
        <v>941</v>
      </c>
      <c r="P74" s="148">
        <v>36842</v>
      </c>
      <c r="Q74" s="147"/>
    </row>
    <row r="75" spans="1:17">
      <c r="A75" s="1">
        <v>69</v>
      </c>
      <c r="B75" s="185" t="s">
        <v>972</v>
      </c>
      <c r="C75" s="22">
        <f t="shared" si="1"/>
        <v>165.63333333333333</v>
      </c>
      <c r="D75" s="22">
        <f t="shared" ref="D75:D106" si="5">E$4/E75</f>
        <v>112.25801427445049</v>
      </c>
      <c r="E75" s="228">
        <f>H.Marathon!$E75*(1-$K$2)+Marathon!$E75*$K$2</f>
        <v>0.73936814699999998</v>
      </c>
      <c r="F75" s="17">
        <f t="shared" si="4"/>
        <v>67.775013649295929</v>
      </c>
      <c r="G75" s="1">
        <v>69</v>
      </c>
      <c r="H75" s="185" t="s">
        <v>972</v>
      </c>
      <c r="I75" s="179">
        <v>9938</v>
      </c>
      <c r="J75" s="146" t="s">
        <v>991</v>
      </c>
      <c r="K75" s="146" t="s">
        <v>992</v>
      </c>
      <c r="L75" s="146" t="s">
        <v>123</v>
      </c>
      <c r="M75" s="148">
        <v>11886</v>
      </c>
      <c r="N75" s="147" t="s">
        <v>940</v>
      </c>
      <c r="O75" s="153" t="s">
        <v>941</v>
      </c>
      <c r="P75" s="148">
        <v>37206</v>
      </c>
      <c r="Q75" s="147"/>
    </row>
    <row r="76" spans="1:17">
      <c r="A76" s="1">
        <v>70</v>
      </c>
      <c r="B76" s="185" t="s">
        <v>973</v>
      </c>
      <c r="C76" s="22">
        <f t="shared" si="1"/>
        <v>142.48333333333335</v>
      </c>
      <c r="D76" s="22">
        <f t="shared" si="5"/>
        <v>113.48642746286444</v>
      </c>
      <c r="E76" s="228">
        <f>H.Marathon!$E76*(1-$K$2)+Marathon!$E76*$K$2</f>
        <v>0.73136499099999996</v>
      </c>
      <c r="F76" s="17">
        <f t="shared" ref="F76:F81" si="6">100*(D76/C76)</f>
        <v>79.648913881996322</v>
      </c>
      <c r="G76" s="1">
        <v>70</v>
      </c>
      <c r="H76" s="185" t="s">
        <v>973</v>
      </c>
      <c r="I76" s="179">
        <v>8549</v>
      </c>
      <c r="J76" s="146" t="s">
        <v>189</v>
      </c>
      <c r="K76" s="146" t="s">
        <v>190</v>
      </c>
      <c r="L76" s="146" t="s">
        <v>123</v>
      </c>
      <c r="M76" s="148">
        <v>17637</v>
      </c>
      <c r="N76" s="147" t="s">
        <v>993</v>
      </c>
      <c r="O76" s="153" t="s">
        <v>326</v>
      </c>
      <c r="P76" s="148">
        <v>43380</v>
      </c>
      <c r="Q76" s="147"/>
    </row>
    <row r="77" spans="1:17">
      <c r="A77" s="1">
        <v>71</v>
      </c>
      <c r="B77" s="185" t="s">
        <v>974</v>
      </c>
      <c r="C77" s="22">
        <f t="shared" ref="C77:C89" si="7">B77*1440</f>
        <v>194.79999999999998</v>
      </c>
      <c r="D77" s="22">
        <f t="shared" si="5"/>
        <v>114.76544538321994</v>
      </c>
      <c r="E77" s="228">
        <f>H.Marathon!$E77*(1-$K$2)+Marathon!$E77*$K$2</f>
        <v>0.72321420200000008</v>
      </c>
      <c r="F77" s="17">
        <f t="shared" si="6"/>
        <v>58.914499683377798</v>
      </c>
      <c r="G77" s="1">
        <v>71</v>
      </c>
      <c r="H77" s="185" t="s">
        <v>974</v>
      </c>
      <c r="I77" s="179">
        <v>11688</v>
      </c>
      <c r="J77" s="146" t="s">
        <v>676</v>
      </c>
      <c r="K77" s="146" t="s">
        <v>677</v>
      </c>
      <c r="L77" s="146" t="s">
        <v>123</v>
      </c>
      <c r="M77" s="148">
        <v>8453</v>
      </c>
      <c r="N77" s="147" t="s">
        <v>994</v>
      </c>
      <c r="O77" s="153" t="s">
        <v>995</v>
      </c>
      <c r="P77" s="148">
        <v>34420</v>
      </c>
      <c r="Q77" s="147"/>
    </row>
    <row r="78" spans="1:17">
      <c r="A78" s="1">
        <v>72</v>
      </c>
      <c r="B78" s="185" t="s">
        <v>975</v>
      </c>
      <c r="C78" s="22">
        <f t="shared" si="7"/>
        <v>171.41666666666666</v>
      </c>
      <c r="D78" s="22">
        <f t="shared" si="5"/>
        <v>116.16258496068485</v>
      </c>
      <c r="E78" s="228">
        <f>H.Marathon!$E78*(1-$K$2)+Marathon!$E78*$K$2</f>
        <v>0.71451577999999993</v>
      </c>
      <c r="F78" s="17">
        <f t="shared" si="6"/>
        <v>67.766213880807896</v>
      </c>
      <c r="G78" s="1">
        <v>72</v>
      </c>
      <c r="H78" s="185" t="s">
        <v>975</v>
      </c>
      <c r="I78" s="179">
        <v>10285</v>
      </c>
      <c r="J78" s="146" t="s">
        <v>991</v>
      </c>
      <c r="K78" s="146" t="s">
        <v>992</v>
      </c>
      <c r="L78" s="146" t="s">
        <v>123</v>
      </c>
      <c r="M78" s="148">
        <v>11886</v>
      </c>
      <c r="N78" s="147" t="s">
        <v>940</v>
      </c>
      <c r="O78" s="153" t="s">
        <v>941</v>
      </c>
      <c r="P78" s="148">
        <v>38305</v>
      </c>
      <c r="Q78" s="147"/>
    </row>
    <row r="79" spans="1:17">
      <c r="A79" s="1">
        <v>73</v>
      </c>
      <c r="B79" s="185" t="s">
        <v>976</v>
      </c>
      <c r="C79" s="22">
        <f t="shared" si="7"/>
        <v>273.28333333333336</v>
      </c>
      <c r="D79" s="22">
        <f t="shared" si="5"/>
        <v>117.70242367456227</v>
      </c>
      <c r="E79" s="228">
        <f>H.Marathon!$E79*(1-$K$2)+Marathon!$E79*$K$2</f>
        <v>0.70516814699999997</v>
      </c>
      <c r="F79" s="17">
        <f t="shared" si="6"/>
        <v>43.069740931107738</v>
      </c>
      <c r="G79" s="1">
        <v>73</v>
      </c>
      <c r="H79" s="185" t="s">
        <v>976</v>
      </c>
      <c r="I79" s="179">
        <v>16397</v>
      </c>
      <c r="J79" s="146" t="s">
        <v>996</v>
      </c>
      <c r="K79" s="146" t="s">
        <v>997</v>
      </c>
      <c r="L79" s="146" t="s">
        <v>123</v>
      </c>
      <c r="M79" s="148"/>
      <c r="N79" s="147" t="s">
        <v>940</v>
      </c>
      <c r="O79" s="153" t="s">
        <v>941</v>
      </c>
      <c r="P79" s="148">
        <v>33923</v>
      </c>
      <c r="Q79" s="147"/>
    </row>
    <row r="80" spans="1:17">
      <c r="A80" s="1">
        <v>74</v>
      </c>
      <c r="B80" s="185" t="s">
        <v>977</v>
      </c>
      <c r="C80" s="22">
        <f t="shared" si="7"/>
        <v>212.23333333333335</v>
      </c>
      <c r="D80" s="22">
        <f t="shared" si="5"/>
        <v>119.41248052488548</v>
      </c>
      <c r="E80" s="228">
        <f>H.Marathon!$E80*(1-$K$2)+Marathon!$E80*$K$2</f>
        <v>0.69506972499999997</v>
      </c>
      <c r="F80" s="17">
        <f t="shared" si="6"/>
        <v>56.264715183706052</v>
      </c>
      <c r="G80" s="1">
        <v>74</v>
      </c>
      <c r="H80" s="185" t="s">
        <v>977</v>
      </c>
      <c r="I80" s="179">
        <v>12734</v>
      </c>
      <c r="J80" s="146" t="s">
        <v>157</v>
      </c>
      <c r="K80" s="146" t="s">
        <v>998</v>
      </c>
      <c r="L80" s="146" t="s">
        <v>123</v>
      </c>
      <c r="M80" s="148">
        <v>8805</v>
      </c>
      <c r="N80" s="147" t="s">
        <v>999</v>
      </c>
      <c r="O80" s="153" t="s">
        <v>302</v>
      </c>
      <c r="P80" s="148">
        <v>36037</v>
      </c>
      <c r="Q80" s="147"/>
    </row>
    <row r="81" spans="1:17" ht="15.75">
      <c r="A81" s="1">
        <v>75</v>
      </c>
      <c r="B81" s="185" t="s">
        <v>978</v>
      </c>
      <c r="C81" s="22">
        <f t="shared" si="7"/>
        <v>146.85</v>
      </c>
      <c r="D81" s="22">
        <f t="shared" si="5"/>
        <v>121.27919396409875</v>
      </c>
      <c r="E81" s="228">
        <f>H.Marathon!$E81*(1-$K$2)+Marathon!$E81*$K$2</f>
        <v>0.68437130300000004</v>
      </c>
      <c r="F81" s="17">
        <f t="shared" si="6"/>
        <v>82.587125613958975</v>
      </c>
      <c r="G81" s="1">
        <v>75</v>
      </c>
      <c r="H81" s="185" t="s">
        <v>978</v>
      </c>
      <c r="I81" s="179">
        <v>8811</v>
      </c>
      <c r="J81" s="191" t="s">
        <v>189</v>
      </c>
      <c r="K81" s="191" t="s">
        <v>340</v>
      </c>
      <c r="L81" s="191" t="s">
        <v>123</v>
      </c>
      <c r="M81" s="192">
        <v>17637</v>
      </c>
      <c r="N81" s="189" t="s">
        <v>892</v>
      </c>
      <c r="O81" s="189" t="s">
        <v>326</v>
      </c>
      <c r="P81" s="190">
        <v>45207</v>
      </c>
      <c r="Q81" s="147"/>
    </row>
    <row r="82" spans="1:17" ht="15.75">
      <c r="A82" s="1">
        <v>76</v>
      </c>
      <c r="B82" s="185"/>
      <c r="C82" s="22"/>
      <c r="D82" s="22">
        <f t="shared" si="5"/>
        <v>123.34265881108864</v>
      </c>
      <c r="E82" s="228">
        <f>H.Marathon!$E82*(1-$K$2)+Marathon!$E82*$K$2</f>
        <v>0.67292209199999997</v>
      </c>
      <c r="F82" s="17"/>
      <c r="G82" s="1">
        <v>76</v>
      </c>
      <c r="H82" s="185"/>
      <c r="I82" s="179"/>
      <c r="J82" s="191"/>
      <c r="K82" s="191"/>
      <c r="L82" s="191"/>
      <c r="M82" s="192"/>
      <c r="N82" s="189"/>
      <c r="O82" s="189"/>
      <c r="P82" s="190"/>
      <c r="Q82" s="147"/>
    </row>
    <row r="83" spans="1:17">
      <c r="A83" s="1">
        <v>77</v>
      </c>
      <c r="B83" s="185" t="s">
        <v>979</v>
      </c>
      <c r="C83" s="22">
        <f t="shared" si="7"/>
        <v>217.86666666666665</v>
      </c>
      <c r="D83" s="22">
        <f t="shared" si="5"/>
        <v>125.60082782748989</v>
      </c>
      <c r="E83" s="228">
        <f>H.Marathon!$E83*(1-$K$2)+Marathon!$E83*$K$2</f>
        <v>0.66082366999999997</v>
      </c>
      <c r="F83" s="17">
        <f>100*(D83/C83)</f>
        <v>57.650318770267702</v>
      </c>
      <c r="G83" s="1">
        <v>77</v>
      </c>
      <c r="H83" s="185" t="s">
        <v>979</v>
      </c>
      <c r="I83" s="179">
        <v>13072</v>
      </c>
      <c r="J83" s="146" t="s">
        <v>827</v>
      </c>
      <c r="K83" s="146" t="s">
        <v>1000</v>
      </c>
      <c r="L83" s="146" t="s">
        <v>123</v>
      </c>
      <c r="M83" s="148">
        <v>7742</v>
      </c>
      <c r="N83" s="147" t="s">
        <v>1001</v>
      </c>
      <c r="O83" s="153" t="s">
        <v>720</v>
      </c>
      <c r="P83" s="148">
        <v>35938</v>
      </c>
      <c r="Q83" s="147"/>
    </row>
    <row r="84" spans="1:17">
      <c r="A84" s="1">
        <v>78</v>
      </c>
      <c r="B84" s="185" t="s">
        <v>980</v>
      </c>
      <c r="C84" s="22">
        <f t="shared" si="7"/>
        <v>234.7</v>
      </c>
      <c r="D84" s="22">
        <f t="shared" si="5"/>
        <v>128.09146849413088</v>
      </c>
      <c r="E84" s="228">
        <f>H.Marathon!$E84*(1-$K$2)+Marathon!$E84*$K$2</f>
        <v>0.64797445900000006</v>
      </c>
      <c r="F84" s="17"/>
      <c r="G84" s="1">
        <v>78</v>
      </c>
      <c r="H84" s="185" t="s">
        <v>980</v>
      </c>
      <c r="I84" s="179">
        <v>14082</v>
      </c>
      <c r="J84" s="146" t="s">
        <v>827</v>
      </c>
      <c r="K84" s="146" t="s">
        <v>1000</v>
      </c>
      <c r="L84" s="146" t="s">
        <v>123</v>
      </c>
      <c r="M84" s="148">
        <v>7742</v>
      </c>
      <c r="N84" s="147" t="s">
        <v>1001</v>
      </c>
      <c r="O84" s="153" t="s">
        <v>720</v>
      </c>
      <c r="P84" s="148">
        <v>36267</v>
      </c>
      <c r="Q84" s="147"/>
    </row>
    <row r="85" spans="1:17">
      <c r="A85" s="1">
        <v>79</v>
      </c>
      <c r="B85" s="185" t="s">
        <v>981</v>
      </c>
      <c r="C85" s="22">
        <f t="shared" si="7"/>
        <v>244.4</v>
      </c>
      <c r="D85" s="22">
        <f t="shared" si="5"/>
        <v>130.81660324391416</v>
      </c>
      <c r="E85" s="228">
        <f>H.Marathon!$E85*(1-$K$2)+Marathon!$E85*$K$2</f>
        <v>0.63447603699999999</v>
      </c>
      <c r="F85" s="17"/>
      <c r="G85" s="1">
        <v>79</v>
      </c>
      <c r="H85" s="185" t="s">
        <v>981</v>
      </c>
      <c r="I85" s="179">
        <v>14664</v>
      </c>
      <c r="J85" s="146" t="s">
        <v>1002</v>
      </c>
      <c r="K85" s="146" t="s">
        <v>192</v>
      </c>
      <c r="L85" s="146" t="s">
        <v>123</v>
      </c>
      <c r="M85" s="148">
        <v>3536</v>
      </c>
      <c r="N85" s="148" t="s">
        <v>1003</v>
      </c>
      <c r="O85" s="179" t="s">
        <v>807</v>
      </c>
      <c r="P85" s="148">
        <v>32551</v>
      </c>
      <c r="Q85" s="147"/>
    </row>
    <row r="86" spans="1:17">
      <c r="A86" s="1">
        <v>80</v>
      </c>
      <c r="B86" s="185"/>
      <c r="C86" s="22"/>
      <c r="D86" s="22">
        <f t="shared" si="5"/>
        <v>133.8220091757205</v>
      </c>
      <c r="E86" s="228">
        <f>H.Marathon!$E86*(1-$K$2)+Marathon!$E86*$K$2</f>
        <v>0.62022682600000001</v>
      </c>
      <c r="F86" s="17"/>
      <c r="G86" s="1">
        <v>80</v>
      </c>
      <c r="H86" s="185"/>
      <c r="I86" s="179"/>
      <c r="J86" s="146"/>
      <c r="K86" s="146"/>
      <c r="L86" s="146"/>
      <c r="M86" s="148"/>
      <c r="N86" s="148"/>
      <c r="O86" s="179"/>
      <c r="P86" s="148"/>
      <c r="Q86" s="147"/>
    </row>
    <row r="87" spans="1:17">
      <c r="A87" s="1">
        <v>81</v>
      </c>
      <c r="B87" s="185" t="s">
        <v>982</v>
      </c>
      <c r="C87" s="22">
        <f t="shared" si="7"/>
        <v>253.53333333333333</v>
      </c>
      <c r="D87" s="22">
        <f t="shared" si="5"/>
        <v>137.10450790288968</v>
      </c>
      <c r="E87" s="228">
        <f>H.Marathon!$E87*(1-$K$2)+Marathon!$E87*$K$2</f>
        <v>0.60537761499999998</v>
      </c>
      <c r="F87" s="17"/>
      <c r="G87" s="1">
        <v>81</v>
      </c>
      <c r="H87" s="185" t="s">
        <v>982</v>
      </c>
      <c r="I87" s="179">
        <v>15212</v>
      </c>
      <c r="J87" s="146" t="s">
        <v>344</v>
      </c>
      <c r="K87" s="146" t="s">
        <v>1004</v>
      </c>
      <c r="L87" s="146" t="s">
        <v>123</v>
      </c>
      <c r="M87" s="148">
        <v>2649</v>
      </c>
      <c r="N87" s="147" t="s">
        <v>1005</v>
      </c>
      <c r="O87" s="153" t="s">
        <v>941</v>
      </c>
      <c r="P87" s="148">
        <v>32460</v>
      </c>
      <c r="Q87" s="147"/>
    </row>
    <row r="88" spans="1:17">
      <c r="A88" s="1">
        <v>82</v>
      </c>
      <c r="B88" s="186" t="s">
        <v>983</v>
      </c>
      <c r="C88" s="22">
        <f t="shared" si="7"/>
        <v>257.88333333333333</v>
      </c>
      <c r="D88" s="22">
        <f t="shared" si="5"/>
        <v>140.7310109591053</v>
      </c>
      <c r="E88" s="228">
        <f>H.Marathon!$E88*(1-$K$2)+Marathon!$E88*$K$2</f>
        <v>0.58977761500000003</v>
      </c>
      <c r="F88" s="17"/>
      <c r="G88" s="1">
        <v>82</v>
      </c>
      <c r="H88" s="186" t="s">
        <v>983</v>
      </c>
      <c r="I88" s="179">
        <v>15473</v>
      </c>
      <c r="J88" s="146" t="s">
        <v>344</v>
      </c>
      <c r="K88" s="146" t="s">
        <v>1004</v>
      </c>
      <c r="L88" s="146" t="s">
        <v>123</v>
      </c>
      <c r="M88" s="148">
        <v>2649</v>
      </c>
      <c r="N88" s="147" t="s">
        <v>1005</v>
      </c>
      <c r="O88" s="153" t="s">
        <v>941</v>
      </c>
      <c r="P88" s="148">
        <v>32824</v>
      </c>
      <c r="Q88" s="147"/>
    </row>
    <row r="89" spans="1:17">
      <c r="A89" s="1">
        <v>83</v>
      </c>
      <c r="B89" s="186" t="s">
        <v>984</v>
      </c>
      <c r="C89" s="22">
        <f t="shared" si="7"/>
        <v>273.40000000000003</v>
      </c>
      <c r="D89" s="22">
        <f t="shared" si="5"/>
        <v>144.71820300638504</v>
      </c>
      <c r="E89" s="228">
        <f>H.Marathon!$E89*(1-$K$2)+Marathon!$E89*$K$2</f>
        <v>0.57352840399999994</v>
      </c>
      <c r="F89" s="17"/>
      <c r="G89" s="1">
        <v>83</v>
      </c>
      <c r="H89" s="186" t="s">
        <v>984</v>
      </c>
      <c r="I89" s="179">
        <v>16404</v>
      </c>
      <c r="J89" s="146" t="s">
        <v>1006</v>
      </c>
      <c r="K89" s="146" t="s">
        <v>1007</v>
      </c>
      <c r="L89" s="146" t="s">
        <v>123</v>
      </c>
      <c r="M89" s="148">
        <v>8952</v>
      </c>
      <c r="N89" s="147" t="s">
        <v>1005</v>
      </c>
      <c r="O89" s="153" t="s">
        <v>941</v>
      </c>
      <c r="P89" s="148">
        <v>39397</v>
      </c>
      <c r="Q89" s="147"/>
    </row>
    <row r="90" spans="1:17">
      <c r="A90" s="1">
        <v>84</v>
      </c>
      <c r="B90" s="208"/>
      <c r="C90" s="22"/>
      <c r="D90" s="22">
        <f t="shared" si="5"/>
        <v>149.13883892258625</v>
      </c>
      <c r="E90" s="228">
        <f>H.Marathon!$E90*(1-$K$2)+Marathon!$E90*$K$2</f>
        <v>0.55652840400000003</v>
      </c>
      <c r="F90" s="17"/>
      <c r="G90" s="1">
        <v>84</v>
      </c>
      <c r="H90" s="180"/>
    </row>
    <row r="91" spans="1:17">
      <c r="A91" s="1">
        <v>85</v>
      </c>
      <c r="B91" s="208"/>
      <c r="C91" s="22"/>
      <c r="D91" s="22">
        <f t="shared" si="5"/>
        <v>154.02338980269369</v>
      </c>
      <c r="E91" s="228">
        <f>H.Marathon!$E91*(1-$K$2)+Marathon!$E91*$K$2</f>
        <v>0.53887919299999998</v>
      </c>
      <c r="F91" s="17"/>
      <c r="G91" s="1">
        <v>85</v>
      </c>
      <c r="H91" s="180"/>
    </row>
    <row r="92" spans="1:17">
      <c r="A92" s="1">
        <v>86</v>
      </c>
      <c r="B92" s="208"/>
      <c r="C92" s="22"/>
      <c r="D92" s="22">
        <f t="shared" si="5"/>
        <v>159.46843046999575</v>
      </c>
      <c r="E92" s="228">
        <f>H.Marathon!$E92*(1-$K$2)+Marathon!$E92*$K$2</f>
        <v>0.52047919300000001</v>
      </c>
      <c r="F92" s="17"/>
      <c r="G92" s="1">
        <v>86</v>
      </c>
      <c r="H92" s="180"/>
    </row>
    <row r="93" spans="1:17">
      <c r="A93" s="1">
        <v>87</v>
      </c>
      <c r="B93" s="208"/>
      <c r="C93" s="22"/>
      <c r="D93" s="22">
        <f t="shared" si="5"/>
        <v>165.51035647853888</v>
      </c>
      <c r="E93" s="228">
        <f>H.Marathon!$E93*(1-$K$2)+Marathon!$E93*$K$2</f>
        <v>0.50147919299999999</v>
      </c>
      <c r="F93" s="17"/>
      <c r="G93" s="1">
        <v>87</v>
      </c>
      <c r="H93" s="180"/>
    </row>
    <row r="94" spans="1:17">
      <c r="A94" s="1">
        <v>88</v>
      </c>
      <c r="B94" s="208"/>
      <c r="C94" s="22"/>
      <c r="D94" s="22">
        <f t="shared" si="5"/>
        <v>172.29625513217613</v>
      </c>
      <c r="E94" s="228">
        <f>H.Marathon!$E94*(1-$K$2)+Marathon!$E94*$K$2</f>
        <v>0.48172840399999994</v>
      </c>
      <c r="F94" s="17"/>
      <c r="G94" s="1">
        <v>88</v>
      </c>
      <c r="H94" s="180"/>
    </row>
    <row r="95" spans="1:17">
      <c r="A95" s="1">
        <v>89</v>
      </c>
      <c r="B95" s="208"/>
      <c r="C95" s="22"/>
      <c r="D95" s="22">
        <f t="shared" si="5"/>
        <v>179.91521718658362</v>
      </c>
      <c r="E95" s="228">
        <f>H.Marathon!$E95*(1-$K$2)+Marathon!$E95*$K$2</f>
        <v>0.46132840400000003</v>
      </c>
      <c r="F95" s="17"/>
      <c r="G95" s="1">
        <v>89</v>
      </c>
      <c r="H95" s="180"/>
    </row>
    <row r="96" spans="1:17">
      <c r="A96" s="1">
        <v>90</v>
      </c>
      <c r="B96" s="208"/>
      <c r="C96" s="22"/>
      <c r="D96" s="22">
        <f t="shared" si="5"/>
        <v>188.56024743557211</v>
      </c>
      <c r="E96" s="228">
        <f>H.Marathon!$E96*(1-$K$2)+Marathon!$E96*$K$2</f>
        <v>0.44017761500000002</v>
      </c>
      <c r="F96" s="17"/>
      <c r="G96" s="1">
        <v>90</v>
      </c>
      <c r="H96" s="180"/>
    </row>
    <row r="97" spans="1:8">
      <c r="A97" s="1">
        <v>91</v>
      </c>
      <c r="B97" s="208"/>
      <c r="C97" s="22"/>
      <c r="D97" s="22">
        <f t="shared" si="5"/>
        <v>198.36204287724132</v>
      </c>
      <c r="E97" s="228">
        <f>H.Marathon!$E97*(1-$K$2)+Marathon!$E97*$K$2</f>
        <v>0.41842682600000003</v>
      </c>
      <c r="F97" s="17"/>
      <c r="G97" s="1">
        <v>91</v>
      </c>
      <c r="H97" s="180"/>
    </row>
    <row r="98" spans="1:8">
      <c r="A98" s="1">
        <v>92</v>
      </c>
      <c r="B98" s="208"/>
      <c r="C98" s="22"/>
      <c r="D98" s="22">
        <f t="shared" si="5"/>
        <v>209.66159161586231</v>
      </c>
      <c r="E98" s="228">
        <f>H.Marathon!$E98*(1-$K$2)+Marathon!$E98*$K$2</f>
        <v>0.39587603700000001</v>
      </c>
      <c r="F98" s="17"/>
      <c r="G98" s="1">
        <v>92</v>
      </c>
      <c r="H98" s="180"/>
    </row>
    <row r="99" spans="1:8">
      <c r="A99" s="1">
        <v>93</v>
      </c>
      <c r="B99" s="208"/>
      <c r="C99" s="22"/>
      <c r="D99" s="22">
        <f t="shared" si="5"/>
        <v>222.68413649294828</v>
      </c>
      <c r="E99" s="228">
        <f>H.Marathon!$E99*(1-$K$2)+Marathon!$E99*$K$2</f>
        <v>0.37272524800000001</v>
      </c>
      <c r="F99" s="17"/>
      <c r="G99" s="1">
        <v>93</v>
      </c>
      <c r="H99" s="180"/>
    </row>
    <row r="100" spans="1:8">
      <c r="A100" s="1">
        <v>94</v>
      </c>
      <c r="B100" s="208"/>
      <c r="C100" s="22"/>
      <c r="D100" s="22">
        <f t="shared" si="5"/>
        <v>237.94256851893104</v>
      </c>
      <c r="E100" s="228">
        <f>H.Marathon!$E100*(1-$K$2)+Marathon!$E100*$K$2</f>
        <v>0.34882367000000003</v>
      </c>
      <c r="F100" s="17"/>
      <c r="G100" s="1">
        <v>94</v>
      </c>
      <c r="H100" s="180"/>
    </row>
    <row r="101" spans="1:8">
      <c r="A101" s="1">
        <v>95</v>
      </c>
      <c r="B101" s="208"/>
      <c r="C101" s="22"/>
      <c r="D101" s="22">
        <f t="shared" si="5"/>
        <v>255.95726581896935</v>
      </c>
      <c r="E101" s="228">
        <f>H.Marathon!$E101*(1-$K$2)+Marathon!$E101*$K$2</f>
        <v>0.32427288099999996</v>
      </c>
      <c r="F101" s="17"/>
      <c r="G101" s="1">
        <v>95</v>
      </c>
    </row>
    <row r="102" spans="1:8">
      <c r="A102" s="1">
        <v>96</v>
      </c>
      <c r="B102" s="208"/>
      <c r="C102" s="22"/>
      <c r="D102" s="22">
        <f t="shared" si="5"/>
        <v>277.61861813205536</v>
      </c>
      <c r="E102" s="228">
        <f>H.Marathon!$E102*(1-$K$2)+Marathon!$E102*$K$2</f>
        <v>0.29897130299999997</v>
      </c>
      <c r="F102" s="17"/>
      <c r="G102" s="1">
        <v>96</v>
      </c>
    </row>
    <row r="103" spans="1:8">
      <c r="A103" s="1">
        <v>97</v>
      </c>
      <c r="B103" s="208"/>
      <c r="C103" s="22"/>
      <c r="D103" s="22">
        <f t="shared" si="5"/>
        <v>303.95167388109394</v>
      </c>
      <c r="E103" s="228">
        <f>H.Marathon!$E103*(1-$K$2)+Marathon!$E103*$K$2</f>
        <v>0.27306972499999999</v>
      </c>
      <c r="G103" s="1">
        <v>97</v>
      </c>
    </row>
    <row r="104" spans="1:8">
      <c r="A104" s="1">
        <v>98</v>
      </c>
      <c r="B104" s="208"/>
      <c r="C104" s="22"/>
      <c r="D104" s="22">
        <f t="shared" si="5"/>
        <v>336.89420085624954</v>
      </c>
      <c r="E104" s="228">
        <f>H.Marathon!$E104*(1-$K$2)+Marathon!$E104*$K$2</f>
        <v>0.24636814699999998</v>
      </c>
      <c r="G104" s="1">
        <v>98</v>
      </c>
    </row>
    <row r="105" spans="1:8">
      <c r="A105" s="1">
        <v>99</v>
      </c>
      <c r="B105" s="208"/>
      <c r="C105" s="22"/>
      <c r="D105" s="22">
        <f t="shared" si="5"/>
        <v>378.8802662993275</v>
      </c>
      <c r="E105" s="228">
        <f>H.Marathon!$E105*(1-$K$2)+Marathon!$E105*$K$2</f>
        <v>0.21906656899999999</v>
      </c>
      <c r="G105" s="1">
        <v>99</v>
      </c>
    </row>
    <row r="106" spans="1:8">
      <c r="A106" s="1">
        <v>100</v>
      </c>
      <c r="B106" s="208"/>
      <c r="D106" s="22">
        <f t="shared" si="5"/>
        <v>434.52266444565208</v>
      </c>
      <c r="E106" s="228">
        <f>H.Marathon!$E106*(1-$K$2)+Marathon!$E106*$K$2</f>
        <v>0.19101420199999999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J2" zoomScale="87" zoomScaleNormal="87" workbookViewId="0">
      <selection activeCell="I5" sqref="I5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27" t="s">
        <v>1802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21" ht="15.95" customHeight="1">
      <c r="A2" s="27"/>
      <c r="B2" s="28"/>
      <c r="C2" s="29"/>
      <c r="D2" s="30"/>
      <c r="E2" s="30"/>
      <c r="F2" s="80">
        <f>(+H$3-H$4)*F$4/2</f>
        <v>0.05</v>
      </c>
      <c r="G2" s="81">
        <f>(+I$4-I$3)*G$4/2</f>
        <v>1.352999999999999E-2</v>
      </c>
      <c r="H2" s="82"/>
      <c r="I2" s="82"/>
    </row>
    <row r="3" spans="1:21" ht="15.95" customHeight="1">
      <c r="A3" s="27"/>
      <c r="B3" s="28"/>
      <c r="C3" s="29"/>
      <c r="D3" s="30"/>
      <c r="E3" s="30"/>
      <c r="F3" s="80">
        <f>F4/(2*(+H3-H4))</f>
        <v>2E-3</v>
      </c>
      <c r="G3" s="81">
        <f>G4/(2*(+I4-I3))</f>
        <v>1.2424242424242437E-3</v>
      </c>
      <c r="H3" s="28">
        <v>22</v>
      </c>
      <c r="I3" s="28">
        <v>35.700000000000003</v>
      </c>
      <c r="J3" s="7"/>
    </row>
    <row r="4" spans="1:21" ht="15.75">
      <c r="A4" s="28"/>
      <c r="B4" s="28"/>
      <c r="C4" s="28"/>
      <c r="D4" s="32">
        <f>Parameters!G27</f>
        <v>8.3738425925925924E-2</v>
      </c>
      <c r="E4" s="33">
        <f>D4*1440</f>
        <v>120.58333333333333</v>
      </c>
      <c r="F4" s="31">
        <v>0.02</v>
      </c>
      <c r="G4" s="315">
        <v>8.2000000000000007E-3</v>
      </c>
      <c r="H4" s="28">
        <v>17</v>
      </c>
      <c r="I4" s="28">
        <v>39</v>
      </c>
    </row>
    <row r="5" spans="1:21" ht="15.75">
      <c r="A5" s="28"/>
      <c r="B5" s="28"/>
      <c r="C5" s="28"/>
      <c r="D5" s="32"/>
      <c r="E5" s="28">
        <f>E4*60</f>
        <v>7235</v>
      </c>
      <c r="F5" s="31">
        <v>2.2200000000000002E-3</v>
      </c>
      <c r="G5" s="315">
        <v>3.5E-4</v>
      </c>
      <c r="H5" s="28">
        <v>16</v>
      </c>
      <c r="I5" s="28">
        <v>71</v>
      </c>
    </row>
    <row r="6" spans="1:21" ht="63">
      <c r="A6" s="316" t="s">
        <v>42</v>
      </c>
      <c r="B6" s="316" t="s">
        <v>361</v>
      </c>
      <c r="C6" s="316" t="s">
        <v>362</v>
      </c>
      <c r="D6" s="316" t="s">
        <v>376</v>
      </c>
      <c r="E6" s="316" t="s">
        <v>368</v>
      </c>
      <c r="F6" s="316" t="s">
        <v>350</v>
      </c>
      <c r="G6" s="316" t="s">
        <v>378</v>
      </c>
      <c r="H6" s="316" t="s">
        <v>349</v>
      </c>
      <c r="I6" s="316" t="s">
        <v>42</v>
      </c>
      <c r="J6" s="393" t="s">
        <v>377</v>
      </c>
      <c r="K6" s="394" t="s">
        <v>377</v>
      </c>
      <c r="L6" s="316" t="s">
        <v>1905</v>
      </c>
      <c r="M6" s="316" t="s">
        <v>1803</v>
      </c>
      <c r="N6" s="316" t="s">
        <v>1804</v>
      </c>
      <c r="O6" s="316" t="s">
        <v>207</v>
      </c>
      <c r="P6" s="395" t="s">
        <v>208</v>
      </c>
      <c r="Q6" s="316" t="s">
        <v>1805</v>
      </c>
      <c r="R6" s="316" t="s">
        <v>1806</v>
      </c>
      <c r="S6" s="316" t="s">
        <v>1807</v>
      </c>
      <c r="T6" s="156" t="s">
        <v>212</v>
      </c>
    </row>
    <row r="7" spans="1:21">
      <c r="A7" s="1">
        <v>1</v>
      </c>
      <c r="B7" s="415"/>
      <c r="F7" s="22"/>
      <c r="G7" s="22"/>
      <c r="I7" s="1">
        <v>1</v>
      </c>
      <c r="J7" s="323"/>
      <c r="K7" s="144"/>
      <c r="L7" s="322"/>
      <c r="M7" s="322"/>
      <c r="N7" s="322"/>
      <c r="O7" s="322"/>
      <c r="P7" s="322"/>
      <c r="Q7" s="322"/>
      <c r="R7" s="322"/>
      <c r="S7" s="322"/>
    </row>
    <row r="8" spans="1:21">
      <c r="A8" s="1">
        <v>2</v>
      </c>
      <c r="B8" s="415"/>
      <c r="F8" s="22"/>
      <c r="G8" s="22"/>
      <c r="I8" s="1">
        <v>2</v>
      </c>
      <c r="J8" s="323"/>
      <c r="K8" s="144"/>
      <c r="L8" s="322"/>
      <c r="M8" s="322"/>
      <c r="N8" s="322"/>
      <c r="O8" s="322"/>
      <c r="P8" s="322"/>
      <c r="Q8" s="322"/>
      <c r="R8" s="322"/>
      <c r="S8" s="322"/>
    </row>
    <row r="9" spans="1:21">
      <c r="A9" s="1">
        <v>3</v>
      </c>
      <c r="B9" s="415"/>
      <c r="C9" s="22"/>
      <c r="D9" s="22">
        <f t="shared" ref="D9:D41" si="0">E$4/E9</f>
        <v>409.03437358661239</v>
      </c>
      <c r="E9" s="4">
        <f t="shared" ref="E9:E31" si="1">ROUND(1-IF(A9&gt;=H$3,0,IF(A9&gt;=H$4,F$3*(A9-H$3)^2,F$2+F$4*(H$4-A9)+(A9&lt;H$5)*F$5*(H$5-A9)^2)),4)</f>
        <v>0.29480000000000001</v>
      </c>
      <c r="F9" s="22">
        <v>250.51482701812188</v>
      </c>
      <c r="G9" s="22"/>
      <c r="H9" s="163"/>
      <c r="I9" s="1">
        <v>3</v>
      </c>
      <c r="J9" s="323"/>
      <c r="K9" s="144"/>
      <c r="L9" s="378"/>
      <c r="M9" s="322"/>
      <c r="N9" s="322"/>
      <c r="O9" s="322"/>
      <c r="P9" s="379"/>
      <c r="Q9" s="322"/>
      <c r="R9" s="322"/>
      <c r="S9" s="322"/>
    </row>
    <row r="10" spans="1:21">
      <c r="A10" s="1">
        <v>4</v>
      </c>
      <c r="B10" s="417">
        <v>0.28934027777777777</v>
      </c>
      <c r="C10" s="22">
        <f t="shared" ref="C10:C43" si="2">B10*1440</f>
        <v>416.65</v>
      </c>
      <c r="D10" s="22">
        <f t="shared" si="0"/>
        <v>325.636871005491</v>
      </c>
      <c r="E10" s="4">
        <f t="shared" si="1"/>
        <v>0.37030000000000002</v>
      </c>
      <c r="F10" s="22">
        <v>222.15120525931337</v>
      </c>
      <c r="G10" s="22">
        <v>416.65</v>
      </c>
      <c r="H10" s="163"/>
      <c r="I10" s="1">
        <v>4</v>
      </c>
      <c r="J10" s="324">
        <f>100*(+F10/+C10)</f>
        <v>53.318421999115174</v>
      </c>
      <c r="K10" s="145">
        <f t="shared" ref="K10:K73" si="3">100*(+D10/+C10)</f>
        <v>78.155975280329059</v>
      </c>
      <c r="L10" s="380">
        <v>0.28934027777777777</v>
      </c>
      <c r="M10" s="326" t="s">
        <v>1427</v>
      </c>
      <c r="N10" s="326" t="s">
        <v>1808</v>
      </c>
      <c r="O10" s="326" t="s">
        <v>123</v>
      </c>
      <c r="P10" s="384">
        <v>24641</v>
      </c>
      <c r="Q10" s="326"/>
      <c r="R10" s="326" t="s">
        <v>1809</v>
      </c>
      <c r="S10" s="384">
        <v>26453</v>
      </c>
    </row>
    <row r="11" spans="1:21">
      <c r="A11" s="1">
        <v>5</v>
      </c>
      <c r="B11" s="417">
        <v>0.2257986111111111</v>
      </c>
      <c r="C11" s="22">
        <f t="shared" si="2"/>
        <v>325.14999999999998</v>
      </c>
      <c r="D11" s="22">
        <f t="shared" si="0"/>
        <v>273.1838090922821</v>
      </c>
      <c r="E11" s="4">
        <f t="shared" si="1"/>
        <v>0.44140000000000001</v>
      </c>
      <c r="F11" s="22">
        <v>200.87516512549536</v>
      </c>
      <c r="G11" s="22">
        <v>325.14999999999998</v>
      </c>
      <c r="H11" s="163">
        <f t="shared" ref="H11:H74" si="4">((F11-D11)/F11)</f>
        <v>-0.3599680623615788</v>
      </c>
      <c r="I11" s="1">
        <v>5</v>
      </c>
      <c r="J11" s="324">
        <f>100*(+F11/+C11)</f>
        <v>61.779229624940911</v>
      </c>
      <c r="K11" s="145">
        <f t="shared" si="3"/>
        <v>84.017779207221935</v>
      </c>
      <c r="L11" s="380">
        <v>0.2257986111111111</v>
      </c>
      <c r="M11" s="326"/>
      <c r="N11" s="326"/>
      <c r="O11" s="326"/>
      <c r="P11" s="384"/>
      <c r="Q11" s="326"/>
      <c r="R11" s="326"/>
      <c r="S11" s="384"/>
    </row>
    <row r="12" spans="1:21" ht="15.75">
      <c r="A12" s="1">
        <v>6</v>
      </c>
      <c r="B12" s="409">
        <v>0.27716435185185184</v>
      </c>
      <c r="C12" s="22">
        <f t="shared" si="2"/>
        <v>399.11666666666667</v>
      </c>
      <c r="D12" s="22">
        <f t="shared" si="0"/>
        <v>237.36876640419948</v>
      </c>
      <c r="E12" s="4">
        <f t="shared" si="1"/>
        <v>0.50800000000000001</v>
      </c>
      <c r="F12" s="22">
        <v>184.42995755003031</v>
      </c>
      <c r="G12" s="22">
        <v>399.11666666666667</v>
      </c>
      <c r="H12" s="163">
        <f t="shared" si="4"/>
        <v>-0.2870401834789148</v>
      </c>
      <c r="I12" s="1">
        <v>6</v>
      </c>
      <c r="J12" s="324">
        <f>100*(+F12/+C12)</f>
        <v>46.2095354449485</v>
      </c>
      <c r="K12" s="145">
        <f t="shared" si="3"/>
        <v>59.473528977541946</v>
      </c>
      <c r="L12" s="396">
        <v>0.27716435185185184</v>
      </c>
      <c r="M12" s="326" t="s">
        <v>1637</v>
      </c>
      <c r="N12" s="326" t="s">
        <v>1810</v>
      </c>
      <c r="O12" s="326" t="s">
        <v>123</v>
      </c>
      <c r="P12" s="384">
        <v>40405</v>
      </c>
      <c r="Q12" s="328"/>
      <c r="R12" s="326" t="s">
        <v>1811</v>
      </c>
      <c r="S12" s="384">
        <v>42764</v>
      </c>
      <c r="T12" s="177"/>
      <c r="U12" s="147"/>
    </row>
    <row r="13" spans="1:21" ht="15.75">
      <c r="A13" s="1">
        <v>7</v>
      </c>
      <c r="B13" s="409">
        <v>0.16953703703703704</v>
      </c>
      <c r="C13" s="22">
        <f t="shared" si="2"/>
        <v>244.13333333333333</v>
      </c>
      <c r="D13" s="22">
        <f t="shared" si="0"/>
        <v>211.47550567052494</v>
      </c>
      <c r="E13" s="4">
        <f t="shared" si="1"/>
        <v>0.57020000000000004</v>
      </c>
      <c r="F13" s="22">
        <v>171.43461104847799</v>
      </c>
      <c r="G13" s="22">
        <v>244.13333333333333</v>
      </c>
      <c r="H13" s="163">
        <f t="shared" si="4"/>
        <v>-0.23356365658696687</v>
      </c>
      <c r="I13" s="1">
        <v>7</v>
      </c>
      <c r="J13" s="324">
        <f t="shared" ref="J13:J76" si="5">100*(+F13/+C13)</f>
        <v>70.221713973980613</v>
      </c>
      <c r="K13" s="145">
        <f t="shared" si="3"/>
        <v>86.622954261547619</v>
      </c>
      <c r="L13" s="396">
        <v>0.16953703703703704</v>
      </c>
      <c r="M13" s="326" t="s">
        <v>1650</v>
      </c>
      <c r="N13" s="326" t="s">
        <v>1810</v>
      </c>
      <c r="O13" s="326" t="s">
        <v>123</v>
      </c>
      <c r="P13" s="384">
        <v>25228</v>
      </c>
      <c r="Q13" s="328"/>
      <c r="R13" s="326" t="s">
        <v>1812</v>
      </c>
      <c r="S13" s="384">
        <v>28009</v>
      </c>
      <c r="T13" s="177"/>
      <c r="U13" s="147"/>
    </row>
    <row r="14" spans="1:21" ht="15.75">
      <c r="A14" s="1">
        <v>8</v>
      </c>
      <c r="B14" s="409">
        <v>0.13564814814814816</v>
      </c>
      <c r="C14" s="22">
        <f t="shared" si="2"/>
        <v>195.33333333333334</v>
      </c>
      <c r="D14" s="22">
        <f t="shared" si="0"/>
        <v>192.04225725964855</v>
      </c>
      <c r="E14" s="4">
        <f t="shared" si="1"/>
        <v>0.62790000000000001</v>
      </c>
      <c r="F14" s="22">
        <v>160.99788247750129</v>
      </c>
      <c r="G14" s="22">
        <v>195.33333333333334</v>
      </c>
      <c r="H14" s="163">
        <f t="shared" si="4"/>
        <v>-0.19282473970727887</v>
      </c>
      <c r="I14" s="1">
        <v>8</v>
      </c>
      <c r="J14" s="324">
        <f t="shared" si="5"/>
        <v>82.422124135239557</v>
      </c>
      <c r="K14" s="145">
        <f t="shared" si="3"/>
        <v>98.315148767738165</v>
      </c>
      <c r="L14" s="396">
        <v>0.13564814814814816</v>
      </c>
      <c r="M14" s="326" t="s">
        <v>1650</v>
      </c>
      <c r="N14" s="326" t="s">
        <v>1651</v>
      </c>
      <c r="O14" s="326" t="s">
        <v>123</v>
      </c>
      <c r="P14" s="384">
        <v>25228</v>
      </c>
      <c r="Q14" s="328" t="s">
        <v>325</v>
      </c>
      <c r="R14" s="326" t="s">
        <v>329</v>
      </c>
      <c r="S14" s="384">
        <v>28393</v>
      </c>
      <c r="T14" s="177"/>
      <c r="U14" s="147"/>
    </row>
    <row r="15" spans="1:21" ht="15.75">
      <c r="A15" s="1">
        <v>9</v>
      </c>
      <c r="B15" s="409">
        <v>0.12288194444444445</v>
      </c>
      <c r="C15" s="22">
        <f t="shared" si="2"/>
        <v>176.95</v>
      </c>
      <c r="D15" s="22">
        <f t="shared" si="0"/>
        <v>177.01605010765314</v>
      </c>
      <c r="E15" s="4">
        <f t="shared" si="1"/>
        <v>0.68120000000000003</v>
      </c>
      <c r="F15" s="22">
        <v>152.52006018054161</v>
      </c>
      <c r="G15" s="22">
        <v>176.95</v>
      </c>
      <c r="H15" s="163">
        <f t="shared" si="4"/>
        <v>-0.16060831537907247</v>
      </c>
      <c r="I15" s="1">
        <v>9</v>
      </c>
      <c r="J15" s="324">
        <f t="shared" si="5"/>
        <v>86.193874077729077</v>
      </c>
      <c r="K15" s="145">
        <f t="shared" si="3"/>
        <v>100.03732698934907</v>
      </c>
      <c r="L15" s="396">
        <v>0.12288194444444445</v>
      </c>
      <c r="M15" s="326"/>
      <c r="N15" s="326"/>
      <c r="O15" s="326"/>
      <c r="P15" s="384"/>
      <c r="Q15" s="328"/>
      <c r="R15" s="326"/>
      <c r="S15" s="384"/>
      <c r="T15" s="177"/>
      <c r="U15" s="147"/>
    </row>
    <row r="16" spans="1:21" ht="15.75">
      <c r="A16" s="1">
        <v>10</v>
      </c>
      <c r="B16" s="409">
        <v>0.12665509259259258</v>
      </c>
      <c r="C16" s="22">
        <f t="shared" si="2"/>
        <v>182.38333333333333</v>
      </c>
      <c r="D16" s="22">
        <f t="shared" si="0"/>
        <v>165.16002374104005</v>
      </c>
      <c r="E16" s="4">
        <f t="shared" si="1"/>
        <v>0.73009999999999997</v>
      </c>
      <c r="F16" s="22">
        <v>145.58401148875058</v>
      </c>
      <c r="G16" s="22">
        <v>182.38333333333333</v>
      </c>
      <c r="H16" s="163">
        <f t="shared" si="4"/>
        <v>-0.13446539940824567</v>
      </c>
      <c r="I16" s="1">
        <v>10</v>
      </c>
      <c r="J16" s="324">
        <f t="shared" si="5"/>
        <v>79.823089548798649</v>
      </c>
      <c r="K16" s="145">
        <f t="shared" si="3"/>
        <v>90.556533166977999</v>
      </c>
      <c r="L16" s="396">
        <v>0.12665509259259258</v>
      </c>
      <c r="M16" s="326"/>
      <c r="N16" s="326"/>
      <c r="O16" s="326"/>
      <c r="P16" s="384"/>
      <c r="Q16" s="328"/>
      <c r="R16" s="326"/>
      <c r="S16" s="384"/>
      <c r="T16" s="177"/>
      <c r="U16" s="147"/>
    </row>
    <row r="17" spans="1:21" ht="15.75">
      <c r="A17" s="1">
        <v>11</v>
      </c>
      <c r="B17" s="409">
        <v>0.1180787037037037</v>
      </c>
      <c r="C17" s="22">
        <f t="shared" si="2"/>
        <v>170.03333333333333</v>
      </c>
      <c r="D17" s="22">
        <f t="shared" si="0"/>
        <v>155.6918442005595</v>
      </c>
      <c r="E17" s="4">
        <f t="shared" si="1"/>
        <v>0.77449999999999997</v>
      </c>
      <c r="F17" s="22">
        <v>139.89190432382705</v>
      </c>
      <c r="G17" s="22">
        <v>170.03333333333333</v>
      </c>
      <c r="H17" s="163">
        <f t="shared" si="4"/>
        <v>-0.11294391875714377</v>
      </c>
      <c r="I17" s="1">
        <v>11</v>
      </c>
      <c r="J17" s="324">
        <f t="shared" si="5"/>
        <v>82.273223480000226</v>
      </c>
      <c r="K17" s="145">
        <f t="shared" si="3"/>
        <v>91.565483748613701</v>
      </c>
      <c r="L17" s="396">
        <v>0.1180787037037037</v>
      </c>
      <c r="M17" s="326" t="s">
        <v>1650</v>
      </c>
      <c r="N17" s="326" t="s">
        <v>1651</v>
      </c>
      <c r="O17" s="326" t="s">
        <v>123</v>
      </c>
      <c r="P17" s="384">
        <v>25228</v>
      </c>
      <c r="Q17" s="328"/>
      <c r="R17" s="326" t="s">
        <v>1813</v>
      </c>
      <c r="S17" s="384">
        <v>29310</v>
      </c>
      <c r="T17" s="177"/>
      <c r="U17" s="147" t="s">
        <v>319</v>
      </c>
    </row>
    <row r="18" spans="1:21" ht="15.75">
      <c r="A18" s="1">
        <v>12</v>
      </c>
      <c r="B18" s="409">
        <v>0.12660879629629629</v>
      </c>
      <c r="C18" s="22">
        <f t="shared" si="2"/>
        <v>182.31666666666666</v>
      </c>
      <c r="D18" s="22">
        <f t="shared" si="0"/>
        <v>148.04583589113975</v>
      </c>
      <c r="E18" s="4">
        <f t="shared" si="1"/>
        <v>0.8145</v>
      </c>
      <c r="F18" s="22">
        <v>135.22676745220099</v>
      </c>
      <c r="G18" s="22">
        <v>182.31666666666666</v>
      </c>
      <c r="H18" s="163">
        <f t="shared" si="4"/>
        <v>-9.479682669682947E-2</v>
      </c>
      <c r="I18" s="1">
        <v>12</v>
      </c>
      <c r="J18" s="324">
        <f t="shared" si="5"/>
        <v>74.171368928897152</v>
      </c>
      <c r="K18" s="145">
        <f t="shared" si="3"/>
        <v>81.202579335116425</v>
      </c>
      <c r="L18" s="396">
        <v>0.12660879629629629</v>
      </c>
      <c r="M18" s="326" t="s">
        <v>1650</v>
      </c>
      <c r="N18" s="326" t="s">
        <v>1651</v>
      </c>
      <c r="O18" s="326" t="s">
        <v>123</v>
      </c>
      <c r="P18" s="384">
        <v>25228</v>
      </c>
      <c r="Q18" s="328"/>
      <c r="R18" s="326" t="s">
        <v>1812</v>
      </c>
      <c r="S18" s="384">
        <v>29836</v>
      </c>
      <c r="T18" s="177"/>
      <c r="U18" s="147"/>
    </row>
    <row r="19" spans="1:21" ht="15.75">
      <c r="A19" s="1">
        <v>13</v>
      </c>
      <c r="B19" s="409">
        <v>0.11321759259259261</v>
      </c>
      <c r="C19" s="22">
        <f t="shared" si="2"/>
        <v>163.03333333333336</v>
      </c>
      <c r="D19" s="22">
        <f t="shared" si="0"/>
        <v>141.86274509803923</v>
      </c>
      <c r="E19" s="4">
        <f t="shared" si="1"/>
        <v>0.85</v>
      </c>
      <c r="F19" s="22">
        <v>131.42826274848747</v>
      </c>
      <c r="G19" s="22">
        <v>163.03333333333336</v>
      </c>
      <c r="H19" s="163">
        <f t="shared" si="4"/>
        <v>-7.9392986952282016E-2</v>
      </c>
      <c r="I19" s="1">
        <v>13</v>
      </c>
      <c r="J19" s="324">
        <f t="shared" si="5"/>
        <v>80.614350489769436</v>
      </c>
      <c r="K19" s="145">
        <f t="shared" si="3"/>
        <v>87.014564566370396</v>
      </c>
      <c r="L19" s="396">
        <v>0.11321759259259261</v>
      </c>
      <c r="M19" s="326" t="s">
        <v>1453</v>
      </c>
      <c r="N19" s="326" t="s">
        <v>1814</v>
      </c>
      <c r="O19" s="326" t="s">
        <v>123</v>
      </c>
      <c r="P19" s="384">
        <v>23245</v>
      </c>
      <c r="Q19" s="328"/>
      <c r="R19" s="326" t="s">
        <v>720</v>
      </c>
      <c r="S19" s="384">
        <v>28140</v>
      </c>
      <c r="T19" s="177"/>
      <c r="U19" s="147"/>
    </row>
    <row r="20" spans="1:21" ht="15.75">
      <c r="A20" s="1">
        <v>14</v>
      </c>
      <c r="B20" s="416">
        <v>0.11230324074074073</v>
      </c>
      <c r="C20" s="22">
        <f t="shared" si="2"/>
        <v>161.71666666666664</v>
      </c>
      <c r="D20" s="22">
        <f t="shared" si="0"/>
        <v>136.8554458442099</v>
      </c>
      <c r="E20" s="4">
        <f t="shared" si="1"/>
        <v>0.88109999999999999</v>
      </c>
      <c r="F20" s="22">
        <v>128.37695230054874</v>
      </c>
      <c r="G20" s="22">
        <v>161.71666666666664</v>
      </c>
      <c r="H20" s="163">
        <f t="shared" si="4"/>
        <v>-6.6043735980051921E-2</v>
      </c>
      <c r="I20" s="1">
        <v>14</v>
      </c>
      <c r="J20" s="324">
        <f t="shared" si="5"/>
        <v>79.383872390321812</v>
      </c>
      <c r="K20" s="145">
        <f t="shared" si="3"/>
        <v>84.626679899542353</v>
      </c>
      <c r="L20" s="396">
        <v>0.11230324074074073</v>
      </c>
      <c r="M20" s="326" t="s">
        <v>1427</v>
      </c>
      <c r="N20" s="326" t="s">
        <v>1815</v>
      </c>
      <c r="O20" s="326" t="s">
        <v>123</v>
      </c>
      <c r="P20" s="384">
        <v>21953</v>
      </c>
      <c r="Q20" s="328"/>
      <c r="R20" s="326" t="s">
        <v>1816</v>
      </c>
      <c r="S20" s="384">
        <v>27349</v>
      </c>
      <c r="T20" s="177"/>
      <c r="U20" s="147"/>
    </row>
    <row r="21" spans="1:21" ht="15.75">
      <c r="A21" s="1">
        <v>15</v>
      </c>
      <c r="B21" s="409">
        <v>0.10359953703703705</v>
      </c>
      <c r="C21" s="22">
        <f t="shared" si="2"/>
        <v>149.18333333333334</v>
      </c>
      <c r="D21" s="22">
        <f t="shared" si="0"/>
        <v>132.83028567232134</v>
      </c>
      <c r="E21" s="4">
        <f t="shared" si="1"/>
        <v>0.90780000000000005</v>
      </c>
      <c r="F21" s="22">
        <v>125.98384424192211</v>
      </c>
      <c r="G21" s="22">
        <v>149.18333333333334</v>
      </c>
      <c r="H21" s="163">
        <f t="shared" si="4"/>
        <v>-5.4343804728265444E-2</v>
      </c>
      <c r="I21" s="1">
        <v>15</v>
      </c>
      <c r="J21" s="324">
        <f t="shared" si="5"/>
        <v>84.449007423922765</v>
      </c>
      <c r="K21" s="145">
        <f t="shared" si="3"/>
        <v>89.038287792864253</v>
      </c>
      <c r="L21" s="396">
        <v>0.10359953703703705</v>
      </c>
      <c r="M21" s="326" t="s">
        <v>1817</v>
      </c>
      <c r="N21" s="326" t="s">
        <v>1818</v>
      </c>
      <c r="O21" s="326" t="s">
        <v>123</v>
      </c>
      <c r="P21" s="384">
        <v>20639</v>
      </c>
      <c r="Q21" s="328"/>
      <c r="R21" s="326" t="s">
        <v>1819</v>
      </c>
      <c r="S21" s="384">
        <v>26342</v>
      </c>
      <c r="T21" s="177"/>
      <c r="U21" s="147"/>
    </row>
    <row r="22" spans="1:21" ht="15.75">
      <c r="A22" s="1">
        <v>16</v>
      </c>
      <c r="B22" s="409">
        <v>9.3831018518518508E-2</v>
      </c>
      <c r="C22" s="22">
        <f t="shared" si="2"/>
        <v>135.11666666666665</v>
      </c>
      <c r="D22" s="22">
        <f t="shared" si="0"/>
        <v>129.65949820788529</v>
      </c>
      <c r="E22" s="4">
        <f t="shared" si="1"/>
        <v>0.93</v>
      </c>
      <c r="F22" s="22">
        <v>124.18334013883216</v>
      </c>
      <c r="G22" s="22">
        <v>135.11666666666665</v>
      </c>
      <c r="H22" s="163">
        <f t="shared" si="4"/>
        <v>-4.4097364935835957E-2</v>
      </c>
      <c r="I22" s="1">
        <v>16</v>
      </c>
      <c r="J22" s="324">
        <f t="shared" si="5"/>
        <v>91.908232494510074</v>
      </c>
      <c r="K22" s="145">
        <f t="shared" si="3"/>
        <v>95.961143363428135</v>
      </c>
      <c r="L22" s="396">
        <v>9.3831018518518508E-2</v>
      </c>
      <c r="M22" s="326" t="s">
        <v>1820</v>
      </c>
      <c r="N22" s="326" t="s">
        <v>1821</v>
      </c>
      <c r="O22" s="326" t="s">
        <v>219</v>
      </c>
      <c r="P22" s="384">
        <v>30611</v>
      </c>
      <c r="Q22" s="328"/>
      <c r="R22" s="326" t="s">
        <v>220</v>
      </c>
      <c r="S22" s="384">
        <v>36814</v>
      </c>
      <c r="T22" s="177"/>
      <c r="U22" s="147"/>
    </row>
    <row r="23" spans="1:21" ht="15.75">
      <c r="A23" s="1">
        <v>17</v>
      </c>
      <c r="B23" s="410">
        <v>9.0810185185185188E-2</v>
      </c>
      <c r="C23" s="22">
        <f t="shared" si="2"/>
        <v>130.76666666666668</v>
      </c>
      <c r="D23" s="22">
        <f t="shared" si="0"/>
        <v>126.92982456140351</v>
      </c>
      <c r="E23" s="4">
        <f t="shared" si="1"/>
        <v>0.95</v>
      </c>
      <c r="F23" s="22">
        <v>122.68051633723275</v>
      </c>
      <c r="G23" s="22">
        <v>130.76666666666668</v>
      </c>
      <c r="H23" s="163">
        <f t="shared" si="4"/>
        <v>-3.4637188944412062E-2</v>
      </c>
      <c r="I23" s="1">
        <v>17</v>
      </c>
      <c r="J23" s="324">
        <f t="shared" si="5"/>
        <v>93.816352029492279</v>
      </c>
      <c r="K23" s="145">
        <f t="shared" si="3"/>
        <v>97.065886740813283</v>
      </c>
      <c r="L23" s="397">
        <v>9.0810185185185188E-2</v>
      </c>
      <c r="M23" s="326" t="s">
        <v>1820</v>
      </c>
      <c r="N23" s="326" t="s">
        <v>1821</v>
      </c>
      <c r="O23" s="326" t="s">
        <v>219</v>
      </c>
      <c r="P23" s="384">
        <v>30611</v>
      </c>
      <c r="Q23" s="328"/>
      <c r="R23" s="326" t="s">
        <v>220</v>
      </c>
      <c r="S23" s="384">
        <v>37178</v>
      </c>
      <c r="T23" s="177"/>
      <c r="U23" s="147"/>
    </row>
    <row r="24" spans="1:21" ht="15.75">
      <c r="A24" s="1">
        <v>18</v>
      </c>
      <c r="B24" s="410">
        <v>8.6481481481481479E-2</v>
      </c>
      <c r="C24" s="22">
        <f t="shared" si="2"/>
        <v>124.53333333333333</v>
      </c>
      <c r="D24" s="22">
        <f t="shared" si="0"/>
        <v>124.56955922865014</v>
      </c>
      <c r="E24" s="4">
        <f t="shared" si="1"/>
        <v>0.96799999999999997</v>
      </c>
      <c r="F24" s="22">
        <v>121.73347438243366</v>
      </c>
      <c r="G24" s="22">
        <v>124.53333333333333</v>
      </c>
      <c r="H24" s="163">
        <f t="shared" si="4"/>
        <v>-2.3297493648351264E-2</v>
      </c>
      <c r="I24" s="1">
        <v>18</v>
      </c>
      <c r="J24" s="324">
        <f t="shared" si="5"/>
        <v>97.751719257842879</v>
      </c>
      <c r="K24" s="145">
        <f t="shared" si="3"/>
        <v>100.02908931636789</v>
      </c>
      <c r="L24" s="397">
        <v>8.6481481481481479E-2</v>
      </c>
      <c r="M24" s="326" t="s">
        <v>1822</v>
      </c>
      <c r="N24" s="326" t="s">
        <v>1823</v>
      </c>
      <c r="O24" s="326" t="s">
        <v>131</v>
      </c>
      <c r="P24" s="384">
        <v>34865</v>
      </c>
      <c r="Q24" s="383" t="s">
        <v>322</v>
      </c>
      <c r="R24" s="326" t="s">
        <v>323</v>
      </c>
      <c r="S24" s="384">
        <v>41663</v>
      </c>
      <c r="T24" s="177"/>
      <c r="U24" s="147"/>
    </row>
    <row r="25" spans="1:21" ht="15.75">
      <c r="A25" s="1">
        <v>19</v>
      </c>
      <c r="B25" s="410">
        <v>8.666666666666667E-2</v>
      </c>
      <c r="C25" s="22">
        <f t="shared" si="2"/>
        <v>124.80000000000001</v>
      </c>
      <c r="D25" s="22">
        <f t="shared" si="0"/>
        <v>122.79361846571622</v>
      </c>
      <c r="E25" s="4">
        <f t="shared" si="1"/>
        <v>0.98199999999999998</v>
      </c>
      <c r="F25" s="22">
        <v>121.64999999999999</v>
      </c>
      <c r="G25" s="22">
        <v>124.80000000000001</v>
      </c>
      <c r="H25" s="163">
        <f t="shared" si="4"/>
        <v>-9.4008916211773957E-3</v>
      </c>
      <c r="I25" s="1">
        <v>19</v>
      </c>
      <c r="J25" s="324">
        <f t="shared" si="5"/>
        <v>97.475961538461519</v>
      </c>
      <c r="K25" s="145">
        <f t="shared" si="3"/>
        <v>98.392322488554655</v>
      </c>
      <c r="L25" s="397">
        <v>8.666666666666667E-2</v>
      </c>
      <c r="M25" s="326" t="s">
        <v>1824</v>
      </c>
      <c r="N25" s="326" t="s">
        <v>1825</v>
      </c>
      <c r="O25" s="326" t="s">
        <v>131</v>
      </c>
      <c r="P25" s="384">
        <v>34120</v>
      </c>
      <c r="Q25" s="383" t="s">
        <v>322</v>
      </c>
      <c r="R25" s="326" t="s">
        <v>323</v>
      </c>
      <c r="S25" s="384">
        <v>41299</v>
      </c>
      <c r="T25" s="177"/>
      <c r="U25" s="147"/>
    </row>
    <row r="26" spans="1:21" ht="15.75">
      <c r="A26" s="1">
        <v>20</v>
      </c>
      <c r="B26" s="410">
        <v>8.6643518518518522E-2</v>
      </c>
      <c r="C26" s="22">
        <f t="shared" si="2"/>
        <v>124.76666666666667</v>
      </c>
      <c r="D26" s="22">
        <f t="shared" si="0"/>
        <v>121.55577956989247</v>
      </c>
      <c r="E26" s="4">
        <f t="shared" si="1"/>
        <v>0.99199999999999999</v>
      </c>
      <c r="F26" s="22">
        <v>121.64999999999999</v>
      </c>
      <c r="G26" s="22">
        <v>124.76666666666667</v>
      </c>
      <c r="H26" s="163">
        <f t="shared" si="4"/>
        <v>7.7452059274579906E-4</v>
      </c>
      <c r="I26" s="1">
        <v>20</v>
      </c>
      <c r="J26" s="324">
        <f t="shared" si="5"/>
        <v>97.502003740315246</v>
      </c>
      <c r="K26" s="145">
        <f t="shared" si="3"/>
        <v>97.426486430584404</v>
      </c>
      <c r="L26" s="397">
        <v>8.6643518518518522E-2</v>
      </c>
      <c r="M26" s="326" t="s">
        <v>1822</v>
      </c>
      <c r="N26" s="326" t="s">
        <v>1823</v>
      </c>
      <c r="O26" s="326" t="s">
        <v>131</v>
      </c>
      <c r="P26" s="384">
        <v>34865</v>
      </c>
      <c r="Q26" s="383" t="s">
        <v>322</v>
      </c>
      <c r="R26" s="326" t="s">
        <v>323</v>
      </c>
      <c r="S26" s="384">
        <v>42391</v>
      </c>
      <c r="T26" s="177"/>
      <c r="U26" s="147"/>
    </row>
    <row r="27" spans="1:21" ht="15.75">
      <c r="A27" s="1">
        <v>21</v>
      </c>
      <c r="B27" s="410">
        <v>8.637731481481481E-2</v>
      </c>
      <c r="C27" s="22">
        <f t="shared" si="2"/>
        <v>124.38333333333333</v>
      </c>
      <c r="D27" s="22">
        <f t="shared" si="0"/>
        <v>120.82498329993319</v>
      </c>
      <c r="E27" s="4">
        <f t="shared" si="1"/>
        <v>0.998</v>
      </c>
      <c r="F27" s="22">
        <v>121.64999999999999</v>
      </c>
      <c r="G27" s="22">
        <v>124.38333333333333</v>
      </c>
      <c r="H27" s="163">
        <f t="shared" si="4"/>
        <v>6.7818882044126368E-3</v>
      </c>
      <c r="I27" s="1">
        <v>21</v>
      </c>
      <c r="J27" s="324">
        <f t="shared" si="5"/>
        <v>97.802492295323589</v>
      </c>
      <c r="K27" s="145">
        <f t="shared" si="3"/>
        <v>97.139206726463783</v>
      </c>
      <c r="L27" s="397">
        <v>8.637731481481481E-2</v>
      </c>
      <c r="M27" s="326" t="s">
        <v>1826</v>
      </c>
      <c r="N27" s="326" t="s">
        <v>1827</v>
      </c>
      <c r="O27" s="326" t="s">
        <v>131</v>
      </c>
      <c r="P27" s="384">
        <v>33235</v>
      </c>
      <c r="Q27" s="383" t="s">
        <v>322</v>
      </c>
      <c r="R27" s="326" t="s">
        <v>323</v>
      </c>
      <c r="S27" s="384">
        <v>40935</v>
      </c>
      <c r="T27" s="177"/>
      <c r="U27" s="147"/>
    </row>
    <row r="28" spans="1:21" ht="15.75">
      <c r="A28" s="1">
        <v>22</v>
      </c>
      <c r="B28" s="409">
        <v>8.671296296296295E-2</v>
      </c>
      <c r="C28" s="22">
        <f t="shared" si="2"/>
        <v>124.86666666666665</v>
      </c>
      <c r="D28" s="22">
        <f t="shared" si="0"/>
        <v>120.58333333333333</v>
      </c>
      <c r="E28" s="4">
        <f t="shared" si="1"/>
        <v>1</v>
      </c>
      <c r="F28" s="22">
        <v>121.64999999999999</v>
      </c>
      <c r="G28" s="22">
        <v>124.86666666666665</v>
      </c>
      <c r="H28" s="163">
        <f t="shared" si="4"/>
        <v>8.7683244280038052E-3</v>
      </c>
      <c r="I28" s="1">
        <v>22</v>
      </c>
      <c r="J28" s="324">
        <f t="shared" si="5"/>
        <v>97.423918846769894</v>
      </c>
      <c r="K28" s="145">
        <f t="shared" si="3"/>
        <v>96.569674319273901</v>
      </c>
      <c r="L28" s="396">
        <v>8.671296296296295E-2</v>
      </c>
      <c r="M28" s="326" t="s">
        <v>1828</v>
      </c>
      <c r="N28" s="326" t="s">
        <v>1829</v>
      </c>
      <c r="O28" s="326" t="s">
        <v>131</v>
      </c>
      <c r="P28" s="384">
        <v>32905</v>
      </c>
      <c r="Q28" s="328" t="s">
        <v>325</v>
      </c>
      <c r="R28" s="326" t="s">
        <v>329</v>
      </c>
      <c r="S28" s="384">
        <v>41189</v>
      </c>
      <c r="T28" s="177"/>
      <c r="U28" s="147"/>
    </row>
    <row r="29" spans="1:21" ht="15.75">
      <c r="A29" s="1">
        <v>23</v>
      </c>
      <c r="B29" s="412">
        <v>8.3738425925925924E-2</v>
      </c>
      <c r="C29" s="22">
        <f t="shared" si="2"/>
        <v>120.58333333333333</v>
      </c>
      <c r="D29" s="22">
        <f t="shared" si="0"/>
        <v>120.58333333333333</v>
      </c>
      <c r="E29" s="4">
        <f t="shared" si="1"/>
        <v>1</v>
      </c>
      <c r="F29" s="22">
        <v>121.64999999999999</v>
      </c>
      <c r="G29" s="22">
        <v>124.25</v>
      </c>
      <c r="H29" s="163">
        <f t="shared" si="4"/>
        <v>8.7683244280038052E-3</v>
      </c>
      <c r="I29" s="1">
        <v>23</v>
      </c>
      <c r="J29" s="324">
        <f t="shared" si="5"/>
        <v>100.88458880442295</v>
      </c>
      <c r="K29" s="145">
        <f t="shared" si="3"/>
        <v>100</v>
      </c>
      <c r="L29" s="437">
        <v>8.3738425925925924E-2</v>
      </c>
      <c r="M29" s="386" t="s">
        <v>1830</v>
      </c>
      <c r="N29" s="399" t="s">
        <v>1680</v>
      </c>
      <c r="O29" s="400" t="s">
        <v>128</v>
      </c>
      <c r="P29" s="401">
        <v>36496</v>
      </c>
      <c r="Q29" s="388" t="s">
        <v>325</v>
      </c>
      <c r="R29" s="386" t="s">
        <v>329</v>
      </c>
      <c r="S29" s="402">
        <v>45207</v>
      </c>
      <c r="T29" s="177"/>
      <c r="U29" s="147"/>
    </row>
    <row r="30" spans="1:21" ht="15.75">
      <c r="A30" s="1">
        <v>24</v>
      </c>
      <c r="B30" s="409">
        <v>8.6134259259259258E-2</v>
      </c>
      <c r="C30" s="22">
        <f t="shared" si="2"/>
        <v>124.03333333333333</v>
      </c>
      <c r="D30" s="22">
        <f t="shared" si="0"/>
        <v>120.58333333333333</v>
      </c>
      <c r="E30" s="4">
        <f t="shared" si="1"/>
        <v>1</v>
      </c>
      <c r="F30" s="22">
        <v>121.64999999999999</v>
      </c>
      <c r="G30" s="22">
        <v>124.03333333333333</v>
      </c>
      <c r="H30" s="163">
        <f t="shared" si="4"/>
        <v>8.7683244280038052E-3</v>
      </c>
      <c r="I30" s="1">
        <v>24</v>
      </c>
      <c r="J30" s="324">
        <f t="shared" si="5"/>
        <v>98.078473528621331</v>
      </c>
      <c r="K30" s="145">
        <f t="shared" si="3"/>
        <v>97.218489653318997</v>
      </c>
      <c r="L30" s="396">
        <v>8.6134259259259258E-2</v>
      </c>
      <c r="M30" s="326" t="s">
        <v>1831</v>
      </c>
      <c r="N30" s="326" t="s">
        <v>1832</v>
      </c>
      <c r="O30" s="326" t="s">
        <v>131</v>
      </c>
      <c r="P30" s="384">
        <v>34232</v>
      </c>
      <c r="Q30" s="383" t="s">
        <v>322</v>
      </c>
      <c r="R30" s="326" t="s">
        <v>323</v>
      </c>
      <c r="S30" s="384">
        <v>43126</v>
      </c>
      <c r="T30" s="177"/>
      <c r="U30" s="147"/>
    </row>
    <row r="31" spans="1:21" ht="15.75">
      <c r="A31" s="1">
        <v>25</v>
      </c>
      <c r="B31" s="409">
        <v>8.5277777777777786E-2</v>
      </c>
      <c r="C31" s="22">
        <f t="shared" si="2"/>
        <v>122.80000000000001</v>
      </c>
      <c r="D31" s="22">
        <f t="shared" si="0"/>
        <v>120.58333333333333</v>
      </c>
      <c r="E31" s="4">
        <f t="shared" si="1"/>
        <v>1</v>
      </c>
      <c r="F31" s="22">
        <v>121.64999999999999</v>
      </c>
      <c r="G31" s="22">
        <v>122.80000000000001</v>
      </c>
      <c r="H31" s="163">
        <f t="shared" si="4"/>
        <v>8.7683244280038052E-3</v>
      </c>
      <c r="I31" s="1">
        <v>25</v>
      </c>
      <c r="J31" s="324">
        <f t="shared" si="5"/>
        <v>99.063517915309433</v>
      </c>
      <c r="K31" s="145">
        <f t="shared" si="3"/>
        <v>98.194896851248629</v>
      </c>
      <c r="L31" s="396">
        <v>8.5277777777777786E-2</v>
      </c>
      <c r="M31" s="326" t="s">
        <v>1398</v>
      </c>
      <c r="N31" s="326" t="s">
        <v>1833</v>
      </c>
      <c r="O31" s="326" t="s">
        <v>131</v>
      </c>
      <c r="P31" s="384">
        <v>34588</v>
      </c>
      <c r="Q31" s="328" t="s">
        <v>327</v>
      </c>
      <c r="R31" s="326" t="s">
        <v>229</v>
      </c>
      <c r="S31" s="384">
        <v>43737</v>
      </c>
      <c r="T31" s="177"/>
      <c r="U31" s="147"/>
    </row>
    <row r="32" spans="1:21" ht="15.75">
      <c r="A32" s="1">
        <v>26</v>
      </c>
      <c r="B32" s="409">
        <v>8.5856481481481492E-2</v>
      </c>
      <c r="C32" s="22">
        <f t="shared" si="2"/>
        <v>123.63333333333335</v>
      </c>
      <c r="D32" s="22">
        <f t="shared" si="0"/>
        <v>120.58333333333333</v>
      </c>
      <c r="E32" s="4">
        <f>1-IF(A32&gt;=H$3,0,IF(A32&gt;=H$4,F$3*(A32-H$3)^2,F$2+F$4*(H$4-A32)+(A32&lt;H$5)*F$5*(H$5-A32)^2))</f>
        <v>1</v>
      </c>
      <c r="F32" s="22">
        <v>121.64999999999999</v>
      </c>
      <c r="G32" s="22">
        <v>123.63333333333335</v>
      </c>
      <c r="H32" s="163">
        <f t="shared" si="4"/>
        <v>8.7683244280038052E-3</v>
      </c>
      <c r="I32" s="1">
        <v>26</v>
      </c>
      <c r="J32" s="324">
        <f t="shared" si="5"/>
        <v>98.395794014559158</v>
      </c>
      <c r="K32" s="145">
        <f t="shared" si="3"/>
        <v>97.53302777028847</v>
      </c>
      <c r="L32" s="396">
        <v>8.5856481481481492E-2</v>
      </c>
      <c r="M32" s="326" t="s">
        <v>1593</v>
      </c>
      <c r="N32" s="326" t="s">
        <v>1670</v>
      </c>
      <c r="O32" s="326" t="s">
        <v>128</v>
      </c>
      <c r="P32" s="384">
        <v>31108</v>
      </c>
      <c r="Q32" s="328" t="s">
        <v>327</v>
      </c>
      <c r="R32" s="326" t="s">
        <v>229</v>
      </c>
      <c r="S32" s="384">
        <v>40811</v>
      </c>
      <c r="T32" s="188" t="s">
        <v>355</v>
      </c>
      <c r="U32" s="147"/>
    </row>
    <row r="33" spans="1:21" ht="15.75">
      <c r="A33" s="1">
        <v>27</v>
      </c>
      <c r="B33" s="409">
        <v>8.5358796296296294E-2</v>
      </c>
      <c r="C33" s="22">
        <f t="shared" si="2"/>
        <v>122.91666666666666</v>
      </c>
      <c r="D33" s="22">
        <f t="shared" si="0"/>
        <v>120.58333333333333</v>
      </c>
      <c r="E33" s="4">
        <f>1-IF(A33&gt;=H$3,0,IF(A33&gt;=H$4,F$3*(A33-H$3)^2,F$2+F$4*(H$4-A33)+(A33&lt;H$5)*F$5*(H$5-A33)^2))</f>
        <v>1</v>
      </c>
      <c r="F33" s="22">
        <v>121.64999999999999</v>
      </c>
      <c r="G33" s="22">
        <v>122.91666666666666</v>
      </c>
      <c r="H33" s="163">
        <f t="shared" si="4"/>
        <v>8.7683244280038052E-3</v>
      </c>
      <c r="I33" s="1">
        <v>27</v>
      </c>
      <c r="J33" s="324">
        <f t="shared" si="5"/>
        <v>98.96949152542372</v>
      </c>
      <c r="K33" s="145">
        <f t="shared" si="3"/>
        <v>98.101694915254242</v>
      </c>
      <c r="L33" s="396">
        <v>8.5358796296296294E-2</v>
      </c>
      <c r="M33" s="326" t="s">
        <v>1834</v>
      </c>
      <c r="N33" s="326" t="s">
        <v>1835</v>
      </c>
      <c r="O33" s="326" t="s">
        <v>131</v>
      </c>
      <c r="P33" s="384">
        <v>33646</v>
      </c>
      <c r="Q33" s="328" t="s">
        <v>324</v>
      </c>
      <c r="R33" s="326" t="s">
        <v>141</v>
      </c>
      <c r="S33" s="384">
        <v>43583</v>
      </c>
      <c r="T33" s="177"/>
      <c r="U33" s="147"/>
    </row>
    <row r="34" spans="1:21" ht="15.75">
      <c r="A34" s="1">
        <v>28</v>
      </c>
      <c r="B34" s="409">
        <v>8.5833333333333331E-2</v>
      </c>
      <c r="C34" s="22">
        <f t="shared" si="2"/>
        <v>123.6</v>
      </c>
      <c r="D34" s="22">
        <f t="shared" si="0"/>
        <v>120.58333333333333</v>
      </c>
      <c r="E34" s="4">
        <f t="shared" ref="E34:E65" si="6">ROUND(1-IF(A34&lt;I$3,0,IF(A34&lt;I$4,G$3*(A34-I$3)^2,G$2+G$4*(A34-I$4)+(A34&gt;I$5)*G$5*(A34-I$5)^2)),4)</f>
        <v>1</v>
      </c>
      <c r="F34" s="22">
        <v>121.64999999999999</v>
      </c>
      <c r="G34" s="22">
        <v>123.6</v>
      </c>
      <c r="H34" s="163">
        <f t="shared" si="4"/>
        <v>8.7683244280038052E-3</v>
      </c>
      <c r="I34" s="1">
        <v>28</v>
      </c>
      <c r="J34" s="324">
        <f t="shared" si="5"/>
        <v>98.422330097087368</v>
      </c>
      <c r="K34" s="145">
        <f t="shared" si="3"/>
        <v>97.559331175836022</v>
      </c>
      <c r="L34" s="396">
        <v>8.5833333333333331E-2</v>
      </c>
      <c r="M34" s="326" t="s">
        <v>1836</v>
      </c>
      <c r="N34" s="326" t="s">
        <v>1837</v>
      </c>
      <c r="O34" s="326" t="s">
        <v>131</v>
      </c>
      <c r="P34" s="384">
        <v>33219</v>
      </c>
      <c r="Q34" s="328" t="s">
        <v>327</v>
      </c>
      <c r="R34" s="326" t="s">
        <v>229</v>
      </c>
      <c r="S34" s="384">
        <v>43737</v>
      </c>
      <c r="T34" s="177"/>
      <c r="U34" s="147"/>
    </row>
    <row r="35" spans="1:21" ht="15.75">
      <c r="A35" s="1">
        <v>29</v>
      </c>
      <c r="B35" s="409">
        <v>8.5578703703703699E-2</v>
      </c>
      <c r="C35" s="22">
        <f t="shared" si="2"/>
        <v>123.23333333333332</v>
      </c>
      <c r="D35" s="22">
        <f t="shared" si="0"/>
        <v>120.58333333333333</v>
      </c>
      <c r="E35" s="4">
        <f t="shared" si="6"/>
        <v>1</v>
      </c>
      <c r="F35" s="22">
        <v>121.64999999999999</v>
      </c>
      <c r="G35" s="22">
        <v>123.23333333333332</v>
      </c>
      <c r="H35" s="163">
        <f t="shared" si="4"/>
        <v>8.7683244280038052E-3</v>
      </c>
      <c r="I35" s="1">
        <v>29</v>
      </c>
      <c r="J35" s="324">
        <f t="shared" si="5"/>
        <v>98.715174465783079</v>
      </c>
      <c r="K35" s="145">
        <f t="shared" si="3"/>
        <v>97.849607790100094</v>
      </c>
      <c r="L35" s="396">
        <v>8.5578703703703699E-2</v>
      </c>
      <c r="M35" s="326" t="s">
        <v>1838</v>
      </c>
      <c r="N35" s="326" t="s">
        <v>1839</v>
      </c>
      <c r="O35" s="326" t="s">
        <v>128</v>
      </c>
      <c r="P35" s="384">
        <v>30967</v>
      </c>
      <c r="Q35" s="328" t="s">
        <v>327</v>
      </c>
      <c r="R35" s="326" t="s">
        <v>229</v>
      </c>
      <c r="S35" s="384">
        <v>41910</v>
      </c>
      <c r="T35" s="177"/>
      <c r="U35" s="147"/>
    </row>
    <row r="36" spans="1:21" ht="15.75">
      <c r="A36" s="1">
        <v>30</v>
      </c>
      <c r="B36" s="409">
        <v>8.5381944444444455E-2</v>
      </c>
      <c r="C36" s="22">
        <f t="shared" si="2"/>
        <v>122.95000000000002</v>
      </c>
      <c r="D36" s="22">
        <f t="shared" si="0"/>
        <v>120.58333333333333</v>
      </c>
      <c r="E36" s="4">
        <f t="shared" si="6"/>
        <v>1</v>
      </c>
      <c r="F36" s="22">
        <v>121.64999999999999</v>
      </c>
      <c r="G36" s="22">
        <v>122.95000000000002</v>
      </c>
      <c r="H36" s="163">
        <f t="shared" si="4"/>
        <v>8.7683244280038052E-3</v>
      </c>
      <c r="I36" s="1">
        <v>30</v>
      </c>
      <c r="J36" s="324">
        <f t="shared" si="5"/>
        <v>98.942659617730769</v>
      </c>
      <c r="K36" s="145">
        <f t="shared" si="3"/>
        <v>98.075098278432947</v>
      </c>
      <c r="L36" s="396">
        <v>8.5381944444444455E-2</v>
      </c>
      <c r="M36" s="326" t="s">
        <v>1432</v>
      </c>
      <c r="N36" s="326" t="s">
        <v>1840</v>
      </c>
      <c r="O36" s="326" t="s">
        <v>128</v>
      </c>
      <c r="P36" s="384">
        <v>30703</v>
      </c>
      <c r="Q36" s="328" t="s">
        <v>327</v>
      </c>
      <c r="R36" s="326" t="s">
        <v>229</v>
      </c>
      <c r="S36" s="384">
        <v>41910</v>
      </c>
      <c r="T36" s="177"/>
      <c r="U36" s="147"/>
    </row>
    <row r="37" spans="1:21" ht="15.75">
      <c r="A37" s="1">
        <v>31</v>
      </c>
      <c r="B37" s="409">
        <v>8.5474537037037043E-2</v>
      </c>
      <c r="C37" s="22">
        <f t="shared" si="2"/>
        <v>123.08333333333334</v>
      </c>
      <c r="D37" s="22">
        <f t="shared" si="0"/>
        <v>120.58333333333333</v>
      </c>
      <c r="E37" s="4">
        <f t="shared" si="6"/>
        <v>1</v>
      </c>
      <c r="F37" s="22">
        <v>121.64999999999999</v>
      </c>
      <c r="G37" s="22">
        <v>123.08333333333334</v>
      </c>
      <c r="H37" s="163">
        <f t="shared" si="4"/>
        <v>8.7683244280038052E-3</v>
      </c>
      <c r="I37" s="1">
        <v>31</v>
      </c>
      <c r="J37" s="324">
        <f t="shared" si="5"/>
        <v>98.83547731888963</v>
      </c>
      <c r="K37" s="145">
        <f t="shared" si="3"/>
        <v>97.96885578876099</v>
      </c>
      <c r="L37" s="396">
        <v>8.5474537037037043E-2</v>
      </c>
      <c r="M37" s="326" t="s">
        <v>1399</v>
      </c>
      <c r="N37" s="326" t="s">
        <v>1841</v>
      </c>
      <c r="O37" s="326" t="s">
        <v>128</v>
      </c>
      <c r="P37" s="384">
        <v>30991</v>
      </c>
      <c r="Q37" s="328" t="s">
        <v>324</v>
      </c>
      <c r="R37" s="326" t="s">
        <v>141</v>
      </c>
      <c r="S37" s="384">
        <v>42484</v>
      </c>
      <c r="T37" s="177"/>
      <c r="U37" s="147"/>
    </row>
    <row r="38" spans="1:21" ht="15.75">
      <c r="A38" s="1">
        <v>32</v>
      </c>
      <c r="B38" s="409">
        <v>8.5787037037037037E-2</v>
      </c>
      <c r="C38" s="22">
        <f t="shared" si="2"/>
        <v>123.53333333333333</v>
      </c>
      <c r="D38" s="22">
        <f t="shared" si="0"/>
        <v>120.58333333333333</v>
      </c>
      <c r="E38" s="4">
        <f t="shared" si="6"/>
        <v>1</v>
      </c>
      <c r="F38" s="22">
        <v>121.67390955041175</v>
      </c>
      <c r="G38" s="22">
        <v>123.53333333333333</v>
      </c>
      <c r="H38" s="163">
        <f t="shared" si="4"/>
        <v>8.9631065616953449E-3</v>
      </c>
      <c r="I38" s="1">
        <v>32</v>
      </c>
      <c r="J38" s="324">
        <f t="shared" si="5"/>
        <v>98.494799959858398</v>
      </c>
      <c r="K38" s="145">
        <f t="shared" si="3"/>
        <v>97.611980572045326</v>
      </c>
      <c r="L38" s="396">
        <v>8.5787037037037037E-2</v>
      </c>
      <c r="M38" s="326" t="s">
        <v>1399</v>
      </c>
      <c r="N38" s="326" t="s">
        <v>1841</v>
      </c>
      <c r="O38" s="326" t="s">
        <v>128</v>
      </c>
      <c r="P38" s="384">
        <v>30991</v>
      </c>
      <c r="Q38" s="328" t="s">
        <v>327</v>
      </c>
      <c r="R38" s="326" t="s">
        <v>229</v>
      </c>
      <c r="S38" s="384">
        <v>43002</v>
      </c>
      <c r="T38" s="177"/>
      <c r="U38" s="147"/>
    </row>
    <row r="39" spans="1:21" ht="15.75">
      <c r="A39" s="1">
        <v>33</v>
      </c>
      <c r="B39" s="409">
        <v>8.4479166666666661E-2</v>
      </c>
      <c r="C39" s="22">
        <f t="shared" si="2"/>
        <v>121.64999999999999</v>
      </c>
      <c r="D39" s="22">
        <f t="shared" si="0"/>
        <v>120.58333333333333</v>
      </c>
      <c r="E39" s="4">
        <f t="shared" si="6"/>
        <v>1</v>
      </c>
      <c r="F39" s="22">
        <v>121.79115343567413</v>
      </c>
      <c r="G39" s="22">
        <v>121.64999999999999</v>
      </c>
      <c r="H39" s="163">
        <f t="shared" si="4"/>
        <v>9.9171415022252241E-3</v>
      </c>
      <c r="I39" s="1">
        <v>33</v>
      </c>
      <c r="J39" s="324">
        <f t="shared" si="5"/>
        <v>100.11603241732358</v>
      </c>
      <c r="K39" s="145">
        <f t="shared" si="3"/>
        <v>99.123167557199622</v>
      </c>
      <c r="L39" s="396">
        <v>8.4479166666666661E-2</v>
      </c>
      <c r="M39" s="326" t="s">
        <v>1399</v>
      </c>
      <c r="N39" s="326" t="s">
        <v>1841</v>
      </c>
      <c r="O39" s="326" t="s">
        <v>128</v>
      </c>
      <c r="P39" s="384">
        <v>30991</v>
      </c>
      <c r="Q39" s="328" t="s">
        <v>327</v>
      </c>
      <c r="R39" s="326" t="s">
        <v>229</v>
      </c>
      <c r="S39" s="384">
        <v>43359</v>
      </c>
      <c r="T39" s="177"/>
      <c r="U39" s="147"/>
    </row>
    <row r="40" spans="1:21" ht="15.75">
      <c r="A40" s="1">
        <v>34</v>
      </c>
      <c r="B40" s="409">
        <v>8.5150462962962969E-2</v>
      </c>
      <c r="C40" s="22">
        <f t="shared" si="2"/>
        <v>122.61666666666667</v>
      </c>
      <c r="D40" s="22">
        <f t="shared" si="0"/>
        <v>120.58333333333333</v>
      </c>
      <c r="E40" s="4">
        <f t="shared" si="6"/>
        <v>1</v>
      </c>
      <c r="F40" s="22">
        <v>122.00668844035674</v>
      </c>
      <c r="G40" s="22">
        <v>122.61666666666667</v>
      </c>
      <c r="H40" s="163">
        <f t="shared" si="4"/>
        <v>1.1666205559863399E-2</v>
      </c>
      <c r="I40" s="1">
        <v>34</v>
      </c>
      <c r="J40" s="324">
        <f t="shared" si="5"/>
        <v>99.502532369463154</v>
      </c>
      <c r="K40" s="145">
        <f t="shared" si="3"/>
        <v>98.341715373114042</v>
      </c>
      <c r="L40" s="396">
        <v>8.5150462962962969E-2</v>
      </c>
      <c r="M40" s="326" t="s">
        <v>1399</v>
      </c>
      <c r="N40" s="326" t="s">
        <v>1841</v>
      </c>
      <c r="O40" s="326" t="s">
        <v>128</v>
      </c>
      <c r="P40" s="384">
        <v>30991</v>
      </c>
      <c r="Q40" s="328" t="s">
        <v>324</v>
      </c>
      <c r="R40" s="326" t="s">
        <v>141</v>
      </c>
      <c r="S40" s="384">
        <v>43583</v>
      </c>
      <c r="T40" s="177"/>
      <c r="U40" s="147"/>
    </row>
    <row r="41" spans="1:21" ht="15.75">
      <c r="A41" s="1">
        <v>35</v>
      </c>
      <c r="B41" s="409">
        <v>8.6099537037037044E-2</v>
      </c>
      <c r="C41" s="22">
        <f t="shared" si="2"/>
        <v>123.98333333333335</v>
      </c>
      <c r="D41" s="22">
        <f t="shared" si="0"/>
        <v>120.58333333333333</v>
      </c>
      <c r="E41" s="4">
        <f t="shared" si="6"/>
        <v>1</v>
      </c>
      <c r="F41" s="22">
        <v>122.32155923169904</v>
      </c>
      <c r="G41" s="22">
        <v>123.98333333333335</v>
      </c>
      <c r="H41" s="163">
        <f t="shared" si="4"/>
        <v>1.4210298734609815E-2</v>
      </c>
      <c r="I41" s="1">
        <v>35</v>
      </c>
      <c r="J41" s="324">
        <f t="shared" si="5"/>
        <v>98.659679444843945</v>
      </c>
      <c r="K41" s="145">
        <f t="shared" si="3"/>
        <v>97.257695926871875</v>
      </c>
      <c r="L41" s="396">
        <v>8.6099537037037044E-2</v>
      </c>
      <c r="M41" s="326" t="s">
        <v>1555</v>
      </c>
      <c r="N41" s="326" t="s">
        <v>1556</v>
      </c>
      <c r="O41" s="326" t="s">
        <v>131</v>
      </c>
      <c r="P41" s="384">
        <v>26772</v>
      </c>
      <c r="Q41" s="328" t="s">
        <v>327</v>
      </c>
      <c r="R41" s="326" t="s">
        <v>229</v>
      </c>
      <c r="S41" s="384">
        <v>39719</v>
      </c>
      <c r="T41" s="177"/>
      <c r="U41" s="147"/>
    </row>
    <row r="42" spans="1:21" ht="15.75">
      <c r="A42" s="1">
        <v>36</v>
      </c>
      <c r="B42" s="409">
        <v>8.711805555555556E-2</v>
      </c>
      <c r="C42" s="22">
        <f t="shared" si="2"/>
        <v>125.45</v>
      </c>
      <c r="D42" s="22">
        <f t="shared" ref="D42:D73" si="7">E$4/E42</f>
        <v>120.59539287262059</v>
      </c>
      <c r="E42" s="4">
        <f t="shared" si="6"/>
        <v>0.99990000000000001</v>
      </c>
      <c r="F42" s="22">
        <v>122.73730192038649</v>
      </c>
      <c r="G42" s="22">
        <v>125.45</v>
      </c>
      <c r="H42" s="163">
        <f t="shared" si="4"/>
        <v>1.7451166143078827E-2</v>
      </c>
      <c r="I42" s="1">
        <v>36</v>
      </c>
      <c r="J42" s="324">
        <f t="shared" si="5"/>
        <v>97.837626082412498</v>
      </c>
      <c r="K42" s="145">
        <f t="shared" si="3"/>
        <v>96.130245414603905</v>
      </c>
      <c r="L42" s="396">
        <v>8.711805555555556E-2</v>
      </c>
      <c r="M42" s="326" t="s">
        <v>1684</v>
      </c>
      <c r="N42" s="326" t="s">
        <v>1685</v>
      </c>
      <c r="O42" s="326" t="s">
        <v>1343</v>
      </c>
      <c r="P42" s="403">
        <v>26441</v>
      </c>
      <c r="Q42" s="328" t="s">
        <v>324</v>
      </c>
      <c r="R42" s="404" t="s">
        <v>141</v>
      </c>
      <c r="S42" s="384">
        <v>39929</v>
      </c>
      <c r="T42" s="177"/>
      <c r="U42" s="147"/>
    </row>
    <row r="43" spans="1:21" ht="15.75">
      <c r="A43" s="1">
        <v>37</v>
      </c>
      <c r="B43" s="409">
        <v>8.4502314814814808E-2</v>
      </c>
      <c r="C43" s="22">
        <f t="shared" si="2"/>
        <v>121.68333333333332</v>
      </c>
      <c r="D43" s="22">
        <f t="shared" si="7"/>
        <v>120.83709122490563</v>
      </c>
      <c r="E43" s="4">
        <f t="shared" si="6"/>
        <v>0.99790000000000001</v>
      </c>
      <c r="F43" s="22">
        <v>123.25596293370468</v>
      </c>
      <c r="G43" s="22">
        <v>121.68333333333332</v>
      </c>
      <c r="H43" s="163">
        <f t="shared" si="4"/>
        <v>1.9624784482841426E-2</v>
      </c>
      <c r="I43" s="1">
        <v>37</v>
      </c>
      <c r="J43" s="324">
        <f t="shared" si="5"/>
        <v>101.29239523383484</v>
      </c>
      <c r="K43" s="145">
        <f t="shared" si="3"/>
        <v>99.304553807620039</v>
      </c>
      <c r="L43" s="396">
        <v>8.4502314814814808E-2</v>
      </c>
      <c r="M43" s="326" t="s">
        <v>1842</v>
      </c>
      <c r="N43" s="326" t="s">
        <v>1843</v>
      </c>
      <c r="O43" s="326" t="s">
        <v>131</v>
      </c>
      <c r="P43" s="403">
        <v>30115</v>
      </c>
      <c r="Q43" s="328" t="s">
        <v>327</v>
      </c>
      <c r="R43" s="404" t="s">
        <v>229</v>
      </c>
      <c r="S43" s="384">
        <v>43737</v>
      </c>
      <c r="T43" s="177"/>
      <c r="U43" s="147"/>
    </row>
    <row r="44" spans="1:21" ht="15.75">
      <c r="A44" s="1">
        <v>38</v>
      </c>
      <c r="B44" s="412">
        <v>8.520833333333333E-2</v>
      </c>
      <c r="C44" s="22">
        <f t="shared" ref="C44:C75" si="8">B44*1440</f>
        <v>122.69999999999999</v>
      </c>
      <c r="D44" s="22">
        <f t="shared" si="7"/>
        <v>121.38447084088317</v>
      </c>
      <c r="E44" s="4">
        <f t="shared" si="6"/>
        <v>0.99339999999999995</v>
      </c>
      <c r="F44" s="22">
        <v>123.88012448304019</v>
      </c>
      <c r="G44" s="22">
        <v>126.08333333333333</v>
      </c>
      <c r="H44" s="163">
        <f t="shared" si="4"/>
        <v>2.0145714678375955E-2</v>
      </c>
      <c r="I44" s="1">
        <v>38</v>
      </c>
      <c r="J44" s="324">
        <f t="shared" si="5"/>
        <v>100.96179664469453</v>
      </c>
      <c r="K44" s="145">
        <f t="shared" si="3"/>
        <v>98.927849096074311</v>
      </c>
      <c r="L44" s="398">
        <v>8.520833333333333E-2</v>
      </c>
      <c r="M44" s="153" t="s">
        <v>1399</v>
      </c>
      <c r="N44" s="149" t="s">
        <v>1841</v>
      </c>
      <c r="O44" s="149" t="s">
        <v>128</v>
      </c>
      <c r="P44" s="178">
        <v>30991</v>
      </c>
      <c r="Q44" s="405" t="s">
        <v>327</v>
      </c>
      <c r="R44" s="153" t="s">
        <v>229</v>
      </c>
      <c r="S44" s="406">
        <v>45193</v>
      </c>
      <c r="T44" s="177"/>
      <c r="U44" s="147"/>
    </row>
    <row r="45" spans="1:21" ht="15.75">
      <c r="A45" s="1">
        <v>39</v>
      </c>
      <c r="B45" s="409">
        <v>8.7500000000000008E-2</v>
      </c>
      <c r="C45" s="22">
        <f t="shared" si="8"/>
        <v>126.00000000000001</v>
      </c>
      <c r="D45" s="22">
        <f t="shared" si="7"/>
        <v>122.23348538604493</v>
      </c>
      <c r="E45" s="4">
        <f t="shared" si="6"/>
        <v>0.98650000000000004</v>
      </c>
      <c r="F45" s="22">
        <v>124.61293722441846</v>
      </c>
      <c r="G45" s="22">
        <v>126.00000000000001</v>
      </c>
      <c r="H45" s="163">
        <f t="shared" si="4"/>
        <v>1.9094741616500974E-2</v>
      </c>
      <c r="I45" s="1">
        <v>39</v>
      </c>
      <c r="J45" s="324">
        <f t="shared" si="5"/>
        <v>98.899156527316222</v>
      </c>
      <c r="K45" s="145">
        <f t="shared" si="3"/>
        <v>97.010702687337229</v>
      </c>
      <c r="L45" s="396">
        <v>8.7500000000000008E-2</v>
      </c>
      <c r="M45" s="326" t="s">
        <v>1844</v>
      </c>
      <c r="N45" s="326" t="s">
        <v>1845</v>
      </c>
      <c r="O45" s="326" t="s">
        <v>128</v>
      </c>
      <c r="P45" s="403">
        <v>27932</v>
      </c>
      <c r="Q45" s="328"/>
      <c r="R45" s="404" t="s">
        <v>1846</v>
      </c>
      <c r="S45" s="384">
        <v>42288</v>
      </c>
      <c r="T45" s="177"/>
      <c r="U45" s="147"/>
    </row>
    <row r="46" spans="1:21" ht="15.75">
      <c r="A46" s="1">
        <v>40</v>
      </c>
      <c r="B46" s="413" t="s">
        <v>1847</v>
      </c>
      <c r="C46" s="22">
        <f t="shared" si="8"/>
        <v>125.88333333333334</v>
      </c>
      <c r="D46" s="22">
        <f t="shared" si="7"/>
        <v>123.25803264165729</v>
      </c>
      <c r="E46" s="4">
        <f t="shared" si="6"/>
        <v>0.97829999999999995</v>
      </c>
      <c r="F46" s="22">
        <v>125.45816089598605</v>
      </c>
      <c r="G46" s="22">
        <v>128.76666666666668</v>
      </c>
      <c r="H46" s="163">
        <f t="shared" si="4"/>
        <v>1.7536748814234785E-2</v>
      </c>
      <c r="I46" s="1">
        <v>40</v>
      </c>
      <c r="J46" s="324">
        <f t="shared" si="5"/>
        <v>99.662248825091524</v>
      </c>
      <c r="K46" s="145">
        <f t="shared" si="3"/>
        <v>97.914497001184131</v>
      </c>
      <c r="L46" s="185" t="s">
        <v>1847</v>
      </c>
      <c r="M46" s="149" t="s">
        <v>1842</v>
      </c>
      <c r="N46" s="149" t="s">
        <v>1843</v>
      </c>
      <c r="O46" s="149" t="s">
        <v>131</v>
      </c>
      <c r="P46" s="150">
        <v>30115</v>
      </c>
      <c r="Q46" s="328" t="s">
        <v>324</v>
      </c>
      <c r="R46" s="149" t="s">
        <v>141</v>
      </c>
      <c r="S46" s="384">
        <v>44836</v>
      </c>
      <c r="T46" s="177"/>
      <c r="U46" s="147"/>
    </row>
    <row r="47" spans="1:21" ht="15.75">
      <c r="A47" s="1">
        <v>41</v>
      </c>
      <c r="B47" s="412">
        <v>8.6284722222222221E-2</v>
      </c>
      <c r="C47" s="22">
        <f t="shared" si="8"/>
        <v>124.25</v>
      </c>
      <c r="D47" s="22">
        <f t="shared" si="7"/>
        <v>124.2999003539154</v>
      </c>
      <c r="E47" s="4">
        <f t="shared" si="6"/>
        <v>0.97009999999999996</v>
      </c>
      <c r="F47" s="22">
        <v>126.42021393230776</v>
      </c>
      <c r="G47" s="22">
        <v>128.69999999999999</v>
      </c>
      <c r="H47" s="163">
        <f t="shared" si="4"/>
        <v>1.6771950564232446E-2</v>
      </c>
      <c r="I47" s="1">
        <v>41</v>
      </c>
      <c r="J47" s="324">
        <f t="shared" si="5"/>
        <v>101.74665105215917</v>
      </c>
      <c r="K47" s="145">
        <f t="shared" si="3"/>
        <v>100.04016125063615</v>
      </c>
      <c r="L47" s="398">
        <v>8.6284722222222221E-2</v>
      </c>
      <c r="M47" s="326" t="s">
        <v>1681</v>
      </c>
      <c r="N47" s="326" t="s">
        <v>1848</v>
      </c>
      <c r="O47" s="326" t="s">
        <v>128</v>
      </c>
      <c r="P47" s="403">
        <v>26914</v>
      </c>
      <c r="Q47" s="328" t="s">
        <v>1849</v>
      </c>
      <c r="R47" s="404" t="s">
        <v>1850</v>
      </c>
      <c r="S47" s="384">
        <v>42190</v>
      </c>
      <c r="T47" s="177"/>
      <c r="U47" s="147"/>
    </row>
    <row r="48" spans="1:21" ht="15.75">
      <c r="A48" s="1">
        <v>42</v>
      </c>
      <c r="B48" s="409">
        <v>8.8773148148148143E-2</v>
      </c>
      <c r="C48" s="22">
        <f t="shared" si="8"/>
        <v>127.83333333333333</v>
      </c>
      <c r="D48" s="22">
        <f t="shared" si="7"/>
        <v>125.35953148282913</v>
      </c>
      <c r="E48" s="4">
        <f t="shared" si="6"/>
        <v>0.96189999999999998</v>
      </c>
      <c r="F48" s="22">
        <v>127.45066197863355</v>
      </c>
      <c r="G48" s="22">
        <v>127.83333333333333</v>
      </c>
      <c r="H48" s="163">
        <f t="shared" si="4"/>
        <v>1.6407372573356963E-2</v>
      </c>
      <c r="I48" s="1">
        <v>42</v>
      </c>
      <c r="J48" s="324">
        <f t="shared" si="5"/>
        <v>99.700648223181403</v>
      </c>
      <c r="K48" s="145">
        <f t="shared" si="3"/>
        <v>98.064822541978458</v>
      </c>
      <c r="L48" s="396">
        <v>8.8773148148148143E-2</v>
      </c>
      <c r="M48" s="326" t="s">
        <v>1844</v>
      </c>
      <c r="N48" s="326" t="s">
        <v>1845</v>
      </c>
      <c r="O48" s="326" t="s">
        <v>128</v>
      </c>
      <c r="P48" s="384">
        <v>27932</v>
      </c>
      <c r="Q48" s="328"/>
      <c r="R48" s="326" t="s">
        <v>335</v>
      </c>
      <c r="S48" s="384">
        <v>43401</v>
      </c>
      <c r="T48" s="177"/>
      <c r="U48" s="147"/>
    </row>
    <row r="49" spans="1:21" ht="15.75">
      <c r="A49" s="1">
        <v>43</v>
      </c>
      <c r="B49" s="409">
        <v>8.9629629629629629E-2</v>
      </c>
      <c r="C49" s="22">
        <f t="shared" si="8"/>
        <v>129.06666666666666</v>
      </c>
      <c r="D49" s="22">
        <f t="shared" si="7"/>
        <v>126.43738422285135</v>
      </c>
      <c r="E49" s="4">
        <f t="shared" si="6"/>
        <v>0.95369999999999999</v>
      </c>
      <c r="F49" s="22">
        <v>128.49804638605187</v>
      </c>
      <c r="G49" s="22">
        <v>129.06666666666666</v>
      </c>
      <c r="H49" s="163">
        <f t="shared" si="4"/>
        <v>1.6036525232528347E-2</v>
      </c>
      <c r="I49" s="1">
        <v>43</v>
      </c>
      <c r="J49" s="324">
        <f t="shared" si="5"/>
        <v>99.559436766052585</v>
      </c>
      <c r="K49" s="145">
        <f t="shared" si="3"/>
        <v>97.962849346217467</v>
      </c>
      <c r="L49" s="396">
        <v>8.9629629629629629E-2</v>
      </c>
      <c r="M49" s="326" t="s">
        <v>1681</v>
      </c>
      <c r="N49" s="326" t="s">
        <v>1848</v>
      </c>
      <c r="O49" s="326" t="s">
        <v>128</v>
      </c>
      <c r="P49" s="384">
        <v>26914</v>
      </c>
      <c r="Q49" s="328" t="s">
        <v>1849</v>
      </c>
      <c r="R49" s="326" t="s">
        <v>1850</v>
      </c>
      <c r="S49" s="384">
        <v>42918</v>
      </c>
      <c r="T49" s="177"/>
      <c r="U49" s="147"/>
    </row>
    <row r="50" spans="1:21" ht="15.75">
      <c r="A50" s="1">
        <v>44</v>
      </c>
      <c r="B50" s="409">
        <v>8.9687499999999989E-2</v>
      </c>
      <c r="C50" s="22">
        <f t="shared" si="8"/>
        <v>129.14999999999998</v>
      </c>
      <c r="D50" s="22">
        <f t="shared" si="7"/>
        <v>127.53393266349373</v>
      </c>
      <c r="E50" s="4">
        <f t="shared" si="6"/>
        <v>0.94550000000000001</v>
      </c>
      <c r="F50" s="22">
        <v>129.56278816137996</v>
      </c>
      <c r="G50" s="22">
        <v>129.14999999999998</v>
      </c>
      <c r="H50" s="163">
        <f t="shared" si="4"/>
        <v>1.565924542592537E-2</v>
      </c>
      <c r="I50" s="1">
        <v>44</v>
      </c>
      <c r="J50" s="324">
        <f t="shared" si="5"/>
        <v>100.31961917257451</v>
      </c>
      <c r="K50" s="145">
        <f t="shared" si="3"/>
        <v>98.748689634915792</v>
      </c>
      <c r="L50" s="396">
        <v>8.9687499999999989E-2</v>
      </c>
      <c r="M50" s="326" t="s">
        <v>1681</v>
      </c>
      <c r="N50" s="326" t="s">
        <v>1848</v>
      </c>
      <c r="O50" s="326" t="s">
        <v>128</v>
      </c>
      <c r="P50" s="384">
        <v>26914</v>
      </c>
      <c r="Q50" s="328" t="s">
        <v>1849</v>
      </c>
      <c r="R50" s="326" t="s">
        <v>1850</v>
      </c>
      <c r="S50" s="384">
        <v>43282</v>
      </c>
      <c r="T50" s="177"/>
      <c r="U50" s="147"/>
    </row>
    <row r="51" spans="1:21" ht="15.75">
      <c r="A51" s="1">
        <v>45</v>
      </c>
      <c r="B51" s="409">
        <v>9.2210648148148153E-2</v>
      </c>
      <c r="C51" s="22">
        <f t="shared" si="8"/>
        <v>132.78333333333333</v>
      </c>
      <c r="D51" s="22">
        <f t="shared" si="7"/>
        <v>128.64966748461893</v>
      </c>
      <c r="E51" s="4">
        <f t="shared" si="6"/>
        <v>0.93730000000000002</v>
      </c>
      <c r="F51" s="22">
        <v>130.64532238196546</v>
      </c>
      <c r="G51" s="22">
        <v>132.78333333333333</v>
      </c>
      <c r="H51" s="163">
        <f t="shared" si="4"/>
        <v>1.5275364329630298E-2</v>
      </c>
      <c r="I51" s="1">
        <v>45</v>
      </c>
      <c r="J51" s="324">
        <f t="shared" si="5"/>
        <v>98.389849917383302</v>
      </c>
      <c r="K51" s="145">
        <f t="shared" si="3"/>
        <v>96.886909113557635</v>
      </c>
      <c r="L51" s="396">
        <v>9.2210648148148153E-2</v>
      </c>
      <c r="M51" s="326" t="s">
        <v>1681</v>
      </c>
      <c r="N51" s="326" t="s">
        <v>1848</v>
      </c>
      <c r="O51" s="326" t="s">
        <v>128</v>
      </c>
      <c r="P51" s="384">
        <v>26914</v>
      </c>
      <c r="Q51" s="328"/>
      <c r="R51" s="326" t="s">
        <v>1851</v>
      </c>
      <c r="S51" s="384">
        <v>43513</v>
      </c>
      <c r="T51" s="177"/>
      <c r="U51" s="147"/>
    </row>
    <row r="52" spans="1:21" ht="15.75">
      <c r="A52" s="1">
        <v>46</v>
      </c>
      <c r="B52" s="409">
        <v>9.402777777777778E-2</v>
      </c>
      <c r="C52" s="22">
        <f t="shared" si="8"/>
        <v>135.4</v>
      </c>
      <c r="D52" s="22">
        <f t="shared" si="7"/>
        <v>129.78509668855165</v>
      </c>
      <c r="E52" s="4">
        <f t="shared" si="6"/>
        <v>0.92910000000000004</v>
      </c>
      <c r="F52" s="22">
        <v>131.74609878845573</v>
      </c>
      <c r="G52" s="22">
        <v>135.4</v>
      </c>
      <c r="H52" s="163">
        <f t="shared" si="4"/>
        <v>1.4884707159738013E-2</v>
      </c>
      <c r="I52" s="1">
        <v>46</v>
      </c>
      <c r="J52" s="324">
        <f t="shared" si="5"/>
        <v>97.301402354841741</v>
      </c>
      <c r="K52" s="145">
        <f t="shared" si="3"/>
        <v>95.853099474558078</v>
      </c>
      <c r="L52" s="396">
        <v>9.402777777777778E-2</v>
      </c>
      <c r="M52" s="326" t="s">
        <v>1852</v>
      </c>
      <c r="N52" s="326" t="s">
        <v>1853</v>
      </c>
      <c r="O52" s="326" t="s">
        <v>128</v>
      </c>
      <c r="P52" s="384">
        <v>23002</v>
      </c>
      <c r="Q52" s="328" t="s">
        <v>1854</v>
      </c>
      <c r="R52" s="326" t="s">
        <v>1855</v>
      </c>
      <c r="S52" s="384">
        <v>40090</v>
      </c>
      <c r="T52" s="177"/>
      <c r="U52" s="147" t="s">
        <v>319</v>
      </c>
    </row>
    <row r="53" spans="1:21" ht="15.75">
      <c r="A53" s="1">
        <v>47</v>
      </c>
      <c r="B53" s="409">
        <v>9.4675925925925927E-2</v>
      </c>
      <c r="C53" s="22">
        <f t="shared" si="8"/>
        <v>136.33333333333334</v>
      </c>
      <c r="D53" s="22">
        <f t="shared" si="7"/>
        <v>130.94074637130342</v>
      </c>
      <c r="E53" s="4">
        <f t="shared" si="6"/>
        <v>0.92090000000000005</v>
      </c>
      <c r="F53" s="22">
        <v>132.86558240778865</v>
      </c>
      <c r="G53" s="22">
        <v>136.33333333333334</v>
      </c>
      <c r="H53" s="163">
        <f t="shared" si="4"/>
        <v>1.448709290700702E-2</v>
      </c>
      <c r="I53" s="1">
        <v>47</v>
      </c>
      <c r="J53" s="324">
        <f t="shared" si="5"/>
        <v>97.456417414025893</v>
      </c>
      <c r="K53" s="145">
        <f t="shared" si="3"/>
        <v>96.044557240564842</v>
      </c>
      <c r="L53" s="396">
        <v>9.4675925925925927E-2</v>
      </c>
      <c r="M53" s="326" t="s">
        <v>1424</v>
      </c>
      <c r="N53" s="326" t="s">
        <v>1425</v>
      </c>
      <c r="O53" s="326" t="s">
        <v>128</v>
      </c>
      <c r="P53" s="384">
        <v>22144</v>
      </c>
      <c r="Q53" s="328"/>
      <c r="R53" s="326" t="s">
        <v>1856</v>
      </c>
      <c r="S53" s="384">
        <v>39432</v>
      </c>
      <c r="T53" s="177"/>
      <c r="U53" s="147"/>
    </row>
    <row r="54" spans="1:21" ht="15.75">
      <c r="A54" s="1">
        <v>48</v>
      </c>
      <c r="B54" s="409">
        <v>9.6493055555555554E-2</v>
      </c>
      <c r="C54" s="22">
        <f t="shared" si="8"/>
        <v>138.94999999999999</v>
      </c>
      <c r="D54" s="22">
        <f t="shared" si="7"/>
        <v>132.11716153537125</v>
      </c>
      <c r="E54" s="4">
        <f t="shared" si="6"/>
        <v>0.91269999999999996</v>
      </c>
      <c r="F54" s="22">
        <v>134.00425420821824</v>
      </c>
      <c r="G54" s="22">
        <v>138.94999999999999</v>
      </c>
      <c r="H54" s="163">
        <f t="shared" si="4"/>
        <v>1.4082334057206802E-2</v>
      </c>
      <c r="I54" s="1">
        <v>48</v>
      </c>
      <c r="J54" s="324">
        <f t="shared" si="5"/>
        <v>96.440629153089787</v>
      </c>
      <c r="K54" s="145">
        <f t="shared" si="3"/>
        <v>95.082519996668779</v>
      </c>
      <c r="L54" s="396">
        <v>9.6493055555555554E-2</v>
      </c>
      <c r="M54" s="326" t="s">
        <v>1826</v>
      </c>
      <c r="N54" s="326" t="s">
        <v>1857</v>
      </c>
      <c r="O54" s="326" t="s">
        <v>1858</v>
      </c>
      <c r="P54" s="384">
        <v>22747</v>
      </c>
      <c r="Q54" s="328"/>
      <c r="R54" s="326" t="s">
        <v>1859</v>
      </c>
      <c r="S54" s="384">
        <v>40549</v>
      </c>
      <c r="T54" s="177"/>
      <c r="U54" s="147"/>
    </row>
    <row r="55" spans="1:21" ht="15.75">
      <c r="A55" s="1">
        <v>49</v>
      </c>
      <c r="B55" s="409">
        <v>9.707175925925926E-2</v>
      </c>
      <c r="C55" s="22">
        <f t="shared" si="8"/>
        <v>139.78333333333333</v>
      </c>
      <c r="D55" s="22">
        <f t="shared" si="7"/>
        <v>133.31490694674775</v>
      </c>
      <c r="E55" s="4">
        <f t="shared" si="6"/>
        <v>0.90449999999999997</v>
      </c>
      <c r="F55" s="22">
        <v>135.162611788313</v>
      </c>
      <c r="G55" s="22">
        <v>139.78333333333333</v>
      </c>
      <c r="H55" s="163">
        <f t="shared" si="4"/>
        <v>1.3670236296255191E-2</v>
      </c>
      <c r="I55" s="1">
        <v>49</v>
      </c>
      <c r="J55" s="324">
        <f t="shared" si="5"/>
        <v>96.694368752817212</v>
      </c>
      <c r="K55" s="145">
        <f t="shared" si="3"/>
        <v>95.372533883448966</v>
      </c>
      <c r="L55" s="396">
        <v>9.707175925925926E-2</v>
      </c>
      <c r="M55" s="326" t="s">
        <v>1860</v>
      </c>
      <c r="N55" s="326" t="s">
        <v>1861</v>
      </c>
      <c r="O55" s="326" t="s">
        <v>260</v>
      </c>
      <c r="P55" s="384">
        <v>16850</v>
      </c>
      <c r="Q55" s="328"/>
      <c r="R55" s="326" t="s">
        <v>1736</v>
      </c>
      <c r="S55" s="384">
        <v>34860</v>
      </c>
      <c r="T55" s="177"/>
      <c r="U55" s="147" t="s">
        <v>319</v>
      </c>
    </row>
    <row r="56" spans="1:21" ht="15.75">
      <c r="A56" s="1">
        <v>50</v>
      </c>
      <c r="B56" s="409">
        <v>9.6863425925925936E-2</v>
      </c>
      <c r="C56" s="22">
        <f t="shared" si="8"/>
        <v>139.48333333333335</v>
      </c>
      <c r="D56" s="22">
        <f t="shared" si="7"/>
        <v>134.53456803897504</v>
      </c>
      <c r="E56" s="4">
        <f t="shared" si="6"/>
        <v>0.89629999999999999</v>
      </c>
      <c r="F56" s="22">
        <v>136.34117010200089</v>
      </c>
      <c r="G56" s="22">
        <v>139.48333333333335</v>
      </c>
      <c r="H56" s="163">
        <f t="shared" si="4"/>
        <v>1.3250598199166668E-2</v>
      </c>
      <c r="I56" s="1">
        <v>50</v>
      </c>
      <c r="J56" s="324">
        <f t="shared" si="5"/>
        <v>97.747284097503311</v>
      </c>
      <c r="K56" s="145">
        <f t="shared" si="3"/>
        <v>96.4520741108675</v>
      </c>
      <c r="L56" s="396">
        <v>9.6863425925925936E-2</v>
      </c>
      <c r="M56" s="326" t="s">
        <v>1696</v>
      </c>
      <c r="N56" s="326" t="s">
        <v>1697</v>
      </c>
      <c r="O56" s="326" t="s">
        <v>144</v>
      </c>
      <c r="P56" s="384">
        <v>14987</v>
      </c>
      <c r="Q56" s="328"/>
      <c r="R56" s="326" t="s">
        <v>223</v>
      </c>
      <c r="S56" s="384">
        <v>33439</v>
      </c>
      <c r="T56" s="177"/>
      <c r="U56" s="147" t="s">
        <v>319</v>
      </c>
    </row>
    <row r="57" spans="1:21" ht="15.75">
      <c r="A57" s="1">
        <v>51</v>
      </c>
      <c r="B57" s="409">
        <v>0.10020833333333334</v>
      </c>
      <c r="C57" s="22">
        <f t="shared" si="8"/>
        <v>144.30000000000001</v>
      </c>
      <c r="D57" s="22">
        <f t="shared" si="7"/>
        <v>135.7767518672822</v>
      </c>
      <c r="E57" s="4">
        <f t="shared" si="6"/>
        <v>0.8881</v>
      </c>
      <c r="F57" s="22">
        <v>137.54046222188052</v>
      </c>
      <c r="G57" s="22">
        <v>144.30000000000001</v>
      </c>
      <c r="H57" s="163">
        <f t="shared" si="4"/>
        <v>1.2823210901771553E-2</v>
      </c>
      <c r="I57" s="1">
        <v>51</v>
      </c>
      <c r="J57" s="324">
        <f t="shared" si="5"/>
        <v>95.31563563539882</v>
      </c>
      <c r="K57" s="145">
        <f t="shared" si="3"/>
        <v>94.093383137409688</v>
      </c>
      <c r="L57" s="396">
        <v>0.10020833333333334</v>
      </c>
      <c r="M57" s="326" t="s">
        <v>1862</v>
      </c>
      <c r="N57" s="326" t="s">
        <v>1863</v>
      </c>
      <c r="O57" s="326" t="s">
        <v>147</v>
      </c>
      <c r="P57" s="384">
        <v>11186</v>
      </c>
      <c r="Q57" s="328"/>
      <c r="R57" s="326" t="s">
        <v>1864</v>
      </c>
      <c r="S57" s="384">
        <v>29842</v>
      </c>
      <c r="T57" s="177"/>
      <c r="U57" s="147" t="s">
        <v>319</v>
      </c>
    </row>
    <row r="58" spans="1:21" ht="15.75">
      <c r="A58" s="1">
        <v>52</v>
      </c>
      <c r="B58" s="409">
        <v>9.8773148148148152E-2</v>
      </c>
      <c r="C58" s="22">
        <f t="shared" si="8"/>
        <v>142.23333333333335</v>
      </c>
      <c r="D58" s="22">
        <f t="shared" si="7"/>
        <v>137.04208811607378</v>
      </c>
      <c r="E58" s="4">
        <f t="shared" si="6"/>
        <v>0.87990000000000002</v>
      </c>
      <c r="F58" s="22">
        <v>138.76104014317536</v>
      </c>
      <c r="G58" s="22">
        <v>142.23333333333335</v>
      </c>
      <c r="H58" s="163">
        <f t="shared" si="4"/>
        <v>1.2387857754078115E-2</v>
      </c>
      <c r="I58" s="1">
        <v>52</v>
      </c>
      <c r="J58" s="324">
        <f t="shared" si="5"/>
        <v>97.558734574531542</v>
      </c>
      <c r="K58" s="145">
        <f t="shared" si="3"/>
        <v>96.35019084795438</v>
      </c>
      <c r="L58" s="396">
        <v>9.8773148148148152E-2</v>
      </c>
      <c r="M58" s="326" t="s">
        <v>1862</v>
      </c>
      <c r="N58" s="326" t="s">
        <v>1863</v>
      </c>
      <c r="O58" s="326" t="s">
        <v>147</v>
      </c>
      <c r="P58" s="384">
        <v>11186</v>
      </c>
      <c r="Q58" s="328" t="s">
        <v>1865</v>
      </c>
      <c r="R58" s="326" t="s">
        <v>1602</v>
      </c>
      <c r="S58" s="384">
        <v>30415</v>
      </c>
      <c r="T58" s="177"/>
      <c r="U58" s="147"/>
    </row>
    <row r="59" spans="1:21" ht="15.75">
      <c r="A59" s="1">
        <v>53</v>
      </c>
      <c r="B59" s="409">
        <v>9.9814814814814815E-2</v>
      </c>
      <c r="C59" s="22">
        <f t="shared" si="8"/>
        <v>143.73333333333332</v>
      </c>
      <c r="D59" s="22">
        <f t="shared" si="7"/>
        <v>138.33123016328247</v>
      </c>
      <c r="E59" s="4">
        <f t="shared" si="6"/>
        <v>0.87170000000000003</v>
      </c>
      <c r="F59" s="22">
        <v>140.0034756308788</v>
      </c>
      <c r="G59" s="22">
        <v>143.73333333333332</v>
      </c>
      <c r="H59" s="163">
        <f t="shared" si="4"/>
        <v>1.1944313954070867E-2</v>
      </c>
      <c r="I59" s="1">
        <v>53</v>
      </c>
      <c r="J59" s="324">
        <f t="shared" si="5"/>
        <v>97.4050155131346</v>
      </c>
      <c r="K59" s="145">
        <f t="shared" si="3"/>
        <v>96.241579427144586</v>
      </c>
      <c r="L59" s="396">
        <v>9.9814814814814815E-2</v>
      </c>
      <c r="M59" s="326" t="s">
        <v>1862</v>
      </c>
      <c r="N59" s="326" t="s">
        <v>1863</v>
      </c>
      <c r="O59" s="326" t="s">
        <v>147</v>
      </c>
      <c r="P59" s="384">
        <v>11186</v>
      </c>
      <c r="Q59" s="328"/>
      <c r="R59" s="326" t="s">
        <v>1866</v>
      </c>
      <c r="S59" s="384">
        <v>30611</v>
      </c>
      <c r="T59" s="177"/>
      <c r="U59" s="147"/>
    </row>
    <row r="60" spans="1:21" ht="15.75">
      <c r="A60" s="1">
        <v>54</v>
      </c>
      <c r="B60" s="409">
        <v>0.10179398148148149</v>
      </c>
      <c r="C60" s="22">
        <f t="shared" si="8"/>
        <v>146.58333333333334</v>
      </c>
      <c r="D60" s="22">
        <f t="shared" si="7"/>
        <v>139.64485620536576</v>
      </c>
      <c r="E60" s="4">
        <f t="shared" si="6"/>
        <v>0.86350000000000005</v>
      </c>
      <c r="F60" s="22">
        <v>141.26836111282074</v>
      </c>
      <c r="G60" s="22">
        <v>146.58333333333334</v>
      </c>
      <c r="H60" s="163">
        <f t="shared" si="4"/>
        <v>1.1492346160641103E-2</v>
      </c>
      <c r="I60" s="1">
        <v>54</v>
      </c>
      <c r="J60" s="324">
        <f t="shared" si="5"/>
        <v>96.374095130974908</v>
      </c>
      <c r="K60" s="145">
        <f t="shared" si="3"/>
        <v>95.2665306688112</v>
      </c>
      <c r="L60" s="396">
        <v>0.10179398148148149</v>
      </c>
      <c r="M60" s="326" t="s">
        <v>1862</v>
      </c>
      <c r="N60" s="326" t="s">
        <v>1863</v>
      </c>
      <c r="O60" s="326" t="s">
        <v>147</v>
      </c>
      <c r="P60" s="384">
        <v>11186</v>
      </c>
      <c r="Q60" s="328" t="s">
        <v>1865</v>
      </c>
      <c r="R60" s="326" t="s">
        <v>1602</v>
      </c>
      <c r="S60" s="384">
        <v>31157</v>
      </c>
      <c r="T60" s="177"/>
      <c r="U60" s="147"/>
    </row>
    <row r="61" spans="1:21" ht="15.75">
      <c r="A61" s="1">
        <v>55</v>
      </c>
      <c r="B61" s="409">
        <v>0.1013425925925926</v>
      </c>
      <c r="C61" s="22">
        <f t="shared" si="8"/>
        <v>145.93333333333334</v>
      </c>
      <c r="D61" s="22">
        <f t="shared" si="7"/>
        <v>140.98367044701664</v>
      </c>
      <c r="E61" s="4">
        <f t="shared" si="6"/>
        <v>0.85529999999999995</v>
      </c>
      <c r="F61" s="22">
        <v>142.55631062158767</v>
      </c>
      <c r="G61" s="22">
        <v>145.93333333333334</v>
      </c>
      <c r="H61" s="163">
        <f t="shared" si="4"/>
        <v>1.1031712084255397E-2</v>
      </c>
      <c r="I61" s="1">
        <v>55</v>
      </c>
      <c r="J61" s="324">
        <f t="shared" si="5"/>
        <v>97.685914085144589</v>
      </c>
      <c r="K61" s="145">
        <f t="shared" si="3"/>
        <v>96.608271206269961</v>
      </c>
      <c r="L61" s="396">
        <v>0.1013425925925926</v>
      </c>
      <c r="M61" s="326" t="s">
        <v>1862</v>
      </c>
      <c r="N61" s="326" t="s">
        <v>1863</v>
      </c>
      <c r="O61" s="326" t="s">
        <v>147</v>
      </c>
      <c r="P61" s="384">
        <v>11186</v>
      </c>
      <c r="Q61" s="328" t="s">
        <v>1865</v>
      </c>
      <c r="R61" s="326" t="s">
        <v>1602</v>
      </c>
      <c r="S61" s="384">
        <v>31521</v>
      </c>
      <c r="T61" s="177"/>
      <c r="U61" s="147"/>
    </row>
    <row r="62" spans="1:21" ht="15.75">
      <c r="A62" s="1">
        <v>56</v>
      </c>
      <c r="B62" s="409">
        <v>0.10214120370370371</v>
      </c>
      <c r="C62" s="22">
        <f t="shared" si="8"/>
        <v>147.08333333333334</v>
      </c>
      <c r="D62" s="22">
        <f t="shared" si="7"/>
        <v>142.34840435997324</v>
      </c>
      <c r="E62" s="4">
        <f t="shared" si="6"/>
        <v>0.84709999999999996</v>
      </c>
      <c r="F62" s="22">
        <v>143.86796078844137</v>
      </c>
      <c r="G62" s="22">
        <v>147.08333333333334</v>
      </c>
      <c r="H62" s="163">
        <f t="shared" si="4"/>
        <v>1.0562160053847133E-2</v>
      </c>
      <c r="I62" s="1">
        <v>56</v>
      </c>
      <c r="J62" s="324">
        <f t="shared" si="5"/>
        <v>97.813911017637182</v>
      </c>
      <c r="K62" s="145">
        <f t="shared" si="3"/>
        <v>96.780784833976142</v>
      </c>
      <c r="L62" s="396">
        <v>0.10214120370370371</v>
      </c>
      <c r="M62" s="326" t="s">
        <v>1867</v>
      </c>
      <c r="N62" s="326" t="s">
        <v>1868</v>
      </c>
      <c r="O62" s="326" t="s">
        <v>260</v>
      </c>
      <c r="P62" s="384">
        <v>7696</v>
      </c>
      <c r="Q62" s="328"/>
      <c r="R62" s="326" t="s">
        <v>261</v>
      </c>
      <c r="S62" s="384">
        <v>28386</v>
      </c>
      <c r="T62" s="177"/>
      <c r="U62" s="147"/>
    </row>
    <row r="63" spans="1:21" ht="15.75">
      <c r="A63" s="1">
        <v>57</v>
      </c>
      <c r="B63" s="409">
        <v>0.10638888888888888</v>
      </c>
      <c r="C63" s="22">
        <f t="shared" si="8"/>
        <v>153.19999999999999</v>
      </c>
      <c r="D63" s="22">
        <f t="shared" si="7"/>
        <v>143.73981801565543</v>
      </c>
      <c r="E63" s="4">
        <f t="shared" si="6"/>
        <v>0.83889999999999998</v>
      </c>
      <c r="F63" s="22">
        <v>145.20397189261709</v>
      </c>
      <c r="G63" s="22">
        <v>153.19999999999999</v>
      </c>
      <c r="H63" s="163">
        <f t="shared" si="4"/>
        <v>1.0083428558307262E-2</v>
      </c>
      <c r="I63" s="1">
        <v>57</v>
      </c>
      <c r="J63" s="324">
        <f t="shared" si="5"/>
        <v>94.780660504319258</v>
      </c>
      <c r="K63" s="145">
        <f t="shared" si="3"/>
        <v>93.824946485414785</v>
      </c>
      <c r="L63" s="396">
        <v>0.10638888888888888</v>
      </c>
      <c r="M63" s="326" t="s">
        <v>1699</v>
      </c>
      <c r="N63" s="326" t="s">
        <v>1700</v>
      </c>
      <c r="O63" s="326" t="s">
        <v>123</v>
      </c>
      <c r="P63" s="384">
        <v>11867</v>
      </c>
      <c r="Q63" s="328" t="s">
        <v>1854</v>
      </c>
      <c r="R63" s="326" t="s">
        <v>1855</v>
      </c>
      <c r="S63" s="384">
        <v>32789</v>
      </c>
      <c r="T63" s="177"/>
      <c r="U63" s="147"/>
    </row>
    <row r="64" spans="1:21" ht="15.75">
      <c r="A64" s="1">
        <v>58</v>
      </c>
      <c r="B64" s="409">
        <v>0.10822916666666667</v>
      </c>
      <c r="C64" s="22">
        <f t="shared" si="8"/>
        <v>155.85</v>
      </c>
      <c r="D64" s="22">
        <f t="shared" si="7"/>
        <v>145.15870149672966</v>
      </c>
      <c r="E64" s="4">
        <f t="shared" si="6"/>
        <v>0.83069999999999999</v>
      </c>
      <c r="F64" s="22">
        <v>146.56502896963516</v>
      </c>
      <c r="G64" s="22">
        <v>155.85</v>
      </c>
      <c r="H64" s="163">
        <f t="shared" si="4"/>
        <v>9.5952457608210247E-3</v>
      </c>
      <c r="I64" s="1">
        <v>58</v>
      </c>
      <c r="J64" s="324">
        <f t="shared" si="5"/>
        <v>94.042367000086742</v>
      </c>
      <c r="K64" s="145">
        <f t="shared" si="3"/>
        <v>93.140007376791573</v>
      </c>
      <c r="L64" s="396">
        <v>0.10822916666666667</v>
      </c>
      <c r="M64" s="326" t="s">
        <v>1869</v>
      </c>
      <c r="N64" s="326" t="s">
        <v>1870</v>
      </c>
      <c r="O64" s="326" t="s">
        <v>123</v>
      </c>
      <c r="P64" s="384">
        <v>9022</v>
      </c>
      <c r="Q64" s="328" t="s">
        <v>1854</v>
      </c>
      <c r="R64" s="326" t="s">
        <v>1855</v>
      </c>
      <c r="S64" s="384">
        <v>30227</v>
      </c>
      <c r="T64" s="177"/>
      <c r="U64" s="147"/>
    </row>
    <row r="65" spans="1:21" ht="15.75">
      <c r="A65" s="1">
        <v>59</v>
      </c>
      <c r="B65" s="409">
        <v>0.10438657407407408</v>
      </c>
      <c r="C65" s="22">
        <f t="shared" si="8"/>
        <v>150.31666666666666</v>
      </c>
      <c r="D65" s="22">
        <f t="shared" si="7"/>
        <v>146.60587639311044</v>
      </c>
      <c r="E65" s="4">
        <f t="shared" si="6"/>
        <v>0.82250000000000001</v>
      </c>
      <c r="F65" s="22">
        <v>147.951842982534</v>
      </c>
      <c r="G65" s="22">
        <v>150.31666666666666</v>
      </c>
      <c r="H65" s="163">
        <f t="shared" si="4"/>
        <v>9.097328984151028E-3</v>
      </c>
      <c r="I65" s="1">
        <v>59</v>
      </c>
      <c r="J65" s="324">
        <f t="shared" si="5"/>
        <v>98.426772136068749</v>
      </c>
      <c r="K65" s="145">
        <f t="shared" si="3"/>
        <v>97.53135140909886</v>
      </c>
      <c r="L65" s="396">
        <v>0.10438657407407408</v>
      </c>
      <c r="M65" s="326" t="s">
        <v>1871</v>
      </c>
      <c r="N65" s="326" t="s">
        <v>1872</v>
      </c>
      <c r="O65" s="326" t="s">
        <v>153</v>
      </c>
      <c r="P65" s="384">
        <v>21923</v>
      </c>
      <c r="Q65" s="328" t="s">
        <v>1865</v>
      </c>
      <c r="R65" s="326" t="s">
        <v>1602</v>
      </c>
      <c r="S65" s="384">
        <v>43562</v>
      </c>
      <c r="T65" s="177"/>
      <c r="U65" s="147"/>
    </row>
    <row r="66" spans="1:21" ht="15.75">
      <c r="A66" s="1">
        <v>60</v>
      </c>
      <c r="B66" s="409">
        <v>0.10868055555555556</v>
      </c>
      <c r="C66" s="22">
        <f t="shared" si="8"/>
        <v>156.5</v>
      </c>
      <c r="D66" s="22">
        <f t="shared" si="7"/>
        <v>148.0821973883499</v>
      </c>
      <c r="E66" s="4">
        <f t="shared" ref="E66:E97" si="9">ROUND(1-IF(A66&lt;I$3,0,IF(A66&lt;I$4,G$3*(A66-I$3)^2,G$2+G$4*(A66-I$4)+(A66&gt;I$5)*G$5*(A66-I$5)^2)),4)</f>
        <v>0.81430000000000002</v>
      </c>
      <c r="F66" s="22">
        <v>149.36515206023228</v>
      </c>
      <c r="G66" s="22">
        <v>156.5</v>
      </c>
      <c r="H66" s="163">
        <f t="shared" si="4"/>
        <v>8.5893841648219324E-3</v>
      </c>
      <c r="I66" s="1">
        <v>60</v>
      </c>
      <c r="J66" s="324">
        <f t="shared" si="5"/>
        <v>95.440991731777814</v>
      </c>
      <c r="K66" s="145">
        <f t="shared" si="3"/>
        <v>94.621212388721972</v>
      </c>
      <c r="L66" s="396">
        <v>0.10868055555555556</v>
      </c>
      <c r="M66" s="326" t="s">
        <v>1873</v>
      </c>
      <c r="N66" s="326" t="s">
        <v>1874</v>
      </c>
      <c r="O66" s="326" t="s">
        <v>126</v>
      </c>
      <c r="P66" s="384">
        <v>17903</v>
      </c>
      <c r="Q66" s="328"/>
      <c r="R66" s="326" t="s">
        <v>1875</v>
      </c>
      <c r="S66" s="384">
        <v>39845</v>
      </c>
      <c r="T66" s="177"/>
      <c r="U66" s="147"/>
    </row>
    <row r="67" spans="1:21" ht="15.75">
      <c r="A67" s="1">
        <v>61</v>
      </c>
      <c r="B67" s="409">
        <v>0.10986111111111112</v>
      </c>
      <c r="C67" s="22">
        <f t="shared" si="8"/>
        <v>158.20000000000002</v>
      </c>
      <c r="D67" s="22">
        <f t="shared" si="7"/>
        <v>149.5885539428524</v>
      </c>
      <c r="E67" s="4">
        <f t="shared" si="9"/>
        <v>0.80610000000000004</v>
      </c>
      <c r="F67" s="22">
        <v>150.80572280755254</v>
      </c>
      <c r="G67" s="22">
        <v>158.20000000000002</v>
      </c>
      <c r="H67" s="163">
        <f t="shared" si="4"/>
        <v>8.0711052739915277E-3</v>
      </c>
      <c r="I67" s="1">
        <v>61</v>
      </c>
      <c r="J67" s="324">
        <f t="shared" si="5"/>
        <v>95.325994189350524</v>
      </c>
      <c r="K67" s="145">
        <f t="shared" si="3"/>
        <v>94.556608054900366</v>
      </c>
      <c r="L67" s="396">
        <v>0.10986111111111112</v>
      </c>
      <c r="M67" s="326" t="s">
        <v>1873</v>
      </c>
      <c r="N67" s="326" t="s">
        <v>1874</v>
      </c>
      <c r="O67" s="326" t="s">
        <v>126</v>
      </c>
      <c r="P67" s="384">
        <v>17903</v>
      </c>
      <c r="Q67" s="328"/>
      <c r="R67" s="326" t="s">
        <v>1875</v>
      </c>
      <c r="S67" s="384">
        <v>40216</v>
      </c>
      <c r="T67" s="177"/>
      <c r="U67" s="147"/>
    </row>
    <row r="68" spans="1:21" ht="15.75">
      <c r="A68" s="1">
        <v>62</v>
      </c>
      <c r="B68" s="409">
        <v>0.11188657407407408</v>
      </c>
      <c r="C68" s="22">
        <f t="shared" si="8"/>
        <v>161.11666666666667</v>
      </c>
      <c r="D68" s="22">
        <f t="shared" si="7"/>
        <v>151.12587208087896</v>
      </c>
      <c r="E68" s="4">
        <f t="shared" si="9"/>
        <v>0.79790000000000005</v>
      </c>
      <c r="F68" s="22">
        <v>152.2743516917912</v>
      </c>
      <c r="G68" s="22">
        <v>161.11666666666667</v>
      </c>
      <c r="H68" s="163">
        <f t="shared" si="4"/>
        <v>7.5421737026127493E-3</v>
      </c>
      <c r="I68" s="1">
        <v>62</v>
      </c>
      <c r="J68" s="324">
        <f t="shared" si="5"/>
        <v>94.511855813669925</v>
      </c>
      <c r="K68" s="145">
        <f t="shared" si="3"/>
        <v>93.799030980166933</v>
      </c>
      <c r="L68" s="396">
        <v>0.11188657407407408</v>
      </c>
      <c r="M68" s="326" t="s">
        <v>1411</v>
      </c>
      <c r="N68" s="326" t="s">
        <v>1876</v>
      </c>
      <c r="O68" s="326" t="s">
        <v>270</v>
      </c>
      <c r="P68" s="384">
        <v>7063</v>
      </c>
      <c r="Q68" s="328"/>
      <c r="R68" s="326" t="s">
        <v>1877</v>
      </c>
      <c r="S68" s="384">
        <v>29911</v>
      </c>
      <c r="T68" s="177"/>
      <c r="U68" s="147"/>
    </row>
    <row r="69" spans="1:21" ht="15.75">
      <c r="A69" s="1">
        <v>63</v>
      </c>
      <c r="B69" s="409">
        <v>0.11484953703703704</v>
      </c>
      <c r="C69" s="22">
        <f t="shared" si="8"/>
        <v>165.38333333333333</v>
      </c>
      <c r="D69" s="22">
        <f t="shared" si="7"/>
        <v>152.69511628888608</v>
      </c>
      <c r="E69" s="4">
        <f t="shared" si="9"/>
        <v>0.78969999999999996</v>
      </c>
      <c r="F69" s="22">
        <v>153.77186651110404</v>
      </c>
      <c r="G69" s="22">
        <v>165.38333333333333</v>
      </c>
      <c r="H69" s="163">
        <f t="shared" si="4"/>
        <v>7.0022576082875319E-3</v>
      </c>
      <c r="I69" s="1">
        <v>63</v>
      </c>
      <c r="J69" s="324">
        <f t="shared" si="5"/>
        <v>92.979058658331581</v>
      </c>
      <c r="K69" s="145">
        <f t="shared" si="3"/>
        <v>92.327995337429869</v>
      </c>
      <c r="L69" s="396">
        <v>0.11484953703703704</v>
      </c>
      <c r="M69" s="326" t="s">
        <v>1411</v>
      </c>
      <c r="N69" s="326" t="s">
        <v>1878</v>
      </c>
      <c r="O69" s="326" t="s">
        <v>270</v>
      </c>
      <c r="P69" s="384">
        <v>19513</v>
      </c>
      <c r="Q69" s="328"/>
      <c r="R69" s="326" t="s">
        <v>1850</v>
      </c>
      <c r="S69" s="384">
        <v>42554</v>
      </c>
      <c r="T69" s="177"/>
      <c r="U69" s="147"/>
    </row>
    <row r="70" spans="1:21" ht="15.75">
      <c r="A70" s="1">
        <v>64</v>
      </c>
      <c r="B70" s="409">
        <v>0.11300925925925925</v>
      </c>
      <c r="C70" s="22">
        <f t="shared" si="8"/>
        <v>162.73333333333332</v>
      </c>
      <c r="D70" s="22">
        <f t="shared" si="7"/>
        <v>154.29729153337598</v>
      </c>
      <c r="E70" s="4">
        <f t="shared" si="9"/>
        <v>0.78149999999999997</v>
      </c>
      <c r="F70" s="22">
        <v>155.29912795039618</v>
      </c>
      <c r="G70" s="22">
        <v>162.73333333333332</v>
      </c>
      <c r="H70" s="163">
        <f t="shared" si="4"/>
        <v>6.4510112210043793E-3</v>
      </c>
      <c r="I70" s="1">
        <v>64</v>
      </c>
      <c r="J70" s="324">
        <f t="shared" si="5"/>
        <v>95.431664041619939</v>
      </c>
      <c r="K70" s="145">
        <f t="shared" si="3"/>
        <v>94.81603330604834</v>
      </c>
      <c r="L70" s="396">
        <v>0.11300925925925925</v>
      </c>
      <c r="M70" s="326" t="s">
        <v>1879</v>
      </c>
      <c r="N70" s="326" t="s">
        <v>339</v>
      </c>
      <c r="O70" s="326" t="s">
        <v>123</v>
      </c>
      <c r="P70" s="384">
        <v>5708</v>
      </c>
      <c r="Q70" s="328" t="s">
        <v>345</v>
      </c>
      <c r="R70" s="326" t="s">
        <v>346</v>
      </c>
      <c r="S70" s="384">
        <v>29156</v>
      </c>
      <c r="T70" s="177"/>
      <c r="U70" s="147"/>
    </row>
    <row r="71" spans="1:21" ht="15.75">
      <c r="A71" s="1">
        <v>65</v>
      </c>
      <c r="B71" s="409">
        <v>0.11246527777777778</v>
      </c>
      <c r="C71" s="22">
        <f t="shared" si="8"/>
        <v>161.94999999999999</v>
      </c>
      <c r="D71" s="22">
        <f t="shared" si="7"/>
        <v>155.93344540712962</v>
      </c>
      <c r="E71" s="4">
        <f t="shared" si="9"/>
        <v>0.77329999999999999</v>
      </c>
      <c r="F71" s="22">
        <v>156.85703123086029</v>
      </c>
      <c r="G71" s="22">
        <v>161.94999999999999</v>
      </c>
      <c r="H71" s="163">
        <f t="shared" si="4"/>
        <v>5.8880741047007265E-3</v>
      </c>
      <c r="I71" s="1">
        <v>65</v>
      </c>
      <c r="J71" s="324">
        <f t="shared" si="5"/>
        <v>96.855221507169063</v>
      </c>
      <c r="K71" s="145">
        <f t="shared" si="3"/>
        <v>96.284930785507655</v>
      </c>
      <c r="L71" s="396">
        <v>0.11246527777777778</v>
      </c>
      <c r="M71" s="326" t="s">
        <v>1880</v>
      </c>
      <c r="N71" s="326" t="s">
        <v>1881</v>
      </c>
      <c r="O71" s="326" t="s">
        <v>306</v>
      </c>
      <c r="P71" s="384">
        <v>9836</v>
      </c>
      <c r="Q71" s="328" t="s">
        <v>324</v>
      </c>
      <c r="R71" s="326" t="s">
        <v>141</v>
      </c>
      <c r="S71" s="384">
        <v>33706</v>
      </c>
      <c r="T71" s="177"/>
      <c r="U71" s="147"/>
    </row>
    <row r="72" spans="1:21" ht="15.75">
      <c r="A72" s="1">
        <v>66</v>
      </c>
      <c r="B72" s="409">
        <v>0.11306712962962963</v>
      </c>
      <c r="C72" s="22">
        <f t="shared" si="8"/>
        <v>162.81666666666666</v>
      </c>
      <c r="D72" s="22">
        <f t="shared" si="7"/>
        <v>157.60467041345356</v>
      </c>
      <c r="E72" s="4">
        <f t="shared" si="9"/>
        <v>0.7651</v>
      </c>
      <c r="F72" s="22">
        <v>158.44650785980639</v>
      </c>
      <c r="G72" s="22">
        <v>162.81666666666666</v>
      </c>
      <c r="H72" s="163">
        <f t="shared" si="4"/>
        <v>5.31307037134378E-3</v>
      </c>
      <c r="I72" s="1">
        <v>66</v>
      </c>
      <c r="J72" s="324">
        <f t="shared" si="5"/>
        <v>97.315902053315412</v>
      </c>
      <c r="K72" s="145">
        <f t="shared" si="3"/>
        <v>96.798855817455348</v>
      </c>
      <c r="L72" s="396">
        <v>0.11306712962962963</v>
      </c>
      <c r="M72" s="326" t="s">
        <v>1879</v>
      </c>
      <c r="N72" s="326" t="s">
        <v>339</v>
      </c>
      <c r="O72" s="326" t="s">
        <v>123</v>
      </c>
      <c r="P72" s="384">
        <v>5708</v>
      </c>
      <c r="Q72" s="328"/>
      <c r="R72" s="326" t="s">
        <v>1864</v>
      </c>
      <c r="S72" s="384">
        <v>29842</v>
      </c>
      <c r="T72" s="177"/>
      <c r="U72" s="147"/>
    </row>
    <row r="73" spans="1:21" ht="15.75">
      <c r="A73" s="1">
        <v>67</v>
      </c>
      <c r="B73" s="409">
        <v>0.11883101851851852</v>
      </c>
      <c r="C73" s="22">
        <f t="shared" si="8"/>
        <v>171.11666666666667</v>
      </c>
      <c r="D73" s="22">
        <f t="shared" si="7"/>
        <v>159.31210639890782</v>
      </c>
      <c r="E73" s="4">
        <f t="shared" si="9"/>
        <v>0.75690000000000002</v>
      </c>
      <c r="F73" s="22">
        <v>160.06852748797019</v>
      </c>
      <c r="G73" s="22">
        <v>171.11666666666667</v>
      </c>
      <c r="H73" s="163">
        <f t="shared" si="4"/>
        <v>4.7256078439230935E-3</v>
      </c>
      <c r="I73" s="1">
        <v>67</v>
      </c>
      <c r="J73" s="324">
        <f t="shared" si="5"/>
        <v>93.543504911641278</v>
      </c>
      <c r="K73" s="145">
        <f t="shared" si="3"/>
        <v>93.101454991082775</v>
      </c>
      <c r="L73" s="396">
        <v>0.11883101851851852</v>
      </c>
      <c r="M73" s="326" t="s">
        <v>1882</v>
      </c>
      <c r="N73" s="326" t="s">
        <v>1883</v>
      </c>
      <c r="O73" s="326" t="s">
        <v>299</v>
      </c>
      <c r="P73" s="384">
        <v>8454</v>
      </c>
      <c r="Q73" s="328"/>
      <c r="R73" s="326" t="s">
        <v>1884</v>
      </c>
      <c r="S73" s="384">
        <v>32971</v>
      </c>
      <c r="T73" s="177"/>
      <c r="U73" s="147"/>
    </row>
    <row r="74" spans="1:21" ht="15.75">
      <c r="A74" s="1">
        <v>68</v>
      </c>
      <c r="B74" s="409">
        <v>0.11877314814814814</v>
      </c>
      <c r="C74" s="22">
        <f t="shared" si="8"/>
        <v>171.03333333333333</v>
      </c>
      <c r="D74" s="22">
        <f t="shared" ref="D74:D105" si="10">E$4/E74</f>
        <v>161.05694314589732</v>
      </c>
      <c r="E74" s="4">
        <f t="shared" si="9"/>
        <v>0.74870000000000003</v>
      </c>
      <c r="F74" s="22">
        <v>161.72409988208031</v>
      </c>
      <c r="G74" s="22">
        <v>171.03333333333333</v>
      </c>
      <c r="H74" s="163">
        <f t="shared" si="4"/>
        <v>4.1252771644389426E-3</v>
      </c>
      <c r="I74" s="1">
        <v>68</v>
      </c>
      <c r="J74" s="324">
        <f t="shared" si="5"/>
        <v>94.557064830684254</v>
      </c>
      <c r="K74" s="145">
        <f t="shared" ref="K74:K98" si="11">100*(+D74/+C74)</f>
        <v>94.166990730401864</v>
      </c>
      <c r="L74" s="396">
        <v>0.11877314814814814</v>
      </c>
      <c r="M74" s="326" t="s">
        <v>1457</v>
      </c>
      <c r="N74" s="326" t="s">
        <v>1586</v>
      </c>
      <c r="O74" s="326" t="s">
        <v>193</v>
      </c>
      <c r="P74" s="384">
        <v>11388</v>
      </c>
      <c r="Q74" s="328" t="s">
        <v>341</v>
      </c>
      <c r="R74" s="326" t="s">
        <v>1338</v>
      </c>
      <c r="S74" s="384">
        <v>36478</v>
      </c>
      <c r="T74" s="177"/>
      <c r="U74" s="147"/>
    </row>
    <row r="75" spans="1:21" ht="15.75">
      <c r="A75" s="1">
        <v>69</v>
      </c>
      <c r="B75" s="409">
        <v>0.12002314814814814</v>
      </c>
      <c r="C75" s="22">
        <f t="shared" si="8"/>
        <v>172.83333333333331</v>
      </c>
      <c r="D75" s="22">
        <f t="shared" si="10"/>
        <v>162.84042313751968</v>
      </c>
      <c r="E75" s="4">
        <f t="shared" si="9"/>
        <v>0.74050000000000005</v>
      </c>
      <c r="F75" s="22">
        <v>163.41427702111827</v>
      </c>
      <c r="G75" s="22">
        <v>172.83333333333331</v>
      </c>
      <c r="H75" s="163">
        <f t="shared" ref="H75:H106" si="12">((F75-D75)/F75)</f>
        <v>3.5116508426275865E-3</v>
      </c>
      <c r="I75" s="1">
        <v>69</v>
      </c>
      <c r="J75" s="324">
        <f t="shared" si="5"/>
        <v>94.550208498236231</v>
      </c>
      <c r="K75" s="145">
        <f t="shared" si="11"/>
        <v>94.218181178892792</v>
      </c>
      <c r="L75" s="396">
        <v>0.12002314814814814</v>
      </c>
      <c r="M75" s="326" t="s">
        <v>1457</v>
      </c>
      <c r="N75" s="326" t="s">
        <v>1586</v>
      </c>
      <c r="O75" s="326" t="s">
        <v>193</v>
      </c>
      <c r="P75" s="384">
        <v>11388</v>
      </c>
      <c r="Q75" s="328" t="s">
        <v>341</v>
      </c>
      <c r="R75" s="326" t="s">
        <v>1338</v>
      </c>
      <c r="S75" s="384">
        <v>36828</v>
      </c>
      <c r="T75" s="177"/>
    </row>
    <row r="76" spans="1:21" ht="15.75">
      <c r="A76" s="1">
        <v>70</v>
      </c>
      <c r="B76" s="409">
        <v>0.12109953703703703</v>
      </c>
      <c r="C76" s="22">
        <f t="shared" ref="C76:C97" si="13">B76*1440</f>
        <v>174.38333333333333</v>
      </c>
      <c r="D76" s="22">
        <f t="shared" si="10"/>
        <v>164.6638445081706</v>
      </c>
      <c r="E76" s="4">
        <f t="shared" si="9"/>
        <v>0.73229999999999995</v>
      </c>
      <c r="F76" s="22">
        <v>165.14015532541364</v>
      </c>
      <c r="G76" s="22">
        <v>174.38333333333333</v>
      </c>
      <c r="H76" s="163">
        <f t="shared" si="12"/>
        <v>2.8842822407697363E-3</v>
      </c>
      <c r="I76" s="1">
        <v>70</v>
      </c>
      <c r="J76" s="324">
        <f t="shared" si="5"/>
        <v>94.699506064463534</v>
      </c>
      <c r="K76" s="145">
        <f t="shared" si="11"/>
        <v>94.426365960912122</v>
      </c>
      <c r="L76" s="396">
        <v>0.12109953703703703</v>
      </c>
      <c r="M76" s="326" t="s">
        <v>1885</v>
      </c>
      <c r="N76" s="326" t="s">
        <v>1886</v>
      </c>
      <c r="O76" s="326" t="s">
        <v>123</v>
      </c>
      <c r="P76" s="384">
        <v>17626</v>
      </c>
      <c r="Q76" s="407" t="s">
        <v>1887</v>
      </c>
      <c r="R76" s="326" t="s">
        <v>1088</v>
      </c>
      <c r="S76" s="384">
        <v>43449</v>
      </c>
      <c r="T76" s="177"/>
      <c r="U76" s="147"/>
    </row>
    <row r="77" spans="1:21" ht="15.75">
      <c r="A77" s="1">
        <v>71</v>
      </c>
      <c r="B77" s="409">
        <v>0.12567129629629628</v>
      </c>
      <c r="C77" s="22">
        <f t="shared" si="13"/>
        <v>180.96666666666664</v>
      </c>
      <c r="D77" s="22">
        <f t="shared" si="10"/>
        <v>166.52856419463242</v>
      </c>
      <c r="E77" s="4">
        <f t="shared" si="9"/>
        <v>0.72409999999999997</v>
      </c>
      <c r="F77" s="22">
        <v>166.96782180765825</v>
      </c>
      <c r="G77" s="22">
        <v>180.96666666666664</v>
      </c>
      <c r="H77" s="163">
        <f t="shared" si="12"/>
        <v>2.6307920189067428E-3</v>
      </c>
      <c r="I77" s="1">
        <v>71</v>
      </c>
      <c r="J77" s="324">
        <f t="shared" ref="J77:J98" si="14">100*(+F77/+C77)</f>
        <v>92.264406966840085</v>
      </c>
      <c r="K77" s="145">
        <f t="shared" si="11"/>
        <v>92.021678501362558</v>
      </c>
      <c r="L77" s="396">
        <v>0.12567129629629628</v>
      </c>
      <c r="M77" s="326" t="s">
        <v>1411</v>
      </c>
      <c r="N77" s="326" t="s">
        <v>1720</v>
      </c>
      <c r="O77" s="326" t="s">
        <v>123</v>
      </c>
      <c r="P77" s="384">
        <v>9106</v>
      </c>
      <c r="Q77" s="328" t="s">
        <v>1854</v>
      </c>
      <c r="R77" s="326" t="s">
        <v>1855</v>
      </c>
      <c r="S77" s="384">
        <v>35344</v>
      </c>
      <c r="T77" s="177"/>
      <c r="U77" s="147"/>
    </row>
    <row r="78" spans="1:21" ht="15.75">
      <c r="A78" s="1">
        <v>72</v>
      </c>
      <c r="B78" s="409">
        <v>0.12442129629629629</v>
      </c>
      <c r="C78" s="22">
        <f t="shared" si="13"/>
        <v>179.16666666666666</v>
      </c>
      <c r="D78" s="22">
        <f t="shared" si="10"/>
        <v>168.53016538551128</v>
      </c>
      <c r="E78" s="4">
        <f t="shared" si="9"/>
        <v>0.71550000000000002</v>
      </c>
      <c r="F78" s="22">
        <v>168.99976174715053</v>
      </c>
      <c r="G78" s="22">
        <v>179.16666666666666</v>
      </c>
      <c r="H78" s="163">
        <f t="shared" si="12"/>
        <v>2.778680613419062E-3</v>
      </c>
      <c r="I78" s="1">
        <v>72</v>
      </c>
      <c r="J78" s="324">
        <f t="shared" si="14"/>
        <v>94.325448417014258</v>
      </c>
      <c r="K78" s="145">
        <f t="shared" si="11"/>
        <v>94.06334812214584</v>
      </c>
      <c r="L78" s="396">
        <v>0.12442129629629629</v>
      </c>
      <c r="M78" s="326" t="s">
        <v>1457</v>
      </c>
      <c r="N78" s="326" t="s">
        <v>1586</v>
      </c>
      <c r="O78" s="326" t="s">
        <v>193</v>
      </c>
      <c r="P78" s="384">
        <v>11388</v>
      </c>
      <c r="Q78" s="328" t="s">
        <v>1888</v>
      </c>
      <c r="R78" s="326" t="s">
        <v>1339</v>
      </c>
      <c r="S78" s="384">
        <v>37892</v>
      </c>
      <c r="T78" s="177"/>
      <c r="U78" s="147"/>
    </row>
    <row r="79" spans="1:21" ht="15.75">
      <c r="A79" s="1">
        <v>73</v>
      </c>
      <c r="B79" s="409">
        <v>0.12140046296296296</v>
      </c>
      <c r="C79" s="22">
        <f t="shared" si="13"/>
        <v>174.81666666666666</v>
      </c>
      <c r="D79" s="22">
        <f t="shared" si="10"/>
        <v>170.72537637453394</v>
      </c>
      <c r="E79" s="4">
        <f t="shared" si="9"/>
        <v>0.70630000000000004</v>
      </c>
      <c r="F79" s="22">
        <v>171.25035281232775</v>
      </c>
      <c r="G79" s="22">
        <v>174.81666666666666</v>
      </c>
      <c r="H79" s="163">
        <f t="shared" si="12"/>
        <v>3.0655495254315137E-3</v>
      </c>
      <c r="I79" s="1">
        <v>73</v>
      </c>
      <c r="J79" s="324">
        <f t="shared" si="14"/>
        <v>97.959969193818907</v>
      </c>
      <c r="K79" s="145">
        <f t="shared" si="11"/>
        <v>97.659668056745502</v>
      </c>
      <c r="L79" s="396">
        <v>0.12140046296296296</v>
      </c>
      <c r="M79" s="326" t="s">
        <v>1457</v>
      </c>
      <c r="N79" s="326" t="s">
        <v>1586</v>
      </c>
      <c r="O79" s="326" t="s">
        <v>193</v>
      </c>
      <c r="P79" s="384">
        <v>11388</v>
      </c>
      <c r="Q79" s="328" t="s">
        <v>1888</v>
      </c>
      <c r="R79" s="326" t="s">
        <v>1339</v>
      </c>
      <c r="S79" s="384">
        <v>38256</v>
      </c>
      <c r="T79" s="177"/>
      <c r="U79" s="147"/>
    </row>
    <row r="80" spans="1:21" ht="15.75">
      <c r="A80" s="1">
        <v>74</v>
      </c>
      <c r="B80" s="409">
        <v>0.12407407407407407</v>
      </c>
      <c r="C80" s="22">
        <f t="shared" si="13"/>
        <v>178.66666666666666</v>
      </c>
      <c r="D80" s="22">
        <f t="shared" si="10"/>
        <v>173.17727033366842</v>
      </c>
      <c r="E80" s="4">
        <f t="shared" si="9"/>
        <v>0.69630000000000003</v>
      </c>
      <c r="F80" s="22">
        <v>173.73520697911391</v>
      </c>
      <c r="G80" s="22">
        <v>178.66666666666666</v>
      </c>
      <c r="H80" s="163">
        <f t="shared" si="12"/>
        <v>3.2114195801002392E-3</v>
      </c>
      <c r="I80" s="1">
        <v>74</v>
      </c>
      <c r="J80" s="324">
        <f t="shared" si="14"/>
        <v>97.239854652489129</v>
      </c>
      <c r="K80" s="145">
        <f t="shared" si="11"/>
        <v>96.927576679292031</v>
      </c>
      <c r="L80" s="396">
        <v>0.12407407407407407</v>
      </c>
      <c r="M80" s="326" t="s">
        <v>1457</v>
      </c>
      <c r="N80" s="326" t="s">
        <v>1586</v>
      </c>
      <c r="O80" s="326" t="s">
        <v>193</v>
      </c>
      <c r="P80" s="384">
        <v>11388</v>
      </c>
      <c r="Q80" s="328" t="s">
        <v>1865</v>
      </c>
      <c r="R80" s="326" t="s">
        <v>1602</v>
      </c>
      <c r="S80" s="384">
        <v>38452</v>
      </c>
      <c r="T80" s="177"/>
      <c r="U80" s="147"/>
    </row>
    <row r="81" spans="1:21" ht="15.75">
      <c r="A81" s="1">
        <v>75</v>
      </c>
      <c r="B81" s="409">
        <v>0.13096064814814815</v>
      </c>
      <c r="C81" s="22">
        <f t="shared" si="13"/>
        <v>188.58333333333334</v>
      </c>
      <c r="D81" s="22">
        <f t="shared" si="10"/>
        <v>175.85435807690439</v>
      </c>
      <c r="E81" s="4">
        <f t="shared" si="9"/>
        <v>0.68569999999999998</v>
      </c>
      <c r="F81" s="22">
        <v>176.47225222258567</v>
      </c>
      <c r="G81" s="22">
        <v>188.58333333333334</v>
      </c>
      <c r="H81" s="163">
        <f t="shared" si="12"/>
        <v>3.5013671435547974E-3</v>
      </c>
      <c r="I81" s="1">
        <v>75</v>
      </c>
      <c r="J81" s="324">
        <f t="shared" si="14"/>
        <v>93.577862424702957</v>
      </c>
      <c r="K81" s="145">
        <f t="shared" si="11"/>
        <v>93.250211971845005</v>
      </c>
      <c r="L81" s="396">
        <v>0.13096064814814815</v>
      </c>
      <c r="M81" s="326" t="s">
        <v>1457</v>
      </c>
      <c r="N81" s="326" t="s">
        <v>1586</v>
      </c>
      <c r="O81" s="326" t="s">
        <v>193</v>
      </c>
      <c r="P81" s="384">
        <v>11388</v>
      </c>
      <c r="Q81" s="328" t="s">
        <v>1888</v>
      </c>
      <c r="R81" s="326" t="s">
        <v>1339</v>
      </c>
      <c r="S81" s="384">
        <v>38984</v>
      </c>
      <c r="T81" s="177"/>
      <c r="U81" s="147"/>
    </row>
    <row r="82" spans="1:21" ht="15.75">
      <c r="A82" s="1">
        <v>76</v>
      </c>
      <c r="B82" s="409">
        <v>0.12840277777777778</v>
      </c>
      <c r="C82" s="22">
        <f t="shared" si="13"/>
        <v>184.9</v>
      </c>
      <c r="D82" s="22">
        <f t="shared" si="10"/>
        <v>178.82742597261355</v>
      </c>
      <c r="E82" s="4">
        <f t="shared" si="9"/>
        <v>0.67430000000000001</v>
      </c>
      <c r="F82" s="22">
        <v>179.48209125775412</v>
      </c>
      <c r="G82" s="22">
        <v>184.9</v>
      </c>
      <c r="H82" s="163">
        <f t="shared" si="12"/>
        <v>3.6475242769508538E-3</v>
      </c>
      <c r="I82" s="1">
        <v>76</v>
      </c>
      <c r="J82" s="324">
        <f t="shared" si="14"/>
        <v>97.069816797054685</v>
      </c>
      <c r="K82" s="145">
        <f t="shared" si="11"/>
        <v>96.715752283728264</v>
      </c>
      <c r="L82" s="396">
        <v>0.12840277777777778</v>
      </c>
      <c r="M82" s="326" t="s">
        <v>1457</v>
      </c>
      <c r="N82" s="326" t="s">
        <v>1586</v>
      </c>
      <c r="O82" s="326" t="s">
        <v>193</v>
      </c>
      <c r="P82" s="384">
        <v>11388</v>
      </c>
      <c r="Q82" s="328" t="s">
        <v>1865</v>
      </c>
      <c r="R82" s="326" t="s">
        <v>1602</v>
      </c>
      <c r="S82" s="384">
        <v>39187</v>
      </c>
      <c r="T82" s="177"/>
      <c r="U82" s="147"/>
    </row>
    <row r="83" spans="1:21" ht="15.75">
      <c r="A83" s="1">
        <v>77</v>
      </c>
      <c r="B83" s="409">
        <v>0.14822916666666666</v>
      </c>
      <c r="C83" s="22">
        <f t="shared" si="13"/>
        <v>213.45</v>
      </c>
      <c r="D83" s="22">
        <f t="shared" si="10"/>
        <v>182.06754240273793</v>
      </c>
      <c r="E83" s="4">
        <f t="shared" si="9"/>
        <v>0.6623</v>
      </c>
      <c r="F83" s="22">
        <v>182.78843647143941</v>
      </c>
      <c r="G83" s="22">
        <v>213.45</v>
      </c>
      <c r="H83" s="163">
        <f t="shared" si="12"/>
        <v>3.9438713007106576E-3</v>
      </c>
      <c r="I83" s="1">
        <v>77</v>
      </c>
      <c r="J83" s="324">
        <f t="shared" si="14"/>
        <v>85.635247819835755</v>
      </c>
      <c r="K83" s="145">
        <f t="shared" si="11"/>
        <v>85.297513423629852</v>
      </c>
      <c r="L83" s="396">
        <v>0.14822916666666666</v>
      </c>
      <c r="M83" s="326" t="s">
        <v>1457</v>
      </c>
      <c r="N83" s="326" t="s">
        <v>1727</v>
      </c>
      <c r="O83" s="326" t="s">
        <v>123</v>
      </c>
      <c r="P83" s="384">
        <v>2750</v>
      </c>
      <c r="Q83" s="328" t="s">
        <v>1889</v>
      </c>
      <c r="R83" s="326" t="s">
        <v>720</v>
      </c>
      <c r="S83" s="384">
        <v>31018</v>
      </c>
      <c r="T83" s="177"/>
      <c r="U83" s="147"/>
    </row>
    <row r="84" spans="1:21" ht="15.75">
      <c r="A84" s="1">
        <v>78</v>
      </c>
      <c r="B84" s="409">
        <v>0.15068287037037037</v>
      </c>
      <c r="C84" s="22">
        <f t="shared" si="13"/>
        <v>216.98333333333332</v>
      </c>
      <c r="D84" s="22">
        <f t="shared" si="10"/>
        <v>185.65563253784964</v>
      </c>
      <c r="E84" s="4">
        <f t="shared" si="9"/>
        <v>0.64949999999999997</v>
      </c>
      <c r="F84" s="22">
        <v>186.41863971858677</v>
      </c>
      <c r="G84" s="22">
        <v>216.98333333333332</v>
      </c>
      <c r="H84" s="163">
        <f t="shared" si="12"/>
        <v>4.0929768712450187E-3</v>
      </c>
      <c r="I84" s="1">
        <v>78</v>
      </c>
      <c r="J84" s="324">
        <f t="shared" si="14"/>
        <v>85.913805846187927</v>
      </c>
      <c r="K84" s="145">
        <f t="shared" si="11"/>
        <v>85.562162625938853</v>
      </c>
      <c r="L84" s="396">
        <v>0.15068287037037037</v>
      </c>
      <c r="M84" s="326" t="s">
        <v>1461</v>
      </c>
      <c r="N84" s="326" t="s">
        <v>1597</v>
      </c>
      <c r="O84" s="326" t="s">
        <v>123</v>
      </c>
      <c r="P84" s="384">
        <v>7482</v>
      </c>
      <c r="Q84" s="328" t="s">
        <v>1854</v>
      </c>
      <c r="R84" s="326" t="s">
        <v>1855</v>
      </c>
      <c r="S84" s="384">
        <v>36072</v>
      </c>
      <c r="T84" s="177"/>
      <c r="U84" s="147"/>
    </row>
    <row r="85" spans="1:21" ht="15.75">
      <c r="A85" s="1">
        <v>79</v>
      </c>
      <c r="B85" s="409">
        <v>0.15765046296296295</v>
      </c>
      <c r="C85" s="22">
        <f t="shared" si="13"/>
        <v>227.01666666666665</v>
      </c>
      <c r="D85" s="22">
        <f t="shared" si="10"/>
        <v>189.56662998480323</v>
      </c>
      <c r="E85" s="4">
        <f t="shared" si="9"/>
        <v>0.6361</v>
      </c>
      <c r="F85" s="22">
        <v>190.40434118767541</v>
      </c>
      <c r="G85" s="22">
        <v>227.01666666666665</v>
      </c>
      <c r="H85" s="163">
        <f t="shared" si="12"/>
        <v>4.3996433991306981E-3</v>
      </c>
      <c r="I85" s="1">
        <v>79</v>
      </c>
      <c r="J85" s="324">
        <f t="shared" si="14"/>
        <v>83.87240636708411</v>
      </c>
      <c r="K85" s="145">
        <f t="shared" si="11"/>
        <v>83.503397688041957</v>
      </c>
      <c r="L85" s="396">
        <v>0.15765046296296295</v>
      </c>
      <c r="M85" s="326" t="s">
        <v>1890</v>
      </c>
      <c r="N85" s="326" t="s">
        <v>1891</v>
      </c>
      <c r="O85" s="326" t="s">
        <v>299</v>
      </c>
      <c r="P85" s="384">
        <v>11668</v>
      </c>
      <c r="Q85" s="328"/>
      <c r="R85" s="326" t="s">
        <v>1892</v>
      </c>
      <c r="S85" s="384">
        <v>40811</v>
      </c>
      <c r="T85" s="177"/>
      <c r="U85" s="147"/>
    </row>
    <row r="86" spans="1:21" ht="15.75">
      <c r="A86" s="1">
        <v>80</v>
      </c>
      <c r="B86" s="409">
        <v>0.13604166666666667</v>
      </c>
      <c r="C86" s="22">
        <f t="shared" si="13"/>
        <v>195.9</v>
      </c>
      <c r="D86" s="22">
        <f t="shared" si="10"/>
        <v>193.8950527951975</v>
      </c>
      <c r="E86" s="4">
        <f>ROUND(1-IF(A86&lt;I$3,0,IF(A86&lt;I$4,G$3*(A86-I$3)^2,G$2+G$4*(A86-I$4)+(A86&gt;I$5)*G$5*(A86-I$5)^2)),4)</f>
        <v>0.62190000000000001</v>
      </c>
      <c r="F86" s="22">
        <v>194.78226896925514</v>
      </c>
      <c r="G86" s="22">
        <v>195.9</v>
      </c>
      <c r="H86" s="163">
        <f t="shared" si="12"/>
        <v>4.5549124093922626E-3</v>
      </c>
      <c r="I86" s="1">
        <v>80</v>
      </c>
      <c r="J86" s="324">
        <f t="shared" si="14"/>
        <v>99.429437962866331</v>
      </c>
      <c r="K86" s="145">
        <f t="shared" si="11"/>
        <v>98.976545582030369</v>
      </c>
      <c r="L86" s="396">
        <v>0.13604166666666667</v>
      </c>
      <c r="M86" s="326" t="s">
        <v>1457</v>
      </c>
      <c r="N86" s="326" t="s">
        <v>1586</v>
      </c>
      <c r="O86" s="326" t="s">
        <v>193</v>
      </c>
      <c r="P86" s="384">
        <v>11388</v>
      </c>
      <c r="Q86" s="328" t="s">
        <v>1888</v>
      </c>
      <c r="R86" s="326" t="s">
        <v>1339</v>
      </c>
      <c r="S86" s="384">
        <v>40832</v>
      </c>
      <c r="T86" s="177"/>
      <c r="U86" s="147"/>
    </row>
    <row r="87" spans="1:21" ht="15.75">
      <c r="A87" s="1">
        <v>81</v>
      </c>
      <c r="B87" s="409">
        <v>0.14616898148148147</v>
      </c>
      <c r="C87" s="22">
        <f t="shared" si="13"/>
        <v>210.48333333333332</v>
      </c>
      <c r="D87" s="22">
        <f t="shared" si="10"/>
        <v>198.6218635040905</v>
      </c>
      <c r="E87" s="4">
        <f t="shared" si="9"/>
        <v>0.60709999999999997</v>
      </c>
      <c r="F87" s="22">
        <v>199.59523104399054</v>
      </c>
      <c r="G87" s="22">
        <v>210.48333333333332</v>
      </c>
      <c r="H87" s="163">
        <f t="shared" si="12"/>
        <v>4.8767073983120874E-3</v>
      </c>
      <c r="I87" s="1">
        <v>81</v>
      </c>
      <c r="J87" s="324">
        <f t="shared" si="14"/>
        <v>94.827095277848073</v>
      </c>
      <c r="K87" s="145">
        <f t="shared" si="11"/>
        <v>94.364651280746145</v>
      </c>
      <c r="L87" s="396">
        <v>0.14616898148148147</v>
      </c>
      <c r="M87" s="326" t="s">
        <v>1457</v>
      </c>
      <c r="N87" s="326" t="s">
        <v>1586</v>
      </c>
      <c r="O87" s="326" t="s">
        <v>193</v>
      </c>
      <c r="P87" s="384">
        <v>11388</v>
      </c>
      <c r="Q87" s="328" t="s">
        <v>1888</v>
      </c>
      <c r="R87" s="326" t="s">
        <v>1339</v>
      </c>
      <c r="S87" s="384">
        <v>41196</v>
      </c>
      <c r="T87" s="177"/>
      <c r="U87" s="147"/>
    </row>
    <row r="88" spans="1:21" ht="15.75">
      <c r="A88" s="1">
        <v>82</v>
      </c>
      <c r="B88" s="409">
        <v>0.15414351851851851</v>
      </c>
      <c r="C88" s="22">
        <f t="shared" si="13"/>
        <v>221.96666666666667</v>
      </c>
      <c r="D88" s="22">
        <f t="shared" si="10"/>
        <v>203.86024232178076</v>
      </c>
      <c r="E88" s="4">
        <f t="shared" si="9"/>
        <v>0.59150000000000003</v>
      </c>
      <c r="F88" s="22">
        <v>204.89335524027598</v>
      </c>
      <c r="G88" s="22">
        <v>221.96666666666667</v>
      </c>
      <c r="H88" s="163">
        <f t="shared" si="12"/>
        <v>5.042198256179178E-3</v>
      </c>
      <c r="I88" s="1">
        <v>82</v>
      </c>
      <c r="J88" s="324">
        <f t="shared" si="14"/>
        <v>92.30816424700825</v>
      </c>
      <c r="K88" s="145">
        <f t="shared" si="11"/>
        <v>91.842728182210891</v>
      </c>
      <c r="L88" s="396">
        <v>0.15414351851851851</v>
      </c>
      <c r="M88" s="326" t="s">
        <v>1457</v>
      </c>
      <c r="N88" s="326" t="s">
        <v>1586</v>
      </c>
      <c r="O88" s="326" t="s">
        <v>193</v>
      </c>
      <c r="P88" s="384">
        <v>11388</v>
      </c>
      <c r="Q88" s="328" t="s">
        <v>1888</v>
      </c>
      <c r="R88" s="326" t="s">
        <v>1339</v>
      </c>
      <c r="S88" s="384">
        <v>41567</v>
      </c>
      <c r="T88" s="177"/>
      <c r="U88" s="147"/>
    </row>
    <row r="89" spans="1:21" ht="15.75">
      <c r="A89" s="1">
        <v>83</v>
      </c>
      <c r="B89" s="409">
        <v>0.17994212962962963</v>
      </c>
      <c r="C89" s="22">
        <f t="shared" si="13"/>
        <v>259.11666666666667</v>
      </c>
      <c r="D89" s="22">
        <f t="shared" si="10"/>
        <v>209.60078799466942</v>
      </c>
      <c r="E89" s="4">
        <f t="shared" si="9"/>
        <v>0.57530000000000003</v>
      </c>
      <c r="F89" s="22">
        <v>210.73565191632591</v>
      </c>
      <c r="G89" s="22">
        <v>259.11666666666667</v>
      </c>
      <c r="H89" s="163">
        <f t="shared" si="12"/>
        <v>5.3852488239963065E-3</v>
      </c>
      <c r="I89" s="1">
        <v>83</v>
      </c>
      <c r="J89" s="324">
        <f t="shared" si="14"/>
        <v>81.328482118605223</v>
      </c>
      <c r="K89" s="145">
        <f t="shared" si="11"/>
        <v>80.890508005918605</v>
      </c>
      <c r="L89" s="396">
        <v>0.17994212962962963</v>
      </c>
      <c r="M89" s="326" t="s">
        <v>1890</v>
      </c>
      <c r="N89" s="326" t="s">
        <v>1891</v>
      </c>
      <c r="O89" s="326" t="s">
        <v>299</v>
      </c>
      <c r="P89" s="384">
        <v>11668</v>
      </c>
      <c r="Q89" s="328"/>
      <c r="R89" s="326" t="s">
        <v>1893</v>
      </c>
      <c r="S89" s="384">
        <v>42267</v>
      </c>
      <c r="T89" s="177"/>
      <c r="U89" s="147"/>
    </row>
    <row r="90" spans="1:21" ht="15.75">
      <c r="A90" s="1">
        <v>84</v>
      </c>
      <c r="B90" s="409">
        <v>0.17906250000000001</v>
      </c>
      <c r="C90" s="22">
        <f t="shared" si="13"/>
        <v>257.85000000000002</v>
      </c>
      <c r="D90" s="22">
        <f t="shared" si="10"/>
        <v>215.98304376380679</v>
      </c>
      <c r="E90" s="4">
        <f t="shared" si="9"/>
        <v>0.55830000000000002</v>
      </c>
      <c r="F90" s="22">
        <v>217.19200112122138</v>
      </c>
      <c r="G90" s="22">
        <v>257.85000000000002</v>
      </c>
      <c r="H90" s="163">
        <f t="shared" si="12"/>
        <v>5.566307005661018E-3</v>
      </c>
      <c r="I90" s="1">
        <v>84</v>
      </c>
      <c r="J90" s="324">
        <f t="shared" si="14"/>
        <v>84.231918216490726</v>
      </c>
      <c r="K90" s="145">
        <f t="shared" si="11"/>
        <v>83.763057500022015</v>
      </c>
      <c r="L90" s="396">
        <v>0.17906250000000001</v>
      </c>
      <c r="M90" s="326" t="s">
        <v>1457</v>
      </c>
      <c r="N90" s="326" t="s">
        <v>1727</v>
      </c>
      <c r="O90" s="326" t="s">
        <v>123</v>
      </c>
      <c r="P90" s="384">
        <v>2750</v>
      </c>
      <c r="Q90" s="328" t="s">
        <v>1854</v>
      </c>
      <c r="R90" s="326" t="s">
        <v>1855</v>
      </c>
      <c r="S90" s="384">
        <v>33517</v>
      </c>
      <c r="T90" s="177"/>
      <c r="U90" s="147"/>
    </row>
    <row r="91" spans="1:21" ht="15.75">
      <c r="A91" s="1">
        <v>85</v>
      </c>
      <c r="B91" s="409">
        <v>0.1643287037037037</v>
      </c>
      <c r="C91" s="22">
        <f t="shared" si="13"/>
        <v>236.63333333333333</v>
      </c>
      <c r="D91" s="22">
        <f t="shared" si="10"/>
        <v>223.01337772023919</v>
      </c>
      <c r="E91" s="4">
        <f t="shared" si="9"/>
        <v>0.54069999999999996</v>
      </c>
      <c r="F91" s="22">
        <v>224.34570446672021</v>
      </c>
      <c r="G91" s="22">
        <v>236.63333333333333</v>
      </c>
      <c r="H91" s="163">
        <f t="shared" si="12"/>
        <v>5.9387218919480372E-3</v>
      </c>
      <c r="I91" s="1">
        <v>85</v>
      </c>
      <c r="J91" s="324">
        <f t="shared" si="14"/>
        <v>94.807312776470027</v>
      </c>
      <c r="K91" s="145">
        <f t="shared" si="11"/>
        <v>94.244278512567632</v>
      </c>
      <c r="L91" s="396">
        <v>0.1643287037037037</v>
      </c>
      <c r="M91" s="326" t="s">
        <v>1457</v>
      </c>
      <c r="N91" s="326" t="s">
        <v>1586</v>
      </c>
      <c r="O91" s="326" t="s">
        <v>193</v>
      </c>
      <c r="P91" s="384">
        <v>11388</v>
      </c>
      <c r="Q91" s="328" t="s">
        <v>1888</v>
      </c>
      <c r="R91" s="326" t="s">
        <v>1339</v>
      </c>
      <c r="S91" s="384">
        <v>42659</v>
      </c>
      <c r="T91" s="177"/>
      <c r="U91" s="147"/>
    </row>
    <row r="92" spans="1:21" ht="15.75">
      <c r="A92" s="1">
        <v>86</v>
      </c>
      <c r="B92" s="409">
        <v>0.19091435185185182</v>
      </c>
      <c r="C92" s="22">
        <f t="shared" si="13"/>
        <v>274.91666666666663</v>
      </c>
      <c r="D92" s="22">
        <f t="shared" si="10"/>
        <v>230.86987044482737</v>
      </c>
      <c r="E92" s="4">
        <f t="shared" si="9"/>
        <v>0.52229999999999999</v>
      </c>
      <c r="F92" s="22">
        <v>232.29679758861985</v>
      </c>
      <c r="G92" s="22">
        <v>274.91666666666663</v>
      </c>
      <c r="H92" s="163">
        <f t="shared" si="12"/>
        <v>6.1426896909679467E-3</v>
      </c>
      <c r="I92" s="1">
        <v>86</v>
      </c>
      <c r="J92" s="324">
        <f t="shared" si="14"/>
        <v>84.497167961910833</v>
      </c>
      <c r="K92" s="145">
        <f t="shared" si="11"/>
        <v>83.978128079355216</v>
      </c>
      <c r="L92" s="396">
        <v>0.19091435185185182</v>
      </c>
      <c r="M92" s="326" t="s">
        <v>1491</v>
      </c>
      <c r="N92" s="326" t="s">
        <v>1894</v>
      </c>
      <c r="O92" s="326" t="s">
        <v>270</v>
      </c>
      <c r="P92" s="384">
        <v>6632</v>
      </c>
      <c r="Q92" s="328"/>
      <c r="R92" s="326" t="s">
        <v>1850</v>
      </c>
      <c r="S92" s="384">
        <v>38172</v>
      </c>
      <c r="T92" s="177"/>
      <c r="U92" s="147"/>
    </row>
    <row r="93" spans="1:21" ht="15.75">
      <c r="A93" s="1">
        <v>87</v>
      </c>
      <c r="B93" s="409">
        <v>0.21505787037037039</v>
      </c>
      <c r="C93" s="22">
        <f t="shared" si="13"/>
        <v>309.68333333333334</v>
      </c>
      <c r="D93" s="22">
        <f t="shared" si="10"/>
        <v>239.58540300682165</v>
      </c>
      <c r="E93" s="4">
        <f t="shared" si="9"/>
        <v>0.50329999999999997</v>
      </c>
      <c r="F93" s="22">
        <v>241.16640085166534</v>
      </c>
      <c r="G93" s="22">
        <v>309.68333333333334</v>
      </c>
      <c r="H93" s="163">
        <f t="shared" si="12"/>
        <v>6.5556306320469614E-3</v>
      </c>
      <c r="I93" s="1">
        <v>87</v>
      </c>
      <c r="J93" s="324">
        <f t="shared" si="14"/>
        <v>77.875163075722085</v>
      </c>
      <c r="K93" s="145">
        <f t="shared" si="11"/>
        <v>77.364642271187222</v>
      </c>
      <c r="L93" s="396">
        <v>0.21505787037037039</v>
      </c>
      <c r="M93" s="326" t="s">
        <v>1468</v>
      </c>
      <c r="N93" s="326" t="s">
        <v>1729</v>
      </c>
      <c r="O93" s="326" t="s">
        <v>251</v>
      </c>
      <c r="P93" s="384">
        <v>10817</v>
      </c>
      <c r="Q93" s="328"/>
      <c r="R93" s="326" t="s">
        <v>1895</v>
      </c>
      <c r="S93" s="384">
        <v>42666</v>
      </c>
      <c r="T93" s="177"/>
      <c r="U93" s="147"/>
    </row>
    <row r="94" spans="1:21" ht="15.75">
      <c r="A94" s="1">
        <v>88</v>
      </c>
      <c r="B94" s="409">
        <v>0.25408564814814816</v>
      </c>
      <c r="C94" s="22">
        <f t="shared" si="13"/>
        <v>365.88333333333333</v>
      </c>
      <c r="D94" s="22">
        <f t="shared" si="10"/>
        <v>249.39675973802136</v>
      </c>
      <c r="E94" s="4">
        <f t="shared" si="9"/>
        <v>0.48349999999999999</v>
      </c>
      <c r="F94" s="22">
        <v>251.10250823849475</v>
      </c>
      <c r="G94" s="22">
        <v>365.88333333333333</v>
      </c>
      <c r="H94" s="163">
        <f t="shared" si="12"/>
        <v>6.7930364871277467E-3</v>
      </c>
      <c r="I94" s="1">
        <v>88</v>
      </c>
      <c r="J94" s="324">
        <f t="shared" si="14"/>
        <v>68.629119001091809</v>
      </c>
      <c r="K94" s="145">
        <f t="shared" si="11"/>
        <v>68.162918891637958</v>
      </c>
      <c r="L94" s="396">
        <v>0.25408564814814816</v>
      </c>
      <c r="M94" s="326" t="s">
        <v>1737</v>
      </c>
      <c r="N94" s="326" t="s">
        <v>1738</v>
      </c>
      <c r="O94" s="326" t="s">
        <v>123</v>
      </c>
      <c r="P94" s="384">
        <v>8090</v>
      </c>
      <c r="Q94" s="328"/>
      <c r="R94" s="326" t="s">
        <v>1896</v>
      </c>
      <c r="S94" s="384">
        <v>40300</v>
      </c>
      <c r="T94" s="177"/>
      <c r="U94" s="147"/>
    </row>
    <row r="95" spans="1:21" ht="15.75">
      <c r="A95" s="1">
        <v>89</v>
      </c>
      <c r="B95" s="409">
        <v>0.27474537037037039</v>
      </c>
      <c r="C95" s="22">
        <f t="shared" si="13"/>
        <v>395.63333333333338</v>
      </c>
      <c r="D95" s="22">
        <f t="shared" si="10"/>
        <v>260.38292665371051</v>
      </c>
      <c r="E95" s="4">
        <f t="shared" si="9"/>
        <v>0.46310000000000001</v>
      </c>
      <c r="F95" s="22">
        <v>262.28780076045138</v>
      </c>
      <c r="G95" s="22">
        <v>395.63333333333338</v>
      </c>
      <c r="H95" s="163">
        <f t="shared" si="12"/>
        <v>7.2625341369978273E-3</v>
      </c>
      <c r="I95" s="1">
        <v>89</v>
      </c>
      <c r="J95" s="324">
        <f t="shared" si="14"/>
        <v>66.295678008370885</v>
      </c>
      <c r="K95" s="145">
        <f t="shared" si="11"/>
        <v>65.814203383699677</v>
      </c>
      <c r="L95" s="396">
        <v>0.27474537037037039</v>
      </c>
      <c r="M95" s="326" t="s">
        <v>1897</v>
      </c>
      <c r="N95" s="326" t="s">
        <v>1898</v>
      </c>
      <c r="O95" s="326" t="s">
        <v>123</v>
      </c>
      <c r="P95" s="384">
        <v>2526</v>
      </c>
      <c r="Q95" s="328"/>
      <c r="R95" s="326" t="s">
        <v>304</v>
      </c>
      <c r="S95" s="384">
        <v>35127</v>
      </c>
      <c r="T95" s="177"/>
      <c r="U95" s="147"/>
    </row>
    <row r="96" spans="1:21" ht="15.75">
      <c r="A96" s="1">
        <v>90</v>
      </c>
      <c r="B96" s="409">
        <v>0.27484953703703702</v>
      </c>
      <c r="C96" s="22">
        <f t="shared" si="13"/>
        <v>395.7833333333333</v>
      </c>
      <c r="D96" s="22">
        <f t="shared" si="10"/>
        <v>272.8747077015916</v>
      </c>
      <c r="E96" s="4">
        <f t="shared" si="9"/>
        <v>0.44190000000000002</v>
      </c>
      <c r="F96" s="22">
        <v>274.95036089353789</v>
      </c>
      <c r="G96" s="22">
        <v>395.7833333333333</v>
      </c>
      <c r="H96" s="163">
        <f t="shared" si="12"/>
        <v>7.549192462234993E-3</v>
      </c>
      <c r="I96" s="1">
        <v>90</v>
      </c>
      <c r="J96" s="324">
        <f t="shared" si="14"/>
        <v>69.469918952340407</v>
      </c>
      <c r="K96" s="145">
        <f t="shared" si="11"/>
        <v>68.945477163833317</v>
      </c>
      <c r="L96" s="396">
        <v>0.27484953703703702</v>
      </c>
      <c r="M96" s="326" t="s">
        <v>1737</v>
      </c>
      <c r="N96" s="326" t="s">
        <v>1738</v>
      </c>
      <c r="O96" s="326" t="s">
        <v>123</v>
      </c>
      <c r="P96" s="384">
        <v>8090</v>
      </c>
      <c r="Q96" s="328"/>
      <c r="R96" s="326" t="s">
        <v>1899</v>
      </c>
      <c r="S96" s="384">
        <v>41224</v>
      </c>
      <c r="T96" s="177"/>
      <c r="U96" s="147"/>
    </row>
    <row r="97" spans="1:21" ht="15.75">
      <c r="A97" s="1">
        <v>91</v>
      </c>
      <c r="B97" s="409">
        <v>0.3513310185185185</v>
      </c>
      <c r="C97" s="22">
        <f t="shared" si="13"/>
        <v>505.91666666666663</v>
      </c>
      <c r="D97" s="22">
        <f t="shared" si="10"/>
        <v>287.03483297627548</v>
      </c>
      <c r="E97" s="4">
        <f t="shared" si="9"/>
        <v>0.42009999999999997</v>
      </c>
      <c r="F97" s="22">
        <v>289.37862689663132</v>
      </c>
      <c r="G97" s="22">
        <v>505.91666666666663</v>
      </c>
      <c r="H97" s="163">
        <f t="shared" si="12"/>
        <v>8.0994023141628228E-3</v>
      </c>
      <c r="I97" s="1">
        <v>91</v>
      </c>
      <c r="J97" s="324">
        <f t="shared" si="14"/>
        <v>57.19887205995019</v>
      </c>
      <c r="K97" s="145">
        <f t="shared" si="11"/>
        <v>56.735595383220328</v>
      </c>
      <c r="L97" s="396">
        <v>0.3513310185185185</v>
      </c>
      <c r="M97" s="331" t="s">
        <v>1897</v>
      </c>
      <c r="N97" s="331" t="s">
        <v>1900</v>
      </c>
      <c r="O97" s="326" t="s">
        <v>123</v>
      </c>
      <c r="P97" s="157">
        <v>2526</v>
      </c>
      <c r="Q97" s="331" t="s">
        <v>1901</v>
      </c>
      <c r="R97" s="331" t="s">
        <v>302</v>
      </c>
      <c r="S97" s="408">
        <v>36100</v>
      </c>
      <c r="T97" s="177"/>
      <c r="U97" s="147"/>
    </row>
    <row r="98" spans="1:21">
      <c r="A98" s="1">
        <v>92</v>
      </c>
      <c r="B98" s="414">
        <v>0.2361226851851852</v>
      </c>
      <c r="C98" s="22">
        <f>B98*1440</f>
        <v>340.01666666666671</v>
      </c>
      <c r="D98" s="22">
        <f t="shared" si="10"/>
        <v>303.35429769392033</v>
      </c>
      <c r="E98" s="4">
        <f t="shared" ref="E98:E106" si="15">ROUND(1-IF(A98&lt;I$3,0,IF(A98&lt;I$4,G$3*(A98-I$3)^2,G$2+G$4*(A98-I$4)+(A98&gt;I$5)*G$5*(A98-I$5)^2)),4)</f>
        <v>0.39750000000000002</v>
      </c>
      <c r="F98" s="22">
        <v>305.94268195919011</v>
      </c>
      <c r="G98" s="22">
        <v>340.01666666666671</v>
      </c>
      <c r="H98" s="163">
        <f t="shared" si="12"/>
        <v>8.4603568508137966E-3</v>
      </c>
      <c r="I98" s="1">
        <v>92</v>
      </c>
      <c r="J98" s="324">
        <f t="shared" si="14"/>
        <v>89.978731030593622</v>
      </c>
      <c r="K98" s="145">
        <f t="shared" si="11"/>
        <v>89.217478857091407</v>
      </c>
      <c r="L98" s="378">
        <v>0.2361226851851852</v>
      </c>
      <c r="M98" s="326" t="s">
        <v>1902</v>
      </c>
      <c r="N98" s="326" t="s">
        <v>1903</v>
      </c>
      <c r="O98" s="326" t="s">
        <v>1904</v>
      </c>
      <c r="P98" s="384">
        <v>4109</v>
      </c>
      <c r="Q98" s="328" t="s">
        <v>1888</v>
      </c>
      <c r="R98" s="326" t="s">
        <v>1339</v>
      </c>
      <c r="S98" s="384">
        <v>37892</v>
      </c>
      <c r="T98" s="179"/>
      <c r="U98" s="147"/>
    </row>
    <row r="99" spans="1:21">
      <c r="A99" s="1">
        <v>93</v>
      </c>
      <c r="B99" s="415"/>
      <c r="C99" s="22"/>
      <c r="D99" s="22">
        <f t="shared" si="10"/>
        <v>322.15691513046573</v>
      </c>
      <c r="E99" s="4">
        <f t="shared" si="15"/>
        <v>0.37430000000000002</v>
      </c>
      <c r="F99" s="22">
        <v>325.12524604885306</v>
      </c>
      <c r="G99" s="22">
        <v>367.2166666666667</v>
      </c>
      <c r="H99" s="163">
        <f t="shared" si="12"/>
        <v>9.1298075263626394E-3</v>
      </c>
      <c r="I99" s="1">
        <v>93</v>
      </c>
      <c r="J99" s="154"/>
      <c r="K99" s="145"/>
      <c r="L99" s="3"/>
    </row>
    <row r="100" spans="1:21">
      <c r="A100" s="1">
        <v>94</v>
      </c>
      <c r="B100" s="411"/>
      <c r="C100" s="22"/>
      <c r="D100" s="22">
        <f t="shared" si="10"/>
        <v>344.22875630412028</v>
      </c>
      <c r="E100" s="4">
        <f t="shared" si="15"/>
        <v>0.3503</v>
      </c>
      <c r="F100" s="22">
        <v>347.56795289189972</v>
      </c>
      <c r="G100" s="22"/>
      <c r="H100" s="163">
        <f t="shared" si="12"/>
        <v>9.6073201225718146E-3</v>
      </c>
      <c r="I100" s="1">
        <v>94</v>
      </c>
      <c r="J100" s="154"/>
      <c r="K100" s="145"/>
      <c r="L100" s="3"/>
    </row>
    <row r="101" spans="1:21">
      <c r="A101" s="1">
        <v>95</v>
      </c>
      <c r="B101" s="3"/>
      <c r="C101" s="22"/>
      <c r="D101" s="22">
        <f t="shared" si="10"/>
        <v>370.22822638419814</v>
      </c>
      <c r="E101" s="4">
        <f t="shared" si="15"/>
        <v>0.32569999999999999</v>
      </c>
      <c r="F101" s="22">
        <v>374.14249400649271</v>
      </c>
      <c r="G101" s="22"/>
      <c r="H101" s="163">
        <f t="shared" si="12"/>
        <v>1.0461970198516524E-2</v>
      </c>
      <c r="I101" s="1">
        <v>95</v>
      </c>
      <c r="J101" s="154"/>
      <c r="K101" s="145"/>
      <c r="L101" s="3"/>
    </row>
    <row r="102" spans="1:21">
      <c r="A102" s="1">
        <v>96</v>
      </c>
      <c r="B102" s="3"/>
      <c r="C102" s="22"/>
      <c r="D102" s="22">
        <f t="shared" si="10"/>
        <v>401.54290154290152</v>
      </c>
      <c r="E102" s="4">
        <f t="shared" si="15"/>
        <v>0.30030000000000001</v>
      </c>
      <c r="F102" s="22">
        <v>406.06375184214096</v>
      </c>
      <c r="G102" s="22"/>
      <c r="H102" s="163">
        <f t="shared" si="12"/>
        <v>1.1133351053203443E-2</v>
      </c>
      <c r="I102" s="1">
        <v>96</v>
      </c>
      <c r="J102" s="154"/>
      <c r="K102" s="145"/>
      <c r="L102" s="3"/>
    </row>
    <row r="103" spans="1:21">
      <c r="A103" s="1">
        <v>97</v>
      </c>
      <c r="B103" s="3"/>
      <c r="C103" s="22"/>
      <c r="D103" s="22">
        <f t="shared" si="10"/>
        <v>439.60384007777373</v>
      </c>
      <c r="E103" s="4">
        <f t="shared" si="15"/>
        <v>0.27429999999999999</v>
      </c>
      <c r="F103" s="22">
        <v>445.07698752577102</v>
      </c>
      <c r="G103" s="22"/>
      <c r="H103" s="163">
        <f t="shared" si="12"/>
        <v>1.229708028362258E-2</v>
      </c>
      <c r="I103" s="1">
        <v>97</v>
      </c>
      <c r="J103" s="154"/>
      <c r="K103" s="144"/>
      <c r="L103" s="3"/>
    </row>
    <row r="104" spans="1:21">
      <c r="A104" s="1">
        <v>98</v>
      </c>
      <c r="B104" s="3"/>
      <c r="C104" s="22"/>
      <c r="D104" s="22">
        <f t="shared" si="10"/>
        <v>487.20538720538718</v>
      </c>
      <c r="E104" s="4">
        <f t="shared" si="15"/>
        <v>0.2475</v>
      </c>
      <c r="F104" s="22">
        <v>493.78256113425897</v>
      </c>
      <c r="G104" s="22"/>
      <c r="H104" s="163">
        <f t="shared" si="12"/>
        <v>1.3319980182701228E-2</v>
      </c>
      <c r="I104" s="1">
        <v>98</v>
      </c>
      <c r="J104" s="154"/>
      <c r="K104" s="144"/>
      <c r="L104" s="3"/>
    </row>
    <row r="105" spans="1:21">
      <c r="A105" s="1">
        <v>99</v>
      </c>
      <c r="C105" s="22"/>
      <c r="D105" s="22">
        <f t="shared" si="10"/>
        <v>547.8570346812055</v>
      </c>
      <c r="E105" s="4">
        <f t="shared" si="15"/>
        <v>0.22009999999999999</v>
      </c>
      <c r="F105" s="22">
        <v>556.23252485671253</v>
      </c>
      <c r="G105" s="22"/>
      <c r="H105" s="163">
        <f t="shared" si="12"/>
        <v>1.505753403698315E-2</v>
      </c>
      <c r="I105" s="1">
        <v>99</v>
      </c>
      <c r="J105" s="154"/>
      <c r="K105" s="144"/>
    </row>
    <row r="106" spans="1:21">
      <c r="A106" s="1">
        <v>100</v>
      </c>
      <c r="D106" s="22">
        <f>E$4/E106</f>
        <v>628.36546812576</v>
      </c>
      <c r="E106" s="4">
        <f t="shared" si="15"/>
        <v>0.19189999999999999</v>
      </c>
      <c r="F106" s="22">
        <v>639.10771841434075</v>
      </c>
      <c r="G106" s="22"/>
      <c r="H106" s="163">
        <f t="shared" si="12"/>
        <v>1.6808199899749021E-2</v>
      </c>
      <c r="I106" s="1">
        <v>100</v>
      </c>
      <c r="J106" s="154"/>
      <c r="K106" s="14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27" t="s">
        <v>1908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Parameters!G28</f>
        <v>0.10208333333333333</v>
      </c>
      <c r="E4" s="33">
        <f>D4*1440</f>
        <v>147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8820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4" t="s">
        <v>42</v>
      </c>
      <c r="B6" s="34" t="s">
        <v>57</v>
      </c>
      <c r="C6" s="34" t="s">
        <v>58</v>
      </c>
      <c r="D6" s="34" t="s">
        <v>110</v>
      </c>
      <c r="E6" s="34" t="s">
        <v>114</v>
      </c>
      <c r="F6" s="29" t="s">
        <v>113</v>
      </c>
      <c r="G6" s="34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213.07435860269607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202.75862068965517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193.95698640981661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186.40628962718742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179.9045404479256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174.29452217216033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169.45244956772336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165.27996402068811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161.69838301616983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158.6445067990503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156.06752309162331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153.92670157068062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152.01654601861426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150.15321756894789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148.59205776173286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147.56919546823462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147.06302701157639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147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147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147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147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147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147</v>
      </c>
      <c r="E32" s="4">
        <f t="shared" si="0"/>
        <v>1</v>
      </c>
      <c r="F32" s="17"/>
      <c r="G32" s="1">
        <v>26</v>
      </c>
      <c r="I32" s="4"/>
    </row>
    <row r="33" spans="1:11">
      <c r="A33" s="1">
        <v>27</v>
      </c>
      <c r="B33" s="38">
        <v>0.13100694444444444</v>
      </c>
      <c r="C33" s="17">
        <f>B33*1440</f>
        <v>188.65</v>
      </c>
      <c r="D33" s="17">
        <f t="shared" si="1"/>
        <v>147</v>
      </c>
      <c r="E33" s="4">
        <f t="shared" si="0"/>
        <v>1</v>
      </c>
      <c r="F33" s="17">
        <f>100*(D33/C33)</f>
        <v>77.922077922077918</v>
      </c>
      <c r="G33" s="1">
        <v>27</v>
      </c>
      <c r="H33" s="39">
        <v>0.13100694444444444</v>
      </c>
      <c r="I33" s="20" t="s">
        <v>67</v>
      </c>
      <c r="J33" s="20" t="s">
        <v>69</v>
      </c>
      <c r="K33" s="20">
        <v>32589</v>
      </c>
    </row>
    <row r="34" spans="1:11">
      <c r="A34" s="1">
        <v>28</v>
      </c>
      <c r="B34" s="38"/>
      <c r="C34" s="17"/>
      <c r="D34" s="17">
        <f t="shared" si="1"/>
        <v>147.15092402464066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1">
      <c r="A35" s="1">
        <v>29</v>
      </c>
      <c r="B35" s="38"/>
      <c r="C35" s="17"/>
      <c r="D35" s="17">
        <f t="shared" si="1"/>
        <v>147.34001542020047</v>
      </c>
      <c r="E35" s="4">
        <f t="shared" si="2"/>
        <v>0.99769230769230766</v>
      </c>
      <c r="F35" s="17"/>
      <c r="G35" s="1">
        <v>29</v>
      </c>
      <c r="I35" s="4"/>
    </row>
    <row r="36" spans="1:11">
      <c r="A36" s="1">
        <v>30</v>
      </c>
      <c r="B36" s="38"/>
      <c r="C36" s="17"/>
      <c r="D36" s="17">
        <f t="shared" si="1"/>
        <v>147.60556127703398</v>
      </c>
      <c r="E36" s="4">
        <f t="shared" si="2"/>
        <v>0.99589743589743585</v>
      </c>
      <c r="F36" s="17"/>
      <c r="G36" s="1">
        <v>30</v>
      </c>
      <c r="I36" s="4"/>
    </row>
    <row r="37" spans="1:11">
      <c r="A37" s="1">
        <v>31</v>
      </c>
      <c r="B37" s="38"/>
      <c r="C37" s="17"/>
      <c r="D37" s="17">
        <f t="shared" si="1"/>
        <v>147.94838709677418</v>
      </c>
      <c r="E37" s="4">
        <f t="shared" si="2"/>
        <v>0.99358974358974361</v>
      </c>
      <c r="F37" s="17"/>
      <c r="G37" s="1">
        <v>31</v>
      </c>
      <c r="I37" s="4"/>
    </row>
    <row r="38" spans="1:11">
      <c r="A38" s="1">
        <v>32</v>
      </c>
      <c r="B38" s="38"/>
      <c r="C38" s="17"/>
      <c r="D38" s="17">
        <f t="shared" si="1"/>
        <v>148.36956521739131</v>
      </c>
      <c r="E38" s="4">
        <f t="shared" si="2"/>
        <v>0.99076923076923074</v>
      </c>
      <c r="F38" s="17"/>
      <c r="G38" s="1">
        <v>32</v>
      </c>
      <c r="I38" s="4"/>
    </row>
    <row r="39" spans="1:11">
      <c r="A39" s="1">
        <v>33</v>
      </c>
      <c r="B39" s="38"/>
      <c r="C39" s="17"/>
      <c r="D39" s="17">
        <f t="shared" si="1"/>
        <v>148.87042326668399</v>
      </c>
      <c r="E39" s="4">
        <f t="shared" si="2"/>
        <v>0.98743589743589744</v>
      </c>
      <c r="F39" s="17"/>
      <c r="G39" s="1">
        <v>33</v>
      </c>
      <c r="I39" s="4"/>
    </row>
    <row r="40" spans="1:11">
      <c r="A40" s="1">
        <v>34</v>
      </c>
      <c r="B40" s="38"/>
      <c r="C40" s="17"/>
      <c r="D40" s="17">
        <f t="shared" si="1"/>
        <v>149.45255474452554</v>
      </c>
      <c r="E40" s="4">
        <f t="shared" si="2"/>
        <v>0.9835897435897436</v>
      </c>
      <c r="F40" s="17"/>
      <c r="G40" s="1">
        <v>34</v>
      </c>
      <c r="I40" s="4"/>
    </row>
    <row r="41" spans="1:11">
      <c r="A41" s="1">
        <v>35</v>
      </c>
      <c r="B41" s="38">
        <v>0.14483796296296297</v>
      </c>
      <c r="C41" s="17">
        <f>B41*1440</f>
        <v>208.56666666666669</v>
      </c>
      <c r="D41" s="17">
        <f t="shared" si="1"/>
        <v>150.11783189316574</v>
      </c>
      <c r="E41" s="4">
        <f t="shared" si="2"/>
        <v>0.97923076923076924</v>
      </c>
      <c r="F41" s="17">
        <f>100*(D41/C41)</f>
        <v>71.975946248920749</v>
      </c>
      <c r="G41" s="1">
        <v>35</v>
      </c>
      <c r="H41" s="20" t="s">
        <v>59</v>
      </c>
      <c r="I41" s="4"/>
    </row>
    <row r="42" spans="1:11">
      <c r="A42" s="1">
        <v>36</v>
      </c>
      <c r="B42" s="38"/>
      <c r="C42" s="17"/>
      <c r="D42" s="17">
        <f t="shared" ref="D42:D73" si="3">E$4/E42</f>
        <v>150.86842105263159</v>
      </c>
      <c r="E42" s="4">
        <f t="shared" si="2"/>
        <v>0.97435897435897434</v>
      </c>
      <c r="F42" s="17"/>
      <c r="G42" s="1">
        <v>36</v>
      </c>
      <c r="I42" s="4"/>
    </row>
    <row r="43" spans="1:11">
      <c r="A43" s="1">
        <v>37</v>
      </c>
      <c r="B43" s="38"/>
      <c r="C43" s="17"/>
      <c r="D43" s="17">
        <f t="shared" si="3"/>
        <v>151.70680074093676</v>
      </c>
      <c r="E43" s="4">
        <f t="shared" si="2"/>
        <v>0.96897435897435902</v>
      </c>
      <c r="F43" s="17"/>
      <c r="G43" s="1">
        <v>37</v>
      </c>
      <c r="I43" s="4"/>
    </row>
    <row r="44" spans="1:11">
      <c r="A44" s="1">
        <v>38</v>
      </c>
      <c r="B44" s="38"/>
      <c r="C44" s="17"/>
      <c r="D44" s="17">
        <f t="shared" si="3"/>
        <v>152.63578274760383</v>
      </c>
      <c r="E44" s="4">
        <f t="shared" si="2"/>
        <v>0.96307692307692305</v>
      </c>
      <c r="F44" s="17"/>
      <c r="G44" s="1">
        <v>38</v>
      </c>
      <c r="I44" s="4"/>
    </row>
    <row r="45" spans="1:11">
      <c r="A45" s="1">
        <v>39</v>
      </c>
      <c r="B45" s="38"/>
      <c r="C45" s="17"/>
      <c r="D45" s="17">
        <f t="shared" si="3"/>
        <v>153.65853658536585</v>
      </c>
      <c r="E45" s="4">
        <f t="shared" si="2"/>
        <v>0.95666666666666667</v>
      </c>
      <c r="F45" s="17"/>
      <c r="G45" s="1">
        <v>39</v>
      </c>
      <c r="I45" s="4"/>
    </row>
    <row r="46" spans="1:11">
      <c r="A46" s="1">
        <v>40</v>
      </c>
      <c r="B46" s="38">
        <v>0.1509837962962963</v>
      </c>
      <c r="C46" s="17">
        <f>B46*1440</f>
        <v>217.41666666666666</v>
      </c>
      <c r="D46" s="17">
        <f t="shared" si="3"/>
        <v>154.77861771058315</v>
      </c>
      <c r="E46" s="4">
        <f t="shared" si="2"/>
        <v>0.94974358974358974</v>
      </c>
      <c r="F46" s="17">
        <f>100*(D46/C46)</f>
        <v>71.189858663357526</v>
      </c>
      <c r="G46" s="1">
        <v>40</v>
      </c>
      <c r="H46" s="20" t="s">
        <v>60</v>
      </c>
      <c r="I46" s="4"/>
    </row>
    <row r="47" spans="1:11">
      <c r="A47" s="1">
        <v>41</v>
      </c>
      <c r="B47" s="38"/>
      <c r="C47" s="17"/>
      <c r="D47" s="17">
        <f t="shared" si="3"/>
        <v>156</v>
      </c>
      <c r="E47" s="4">
        <f t="shared" si="2"/>
        <v>0.94230769230769229</v>
      </c>
      <c r="F47" s="17"/>
      <c r="G47" s="1">
        <v>41</v>
      </c>
      <c r="H47" s="20"/>
      <c r="I47" s="4"/>
    </row>
    <row r="48" spans="1:11">
      <c r="A48" s="1">
        <v>42</v>
      </c>
      <c r="B48" s="38"/>
      <c r="C48" s="17"/>
      <c r="D48" s="17">
        <f t="shared" si="3"/>
        <v>157.3271130625686</v>
      </c>
      <c r="E48" s="4">
        <f t="shared" si="2"/>
        <v>0.93435897435897441</v>
      </c>
      <c r="F48" s="17"/>
      <c r="G48" s="1">
        <v>42</v>
      </c>
      <c r="H48" s="20"/>
      <c r="I48" s="4"/>
    </row>
    <row r="49" spans="1:13">
      <c r="A49" s="1">
        <v>43</v>
      </c>
      <c r="B49" s="38"/>
      <c r="C49" s="17"/>
      <c r="D49" s="17">
        <f t="shared" si="3"/>
        <v>158.76488507338686</v>
      </c>
      <c r="E49" s="4">
        <f t="shared" si="2"/>
        <v>0.92589743589743589</v>
      </c>
      <c r="F49" s="17"/>
      <c r="G49" s="1">
        <v>43</v>
      </c>
      <c r="H49" s="20"/>
      <c r="I49" s="4"/>
    </row>
    <row r="50" spans="1:13">
      <c r="A50" s="1">
        <v>44</v>
      </c>
      <c r="B50" s="38"/>
      <c r="C50" s="17"/>
      <c r="D50" s="17">
        <f t="shared" si="3"/>
        <v>160.31879194630872</v>
      </c>
      <c r="E50" s="4">
        <f t="shared" si="2"/>
        <v>0.91692307692307695</v>
      </c>
      <c r="F50" s="17"/>
      <c r="G50" s="1">
        <v>44</v>
      </c>
      <c r="H50" s="20"/>
      <c r="I50" s="4"/>
    </row>
    <row r="51" spans="1:13">
      <c r="A51" s="1">
        <v>45</v>
      </c>
      <c r="B51" s="38">
        <v>0.15251157407407406</v>
      </c>
      <c r="C51" s="17">
        <f>B51*1440</f>
        <v>219.61666666666665</v>
      </c>
      <c r="D51" s="17">
        <f t="shared" si="3"/>
        <v>161.99491381746256</v>
      </c>
      <c r="E51" s="4">
        <f t="shared" si="2"/>
        <v>0.90743589743589748</v>
      </c>
      <c r="F51" s="17">
        <f>100*(D51/C51)</f>
        <v>73.762577438322481</v>
      </c>
      <c r="G51" s="1">
        <v>45</v>
      </c>
      <c r="H51" s="20" t="s">
        <v>61</v>
      </c>
      <c r="I51" s="4"/>
    </row>
    <row r="52" spans="1:13">
      <c r="A52" s="1">
        <v>46</v>
      </c>
      <c r="B52" s="38"/>
      <c r="C52" s="17"/>
      <c r="D52" s="17">
        <f t="shared" si="3"/>
        <v>163.78830083565461</v>
      </c>
      <c r="E52" s="4">
        <f t="shared" si="2"/>
        <v>0.89749999999999996</v>
      </c>
      <c r="F52" s="17"/>
      <c r="G52" s="1">
        <v>46</v>
      </c>
      <c r="H52" s="20"/>
      <c r="I52" s="4"/>
    </row>
    <row r="53" spans="1:13">
      <c r="A53" s="1">
        <v>47</v>
      </c>
      <c r="B53" s="38">
        <v>0.14761574074074074</v>
      </c>
      <c r="C53" s="17">
        <f>B53*1440</f>
        <v>212.56666666666666</v>
      </c>
      <c r="D53" s="17">
        <f t="shared" si="3"/>
        <v>165.63380281690141</v>
      </c>
      <c r="E53" s="4">
        <f t="shared" si="2"/>
        <v>0.88749999999999996</v>
      </c>
      <c r="F53" s="17">
        <f>100*(D53/C53)</f>
        <v>77.920873208515644</v>
      </c>
      <c r="G53" s="1">
        <v>47</v>
      </c>
      <c r="H53" s="40" t="s">
        <v>62</v>
      </c>
      <c r="I53" s="39">
        <v>0.14761574074074074</v>
      </c>
      <c r="J53" s="20" t="s">
        <v>68</v>
      </c>
      <c r="K53" s="20" t="s">
        <v>71</v>
      </c>
      <c r="L53" s="20" t="s">
        <v>74</v>
      </c>
      <c r="M53" s="20">
        <v>-121783</v>
      </c>
    </row>
    <row r="54" spans="1:13">
      <c r="A54" s="1">
        <v>48</v>
      </c>
      <c r="B54" s="38"/>
      <c r="C54" s="17"/>
      <c r="D54" s="17">
        <f t="shared" si="3"/>
        <v>167.52136752136752</v>
      </c>
      <c r="E54" s="4">
        <f t="shared" si="2"/>
        <v>0.87749999999999995</v>
      </c>
      <c r="F54" s="17"/>
      <c r="G54" s="1">
        <v>48</v>
      </c>
      <c r="H54" s="20"/>
      <c r="I54" s="4"/>
    </row>
    <row r="55" spans="1:13">
      <c r="A55" s="1">
        <v>49</v>
      </c>
      <c r="B55" s="38"/>
      <c r="C55" s="17"/>
      <c r="D55" s="17">
        <f t="shared" si="3"/>
        <v>169.45244956772336</v>
      </c>
      <c r="E55" s="4">
        <f t="shared" si="2"/>
        <v>0.86749999999999994</v>
      </c>
      <c r="F55" s="17"/>
      <c r="G55" s="1">
        <v>49</v>
      </c>
      <c r="H55" s="20"/>
      <c r="I55" s="4"/>
    </row>
    <row r="56" spans="1:13">
      <c r="A56" s="1">
        <v>50</v>
      </c>
      <c r="B56" s="38">
        <v>0.15760416666666666</v>
      </c>
      <c r="C56" s="17">
        <f>B56*1440</f>
        <v>226.95</v>
      </c>
      <c r="D56" s="17">
        <f t="shared" si="3"/>
        <v>171.42857142857144</v>
      </c>
      <c r="E56" s="4">
        <f t="shared" si="2"/>
        <v>0.85749999999999993</v>
      </c>
      <c r="F56" s="17">
        <f>100*(D56/C56)</f>
        <v>75.535832310452278</v>
      </c>
      <c r="G56" s="1">
        <v>50</v>
      </c>
      <c r="H56" s="20" t="s">
        <v>63</v>
      </c>
      <c r="I56" s="4"/>
    </row>
    <row r="57" spans="1:13">
      <c r="A57" s="1">
        <v>51</v>
      </c>
      <c r="B57" s="38"/>
      <c r="C57" s="17"/>
      <c r="D57" s="17">
        <f t="shared" si="3"/>
        <v>173.45132743362831</v>
      </c>
      <c r="E57" s="4">
        <f t="shared" si="2"/>
        <v>0.84750000000000003</v>
      </c>
      <c r="F57" s="17"/>
      <c r="G57" s="1">
        <v>51</v>
      </c>
      <c r="I57" s="4"/>
    </row>
    <row r="58" spans="1:13">
      <c r="A58" s="1">
        <v>52</v>
      </c>
      <c r="B58" s="38"/>
      <c r="C58" s="17"/>
      <c r="D58" s="17">
        <f t="shared" si="3"/>
        <v>175.52238805970148</v>
      </c>
      <c r="E58" s="4">
        <f t="shared" si="2"/>
        <v>0.83750000000000002</v>
      </c>
      <c r="F58" s="17"/>
      <c r="G58" s="1">
        <v>52</v>
      </c>
      <c r="I58" s="4"/>
    </row>
    <row r="59" spans="1:13">
      <c r="A59" s="1">
        <v>53</v>
      </c>
      <c r="B59" s="38"/>
      <c r="C59" s="17"/>
      <c r="D59" s="17">
        <f t="shared" si="3"/>
        <v>177.64350453172204</v>
      </c>
      <c r="E59" s="4">
        <f t="shared" si="2"/>
        <v>0.82750000000000001</v>
      </c>
      <c r="F59" s="17"/>
      <c r="G59" s="1">
        <v>53</v>
      </c>
      <c r="I59" s="4"/>
    </row>
    <row r="60" spans="1:13">
      <c r="A60" s="1">
        <v>54</v>
      </c>
      <c r="B60" s="38"/>
      <c r="C60" s="17"/>
      <c r="D60" s="17">
        <f t="shared" si="3"/>
        <v>179.81651376146789</v>
      </c>
      <c r="E60" s="4">
        <f t="shared" si="2"/>
        <v>0.8175</v>
      </c>
      <c r="F60" s="17"/>
      <c r="G60" s="1">
        <v>54</v>
      </c>
      <c r="I60" s="4"/>
    </row>
    <row r="61" spans="1:13">
      <c r="A61" s="1">
        <v>55</v>
      </c>
      <c r="B61" s="38">
        <v>0.16452546296296297</v>
      </c>
      <c r="C61" s="17">
        <f>B61*1440</f>
        <v>236.91666666666669</v>
      </c>
      <c r="D61" s="17">
        <f t="shared" si="3"/>
        <v>182.06814550588933</v>
      </c>
      <c r="E61" s="4">
        <f t="shared" si="2"/>
        <v>0.80739000000000005</v>
      </c>
      <c r="F61" s="17">
        <f>100*(D61/C61)</f>
        <v>76.849023780185433</v>
      </c>
      <c r="G61" s="1">
        <v>55</v>
      </c>
      <c r="H61" s="20" t="s">
        <v>62</v>
      </c>
      <c r="I61" s="39">
        <v>0.16452546296296297</v>
      </c>
      <c r="J61" s="20" t="s">
        <v>68</v>
      </c>
      <c r="K61" s="20" t="s">
        <v>72</v>
      </c>
      <c r="L61" s="20" t="s">
        <v>75</v>
      </c>
      <c r="M61" s="20">
        <v>-101792</v>
      </c>
    </row>
    <row r="62" spans="1:13">
      <c r="A62" s="1">
        <v>56</v>
      </c>
      <c r="B62" s="38"/>
      <c r="C62" s="17"/>
      <c r="D62" s="17">
        <f t="shared" si="3"/>
        <v>184.42777206232907</v>
      </c>
      <c r="E62" s="4">
        <f t="shared" si="2"/>
        <v>0.79705999999999999</v>
      </c>
      <c r="F62" s="17"/>
      <c r="G62" s="1">
        <v>56</v>
      </c>
      <c r="I62" s="4"/>
    </row>
    <row r="63" spans="1:13">
      <c r="A63" s="1">
        <v>57</v>
      </c>
      <c r="B63" s="38"/>
      <c r="C63" s="17"/>
      <c r="D63" s="17">
        <f t="shared" si="3"/>
        <v>186.90162871419307</v>
      </c>
      <c r="E63" s="4">
        <f t="shared" si="2"/>
        <v>0.78651000000000004</v>
      </c>
      <c r="F63" s="17"/>
      <c r="G63" s="1">
        <v>57</v>
      </c>
      <c r="I63" s="4"/>
    </row>
    <row r="64" spans="1:13">
      <c r="A64" s="1">
        <v>58</v>
      </c>
      <c r="B64" s="38"/>
      <c r="C64" s="17"/>
      <c r="D64" s="17">
        <f t="shared" si="3"/>
        <v>189.49648077964267</v>
      </c>
      <c r="E64" s="4">
        <f t="shared" si="2"/>
        <v>0.77573999999999999</v>
      </c>
      <c r="F64" s="17"/>
      <c r="G64" s="1">
        <v>58</v>
      </c>
      <c r="I64" s="4"/>
    </row>
    <row r="65" spans="1:13">
      <c r="A65" s="1">
        <v>59</v>
      </c>
      <c r="B65" s="38"/>
      <c r="C65" s="17"/>
      <c r="D65" s="17">
        <f t="shared" si="3"/>
        <v>192.21967963386726</v>
      </c>
      <c r="E65" s="4">
        <f t="shared" si="2"/>
        <v>0.76475000000000004</v>
      </c>
      <c r="F65" s="17"/>
      <c r="G65" s="1">
        <v>59</v>
      </c>
      <c r="I65" s="4"/>
    </row>
    <row r="66" spans="1:13">
      <c r="A66" s="1">
        <v>60</v>
      </c>
      <c r="B66" s="38">
        <v>0.18365740740740741</v>
      </c>
      <c r="C66" s="17">
        <f>B66*1440</f>
        <v>264.46666666666664</v>
      </c>
      <c r="D66" s="17">
        <f t="shared" si="3"/>
        <v>195.07922605302971</v>
      </c>
      <c r="E66" s="4">
        <f t="shared" ref="E66:E97" si="4">1-IF(A66&lt;I$3,0,IF(A66&lt;I$4,G$3*(A66-I$3)^2,G$2+G$4*(A66-I$4)+(A66&gt;I$5)*G$5*(A66-I$5)^2))</f>
        <v>0.75353999999999999</v>
      </c>
      <c r="F66" s="17">
        <f>100*(D66/C66)</f>
        <v>73.763256637142575</v>
      </c>
      <c r="G66" s="1">
        <v>60</v>
      </c>
      <c r="H66" s="20" t="s">
        <v>64</v>
      </c>
      <c r="I66" s="4"/>
    </row>
    <row r="67" spans="1:13">
      <c r="A67" s="1">
        <v>61</v>
      </c>
      <c r="B67" s="38"/>
      <c r="C67" s="17"/>
      <c r="D67" s="17">
        <f t="shared" si="3"/>
        <v>198.08384201802966</v>
      </c>
      <c r="E67" s="4">
        <f t="shared" si="4"/>
        <v>0.74211000000000005</v>
      </c>
      <c r="F67" s="17"/>
      <c r="G67" s="1">
        <v>61</v>
      </c>
      <c r="I67" s="4"/>
    </row>
    <row r="68" spans="1:13">
      <c r="A68" s="1">
        <v>62</v>
      </c>
      <c r="B68" s="38"/>
      <c r="C68" s="17"/>
      <c r="D68" s="17">
        <f t="shared" si="3"/>
        <v>201.24305232319361</v>
      </c>
      <c r="E68" s="4">
        <f t="shared" si="4"/>
        <v>0.73046</v>
      </c>
      <c r="F68" s="17"/>
      <c r="G68" s="1">
        <v>62</v>
      </c>
      <c r="I68" s="4"/>
    </row>
    <row r="69" spans="1:13">
      <c r="A69" s="1">
        <v>63</v>
      </c>
      <c r="B69" s="38"/>
      <c r="C69" s="17"/>
      <c r="D69" s="17">
        <f t="shared" si="3"/>
        <v>204.56727758527114</v>
      </c>
      <c r="E69" s="4">
        <f t="shared" si="4"/>
        <v>0.71859000000000006</v>
      </c>
      <c r="F69" s="17"/>
      <c r="G69" s="1">
        <v>63</v>
      </c>
      <c r="I69" s="4"/>
    </row>
    <row r="70" spans="1:13">
      <c r="A70" s="1">
        <v>64</v>
      </c>
      <c r="B70" s="38"/>
      <c r="C70" s="17"/>
      <c r="D70" s="17">
        <f t="shared" si="3"/>
        <v>208.06794055201698</v>
      </c>
      <c r="E70" s="4">
        <f t="shared" si="4"/>
        <v>0.70650000000000002</v>
      </c>
      <c r="F70" s="17"/>
      <c r="G70" s="1">
        <v>64</v>
      </c>
      <c r="I70" s="4"/>
    </row>
    <row r="71" spans="1:13">
      <c r="A71" s="1">
        <v>65</v>
      </c>
      <c r="B71" s="38">
        <v>0.1933101851851852</v>
      </c>
      <c r="C71" s="17">
        <f>B71*1440</f>
        <v>278.36666666666667</v>
      </c>
      <c r="D71" s="17">
        <f t="shared" si="3"/>
        <v>211.75758798023594</v>
      </c>
      <c r="E71" s="4">
        <f t="shared" si="4"/>
        <v>0.69419000000000008</v>
      </c>
      <c r="F71" s="17">
        <f>100*(D71/C71)</f>
        <v>76.071460177309035</v>
      </c>
      <c r="G71" s="1">
        <v>65</v>
      </c>
      <c r="H71" s="20" t="s">
        <v>65</v>
      </c>
      <c r="I71" s="4"/>
    </row>
    <row r="72" spans="1:13">
      <c r="A72" s="1">
        <v>66</v>
      </c>
      <c r="B72" s="38"/>
      <c r="C72" s="17"/>
      <c r="D72" s="17">
        <f t="shared" si="3"/>
        <v>215.65003080714729</v>
      </c>
      <c r="E72" s="4">
        <f t="shared" si="4"/>
        <v>0.68165999999999993</v>
      </c>
      <c r="F72" s="17"/>
      <c r="G72" s="1">
        <v>66</v>
      </c>
      <c r="I72" s="4"/>
    </row>
    <row r="73" spans="1:13">
      <c r="A73" s="1">
        <v>67</v>
      </c>
      <c r="B73" s="38">
        <v>0.20196759259259259</v>
      </c>
      <c r="C73" s="17">
        <f>B73*1440</f>
        <v>290.83333333333331</v>
      </c>
      <c r="D73" s="17">
        <f t="shared" si="3"/>
        <v>219.76050589765438</v>
      </c>
      <c r="E73" s="4">
        <f t="shared" si="4"/>
        <v>0.66891</v>
      </c>
      <c r="F73" s="17">
        <f>100*(D73/C73)</f>
        <v>75.562351598047357</v>
      </c>
      <c r="G73" s="1">
        <v>67</v>
      </c>
      <c r="H73" s="39">
        <v>0.20196759259259259</v>
      </c>
      <c r="I73" s="20" t="s">
        <v>68</v>
      </c>
      <c r="J73" s="20" t="s">
        <v>70</v>
      </c>
      <c r="K73" s="20" t="s">
        <v>73</v>
      </c>
      <c r="L73" s="20">
        <v>-111399</v>
      </c>
      <c r="M73" s="20"/>
    </row>
    <row r="74" spans="1:13">
      <c r="A74" s="1">
        <v>68</v>
      </c>
      <c r="B74" s="38"/>
      <c r="C74" s="17"/>
      <c r="D74" s="17">
        <f t="shared" ref="D74:D105" si="5">E$4/E74</f>
        <v>224.10586334115925</v>
      </c>
      <c r="E74" s="4">
        <f t="shared" si="4"/>
        <v>0.65593999999999997</v>
      </c>
      <c r="F74" s="17"/>
      <c r="G74" s="1">
        <v>68</v>
      </c>
      <c r="I74" s="4"/>
    </row>
    <row r="75" spans="1:13">
      <c r="A75" s="1">
        <v>69</v>
      </c>
      <c r="B75" s="38"/>
      <c r="C75" s="17"/>
      <c r="D75" s="17">
        <f t="shared" si="5"/>
        <v>228.70478413068847</v>
      </c>
      <c r="E75" s="4">
        <f t="shared" si="4"/>
        <v>0.64274999999999993</v>
      </c>
      <c r="F75" s="17"/>
      <c r="G75" s="1">
        <v>69</v>
      </c>
      <c r="I75" s="4"/>
    </row>
    <row r="76" spans="1:13">
      <c r="A76" s="1">
        <v>70</v>
      </c>
      <c r="B76" s="38">
        <v>0.21802083333333333</v>
      </c>
      <c r="C76" s="17">
        <f>B76*1440</f>
        <v>313.95</v>
      </c>
      <c r="D76" s="17">
        <f t="shared" si="5"/>
        <v>233.57803413099438</v>
      </c>
      <c r="E76" s="4">
        <f t="shared" si="4"/>
        <v>0.62934000000000001</v>
      </c>
      <c r="F76" s="17">
        <f>100*(D76/C76)</f>
        <v>74.39975605382844</v>
      </c>
      <c r="G76" s="1">
        <v>70</v>
      </c>
      <c r="H76" s="20" t="s">
        <v>66</v>
      </c>
      <c r="I76" s="4"/>
    </row>
    <row r="77" spans="1:13">
      <c r="A77" s="1">
        <v>71</v>
      </c>
      <c r="B77" s="38"/>
      <c r="C77" s="17"/>
      <c r="D77" s="17">
        <f t="shared" si="5"/>
        <v>238.74876159230809</v>
      </c>
      <c r="E77" s="4">
        <f t="shared" si="4"/>
        <v>0.61570999999999998</v>
      </c>
      <c r="F77" s="17"/>
      <c r="G77" s="1">
        <v>71</v>
      </c>
      <c r="I77" s="4"/>
    </row>
    <row r="78" spans="1:13">
      <c r="A78" s="1">
        <v>72</v>
      </c>
      <c r="B78" s="38"/>
      <c r="C78" s="17"/>
      <c r="D78" s="17">
        <f t="shared" si="5"/>
        <v>244.24284717376136</v>
      </c>
      <c r="E78" s="4">
        <f t="shared" si="4"/>
        <v>0.60185999999999995</v>
      </c>
      <c r="F78" s="17"/>
      <c r="G78" s="1">
        <v>72</v>
      </c>
      <c r="I78" s="4"/>
    </row>
    <row r="79" spans="1:13">
      <c r="A79" s="1">
        <v>73</v>
      </c>
      <c r="B79" s="38"/>
      <c r="C79" s="17"/>
      <c r="D79" s="17">
        <f t="shared" si="5"/>
        <v>250.08931761343339</v>
      </c>
      <c r="E79" s="4">
        <f t="shared" si="4"/>
        <v>0.58778999999999992</v>
      </c>
      <c r="F79" s="17"/>
      <c r="G79" s="1">
        <v>73</v>
      </c>
      <c r="I79" s="4"/>
    </row>
    <row r="80" spans="1:13">
      <c r="A80" s="1">
        <v>74</v>
      </c>
      <c r="B80" s="38"/>
      <c r="C80" s="17"/>
      <c r="D80" s="17">
        <f t="shared" si="5"/>
        <v>256.3208369659983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262.97429292116135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270.09150038584499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277.72005063195485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285.91434239701249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294.73684210526312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>
        <f>B86*1440</f>
        <v>0</v>
      </c>
      <c r="D86" s="17">
        <f t="shared" si="5"/>
        <v>304.25963488843814</v>
      </c>
      <c r="E86" s="4">
        <f t="shared" si="4"/>
        <v>0.48314000000000001</v>
      </c>
      <c r="F86" s="17" t="e">
        <f>100*(D86/C86)</f>
        <v>#DIV/0!</v>
      </c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314.56634782050457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325.75455391570273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337.93880319087793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351.25448028673839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>
        <f>B91*1440</f>
        <v>0</v>
      </c>
      <c r="D91" s="17">
        <f t="shared" si="5"/>
        <v>365.86276413051598</v>
      </c>
      <c r="E91" s="4">
        <f t="shared" si="4"/>
        <v>0.40178999999999998</v>
      </c>
      <c r="F91" s="17" t="e">
        <f>100*(D91/C91)</f>
        <v>#DIV/0!</v>
      </c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381.95707530010912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399.77155910908056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419.59239595821191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441.77310293012772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466.75557248999809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495.09952510861876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527.52458192779727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564.97175141242951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608.69565217391323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660.40702637135553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722.50073724565038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798.43571777741568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893.39978120821729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1015.5440414507776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1178.4511784511787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S107"/>
  <sheetViews>
    <sheetView topLeftCell="A12" workbookViewId="0">
      <selection activeCell="I52" sqref="I52"/>
    </sheetView>
  </sheetViews>
  <sheetFormatPr defaultRowHeight="15"/>
  <cols>
    <col min="1" max="3" width="8.88671875" style="256"/>
    <col min="4" max="4" width="10.5546875" style="256" customWidth="1"/>
    <col min="5" max="5" width="9.6640625" style="256" customWidth="1"/>
    <col min="6" max="6" width="9.88671875" style="256" customWidth="1"/>
    <col min="7" max="7" width="10.77734375" style="256" customWidth="1"/>
    <col min="8" max="8" width="12.5546875" style="256" customWidth="1"/>
    <col min="9" max="11" width="8.88671875" style="256"/>
    <col min="12" max="12" width="14.109375" style="256" customWidth="1"/>
    <col min="13" max="13" width="6" style="256" customWidth="1"/>
    <col min="14" max="14" width="8.88671875" style="256"/>
    <col min="15" max="15" width="31.6640625" style="256" customWidth="1"/>
    <col min="16" max="16" width="15.44140625" style="256" customWidth="1"/>
    <col min="17" max="17" width="10.44140625" style="256" customWidth="1"/>
    <col min="18" max="16384" width="8.88671875" style="256"/>
  </cols>
  <sheetData>
    <row r="1" spans="1:19" ht="47.25">
      <c r="A1" s="212" t="s">
        <v>1357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/>
      <c r="I1" s="215" t="s">
        <v>47</v>
      </c>
      <c r="J1" s="215" t="s">
        <v>48</v>
      </c>
      <c r="K1" s="228"/>
      <c r="L1" s="216"/>
    </row>
    <row r="2" spans="1:19" ht="22.5">
      <c r="A2" s="212"/>
      <c r="B2" s="213"/>
      <c r="C2" s="214"/>
      <c r="D2" s="215"/>
      <c r="E2" s="215"/>
      <c r="F2" s="264">
        <f>(+I$3-I$4)*F$4/2</f>
        <v>1.6E-2</v>
      </c>
      <c r="G2" s="265">
        <f>(+J$4-J$3)*G$4/2</f>
        <v>4.2400000000000007E-2</v>
      </c>
      <c r="H2" s="498"/>
      <c r="I2" s="217"/>
      <c r="J2" s="217"/>
      <c r="K2" s="228"/>
      <c r="L2" s="216"/>
    </row>
    <row r="3" spans="1:19" ht="15" customHeight="1">
      <c r="A3" s="212"/>
      <c r="B3" s="213"/>
      <c r="C3" s="214"/>
      <c r="D3" s="215"/>
      <c r="E3" s="215"/>
      <c r="F3" s="264">
        <f>F4/(2*(+I3-I4))</f>
        <v>4.0000000000000001E-3</v>
      </c>
      <c r="G3" s="265">
        <f>G4/(2*(+J4-J3))</f>
        <v>3.7735849056603772E-4</v>
      </c>
      <c r="H3" s="498"/>
      <c r="I3" s="218">
        <v>19</v>
      </c>
      <c r="J3" s="257">
        <v>30</v>
      </c>
      <c r="K3" s="247" t="s">
        <v>119</v>
      </c>
      <c r="L3" s="216"/>
    </row>
    <row r="4" spans="1:19" ht="15.75">
      <c r="A4" s="213"/>
      <c r="B4" s="213"/>
      <c r="C4" s="213"/>
      <c r="D4" s="220">
        <f>Parameters!$E$12</f>
        <v>2.685185185185185E-3</v>
      </c>
      <c r="E4" s="221">
        <f>D4*1440</f>
        <v>3.8666666666666663</v>
      </c>
      <c r="F4" s="211">
        <v>1.6E-2</v>
      </c>
      <c r="G4" s="222">
        <v>8.0000000000000002E-3</v>
      </c>
      <c r="H4" s="222"/>
      <c r="I4" s="218">
        <v>17</v>
      </c>
      <c r="J4" s="257">
        <v>40.6</v>
      </c>
      <c r="K4" s="249" t="s">
        <v>40</v>
      </c>
      <c r="L4" s="216"/>
    </row>
    <row r="5" spans="1:19" ht="15.75">
      <c r="A5" s="213"/>
      <c r="B5" s="213"/>
      <c r="C5" s="213"/>
      <c r="D5" s="220"/>
      <c r="E5" s="213">
        <f>E4*60</f>
        <v>231.99999999999997</v>
      </c>
      <c r="F5" s="211">
        <v>6.9999999999999999E-4</v>
      </c>
      <c r="G5" s="222">
        <v>4.0000000000000002E-4</v>
      </c>
      <c r="H5" s="222"/>
      <c r="I5" s="218">
        <v>15</v>
      </c>
      <c r="J5" s="257">
        <v>66.2</v>
      </c>
      <c r="K5" s="249" t="s">
        <v>41</v>
      </c>
      <c r="L5" s="216"/>
    </row>
    <row r="6" spans="1:19" ht="78.75">
      <c r="A6" s="224" t="s">
        <v>42</v>
      </c>
      <c r="B6" s="224" t="s">
        <v>361</v>
      </c>
      <c r="C6" s="224" t="s">
        <v>361</v>
      </c>
      <c r="D6" s="224" t="s">
        <v>376</v>
      </c>
      <c r="E6" s="224" t="s">
        <v>368</v>
      </c>
      <c r="F6" s="418" t="s">
        <v>120</v>
      </c>
      <c r="G6" s="224" t="s">
        <v>1326</v>
      </c>
      <c r="H6" s="224" t="s">
        <v>2023</v>
      </c>
      <c r="I6" s="224" t="s">
        <v>42</v>
      </c>
      <c r="J6" s="475" t="s">
        <v>284</v>
      </c>
      <c r="K6" s="475" t="s">
        <v>205</v>
      </c>
      <c r="L6" s="475" t="s">
        <v>206</v>
      </c>
      <c r="M6" s="474" t="s">
        <v>207</v>
      </c>
      <c r="N6" s="474" t="s">
        <v>208</v>
      </c>
      <c r="O6" s="475" t="s">
        <v>209</v>
      </c>
      <c r="P6" s="475" t="s">
        <v>210</v>
      </c>
      <c r="Q6" s="475" t="s">
        <v>211</v>
      </c>
      <c r="R6" s="472"/>
      <c r="S6" s="473" t="s">
        <v>387</v>
      </c>
    </row>
    <row r="7" spans="1:19">
      <c r="A7" s="216">
        <v>1</v>
      </c>
      <c r="D7" s="216"/>
      <c r="E7" s="216"/>
      <c r="G7" s="495"/>
      <c r="H7" s="495"/>
      <c r="I7" s="216">
        <v>1</v>
      </c>
    </row>
    <row r="8" spans="1:19">
      <c r="A8" s="216">
        <v>2</v>
      </c>
      <c r="D8" s="216"/>
      <c r="E8" s="216"/>
      <c r="G8" s="495"/>
      <c r="H8" s="495"/>
      <c r="I8" s="216">
        <v>2</v>
      </c>
    </row>
    <row r="9" spans="1:19">
      <c r="A9" s="216">
        <v>3</v>
      </c>
      <c r="D9" s="223">
        <f>E$4/E9</f>
        <v>5.865695792880258</v>
      </c>
      <c r="E9" s="228">
        <f t="shared" ref="E9:E32" si="0">ROUND(1-IF(A9&gt;=I$3,0,IF(A9&gt;=I$4,F$3*(A9-I$3)^2,F$2+F$4*(I$4-A9)+(A9&lt;I$5)*F$5*(I$5-A9)^2)),4)</f>
        <v>0.65920000000000001</v>
      </c>
      <c r="G9" s="495">
        <v>8.0556698203757033</v>
      </c>
      <c r="H9" s="495">
        <f>+C9/+E9</f>
        <v>0</v>
      </c>
      <c r="I9" s="216">
        <v>3</v>
      </c>
    </row>
    <row r="10" spans="1:19">
      <c r="A10" s="216">
        <v>4</v>
      </c>
      <c r="D10" s="223">
        <f t="shared" ref="D10:D72" si="1">E$4/E10</f>
        <v>5.5933265827667675</v>
      </c>
      <c r="E10" s="228">
        <f t="shared" si="0"/>
        <v>0.69130000000000003</v>
      </c>
      <c r="G10" s="495">
        <v>7.1445944302565971</v>
      </c>
      <c r="H10" s="495"/>
      <c r="I10" s="216">
        <v>4</v>
      </c>
    </row>
    <row r="11" spans="1:19">
      <c r="A11" s="216">
        <v>5</v>
      </c>
      <c r="D11" s="223">
        <f t="shared" si="1"/>
        <v>5.3554939981532774</v>
      </c>
      <c r="E11" s="228">
        <f t="shared" si="0"/>
        <v>0.72199999999999998</v>
      </c>
      <c r="G11" s="495">
        <v>6.4610139667876387</v>
      </c>
      <c r="H11" s="495"/>
      <c r="I11" s="216">
        <v>5</v>
      </c>
    </row>
    <row r="12" spans="1:19">
      <c r="A12" s="216">
        <v>6</v>
      </c>
      <c r="D12" s="223">
        <f t="shared" si="1"/>
        <v>5.1466347220373567</v>
      </c>
      <c r="E12" s="228">
        <f t="shared" si="0"/>
        <v>0.75129999999999997</v>
      </c>
      <c r="G12" s="495">
        <v>5.9325456932242755</v>
      </c>
      <c r="H12" s="495"/>
      <c r="I12" s="216">
        <v>6</v>
      </c>
    </row>
    <row r="13" spans="1:19">
      <c r="A13" s="216">
        <v>7</v>
      </c>
      <c r="D13" s="223">
        <f t="shared" si="1"/>
        <v>4.962354551676933</v>
      </c>
      <c r="E13" s="228">
        <f t="shared" si="0"/>
        <v>0.7792</v>
      </c>
      <c r="G13" s="495">
        <v>5.5148784379986857</v>
      </c>
      <c r="H13" s="495"/>
      <c r="I13" s="216">
        <v>7</v>
      </c>
    </row>
    <row r="14" spans="1:19">
      <c r="A14" s="216">
        <v>8</v>
      </c>
      <c r="D14" s="223">
        <f t="shared" si="1"/>
        <v>4.7991394646477179</v>
      </c>
      <c r="E14" s="228">
        <f t="shared" si="0"/>
        <v>0.80569999999999997</v>
      </c>
      <c r="G14" s="495">
        <v>5.1794058009344965</v>
      </c>
      <c r="H14" s="495"/>
      <c r="I14" s="216">
        <v>8</v>
      </c>
    </row>
    <row r="15" spans="1:19">
      <c r="A15" s="216">
        <v>9</v>
      </c>
      <c r="D15" s="223">
        <f t="shared" si="1"/>
        <v>4.6541486117798101</v>
      </c>
      <c r="E15" s="228">
        <f t="shared" si="0"/>
        <v>0.83079999999999998</v>
      </c>
      <c r="G15" s="495">
        <v>4.906873799381942</v>
      </c>
      <c r="H15" s="495"/>
      <c r="I15" s="216">
        <v>9</v>
      </c>
    </row>
    <row r="16" spans="1:19">
      <c r="A16" s="216">
        <v>10</v>
      </c>
      <c r="D16" s="223">
        <f t="shared" si="1"/>
        <v>4.5250633898966246</v>
      </c>
      <c r="E16" s="228">
        <f t="shared" si="0"/>
        <v>0.85450000000000004</v>
      </c>
      <c r="F16" s="496"/>
      <c r="G16" s="495">
        <v>4.6838874272502586</v>
      </c>
      <c r="H16" s="495"/>
      <c r="I16" s="216">
        <v>10</v>
      </c>
    </row>
    <row r="17" spans="1:17">
      <c r="A17" s="216">
        <v>11</v>
      </c>
      <c r="D17" s="223">
        <f t="shared" si="1"/>
        <v>4.4099756690997562</v>
      </c>
      <c r="E17" s="228">
        <f t="shared" si="0"/>
        <v>0.87680000000000002</v>
      </c>
      <c r="F17" s="496"/>
      <c r="G17" s="495">
        <v>4.5008810235194971</v>
      </c>
      <c r="H17" s="495"/>
      <c r="I17" s="216">
        <v>11</v>
      </c>
    </row>
    <row r="18" spans="1:17">
      <c r="A18" s="216">
        <v>12</v>
      </c>
      <c r="D18" s="223">
        <f t="shared" si="1"/>
        <v>4.3073038505811141</v>
      </c>
      <c r="E18" s="228">
        <f t="shared" si="0"/>
        <v>0.89770000000000005</v>
      </c>
      <c r="F18" s="496"/>
      <c r="G18" s="495">
        <v>4.3508849885210692</v>
      </c>
      <c r="H18" s="495"/>
      <c r="I18" s="216">
        <v>12</v>
      </c>
    </row>
    <row r="19" spans="1:17">
      <c r="A19" s="216">
        <v>13</v>
      </c>
      <c r="D19" s="223">
        <f t="shared" si="1"/>
        <v>4.2157290303823221</v>
      </c>
      <c r="E19" s="228">
        <f t="shared" si="0"/>
        <v>0.91720000000000002</v>
      </c>
      <c r="F19" s="496"/>
      <c r="G19" s="495">
        <v>4.2287482905060099</v>
      </c>
      <c r="H19" s="495"/>
      <c r="I19" s="216">
        <v>13</v>
      </c>
    </row>
    <row r="20" spans="1:17">
      <c r="A20" s="216">
        <v>14</v>
      </c>
      <c r="D20" s="223">
        <f t="shared" si="1"/>
        <v>4.1341459068391595</v>
      </c>
      <c r="E20" s="228">
        <f t="shared" si="0"/>
        <v>0.93530000000000002</v>
      </c>
      <c r="F20" s="496"/>
      <c r="G20" s="495">
        <v>4.1306334809815084</v>
      </c>
      <c r="H20" s="495"/>
      <c r="I20" s="216">
        <v>14</v>
      </c>
    </row>
    <row r="21" spans="1:17">
      <c r="A21" s="216">
        <v>15</v>
      </c>
      <c r="D21" s="223">
        <f t="shared" si="1"/>
        <v>4.0616246498599438</v>
      </c>
      <c r="E21" s="228">
        <f t="shared" si="0"/>
        <v>0.95199999999999996</v>
      </c>
      <c r="F21" s="496"/>
      <c r="G21" s="495">
        <v>4.0536810874215137</v>
      </c>
      <c r="H21" s="495"/>
      <c r="I21" s="216">
        <v>15</v>
      </c>
    </row>
    <row r="22" spans="1:17">
      <c r="A22" s="216">
        <v>16</v>
      </c>
      <c r="D22" s="223">
        <f t="shared" si="1"/>
        <v>3.9944903581267215</v>
      </c>
      <c r="E22" s="228">
        <f t="shared" si="0"/>
        <v>0.96799999999999997</v>
      </c>
      <c r="F22" s="496"/>
      <c r="G22" s="495">
        <v>3.9957831735020064</v>
      </c>
      <c r="H22" s="495"/>
      <c r="I22" s="216">
        <v>16</v>
      </c>
    </row>
    <row r="23" spans="1:17">
      <c r="A23" s="216">
        <v>17</v>
      </c>
      <c r="D23" s="223">
        <f t="shared" si="1"/>
        <v>3.9295392953929538</v>
      </c>
      <c r="E23" s="228">
        <f t="shared" si="0"/>
        <v>0.98399999999999999</v>
      </c>
      <c r="F23" s="496"/>
      <c r="G23" s="495">
        <v>3.9474568299402</v>
      </c>
      <c r="H23" s="495"/>
      <c r="I23" s="216">
        <v>17</v>
      </c>
    </row>
    <row r="24" spans="1:17">
      <c r="A24" s="216">
        <v>18</v>
      </c>
      <c r="D24" s="223">
        <f t="shared" si="1"/>
        <v>3.8821954484605081</v>
      </c>
      <c r="E24" s="228">
        <f t="shared" si="0"/>
        <v>0.996</v>
      </c>
      <c r="F24" s="496"/>
      <c r="G24" s="495">
        <v>3.9182942658232394</v>
      </c>
      <c r="H24" s="495"/>
      <c r="I24" s="216">
        <v>18</v>
      </c>
    </row>
    <row r="25" spans="1:17" ht="16.5" customHeight="1">
      <c r="A25" s="216">
        <v>19</v>
      </c>
      <c r="D25" s="223">
        <f t="shared" si="1"/>
        <v>3.8666666666666663</v>
      </c>
      <c r="E25" s="228">
        <f t="shared" si="0"/>
        <v>1</v>
      </c>
      <c r="F25" s="496"/>
      <c r="G25" s="495">
        <v>3.9166666666666665</v>
      </c>
      <c r="H25" s="495"/>
      <c r="I25" s="216">
        <v>19</v>
      </c>
      <c r="J25" s="478" t="s">
        <v>1912</v>
      </c>
      <c r="K25" s="471" t="s">
        <v>1913</v>
      </c>
      <c r="L25" s="471" t="s">
        <v>1914</v>
      </c>
      <c r="M25" s="469" t="s">
        <v>128</v>
      </c>
      <c r="N25" s="469">
        <v>38200</v>
      </c>
      <c r="O25" s="470" t="s">
        <v>1915</v>
      </c>
      <c r="P25" s="470" t="s">
        <v>357</v>
      </c>
      <c r="Q25" s="476">
        <v>45409</v>
      </c>
    </row>
    <row r="26" spans="1:17">
      <c r="A26" s="216">
        <v>20</v>
      </c>
      <c r="D26" s="223">
        <f t="shared" si="1"/>
        <v>3.8666666666666663</v>
      </c>
      <c r="E26" s="228">
        <f t="shared" si="0"/>
        <v>1</v>
      </c>
      <c r="F26" s="496"/>
      <c r="G26" s="495">
        <v>3.9166666666666665</v>
      </c>
      <c r="H26" s="495"/>
      <c r="I26" s="216">
        <v>20</v>
      </c>
    </row>
    <row r="27" spans="1:17">
      <c r="A27" s="216">
        <v>21</v>
      </c>
      <c r="D27" s="223">
        <f t="shared" si="1"/>
        <v>3.8666666666666663</v>
      </c>
      <c r="E27" s="228">
        <f t="shared" si="0"/>
        <v>1</v>
      </c>
      <c r="F27" s="496"/>
      <c r="G27" s="495">
        <v>3.9166666666666665</v>
      </c>
      <c r="H27" s="495"/>
      <c r="I27" s="216">
        <v>21</v>
      </c>
    </row>
    <row r="28" spans="1:17">
      <c r="A28" s="216">
        <v>22</v>
      </c>
      <c r="D28" s="223">
        <f t="shared" si="1"/>
        <v>3.8666666666666663</v>
      </c>
      <c r="E28" s="228">
        <f t="shared" si="0"/>
        <v>1</v>
      </c>
      <c r="F28" s="496"/>
      <c r="G28" s="495">
        <v>3.9166666666666665</v>
      </c>
      <c r="H28" s="495"/>
      <c r="I28" s="216">
        <v>22</v>
      </c>
    </row>
    <row r="29" spans="1:17">
      <c r="A29" s="216">
        <v>23</v>
      </c>
      <c r="D29" s="223">
        <f t="shared" si="1"/>
        <v>3.8666666666666663</v>
      </c>
      <c r="E29" s="228">
        <f t="shared" si="0"/>
        <v>1</v>
      </c>
      <c r="F29" s="496"/>
      <c r="G29" s="495">
        <v>3.9166666666666665</v>
      </c>
      <c r="H29" s="495"/>
      <c r="I29" s="216">
        <v>23</v>
      </c>
    </row>
    <row r="30" spans="1:17">
      <c r="A30" s="216">
        <v>24</v>
      </c>
      <c r="D30" s="223">
        <f t="shared" si="1"/>
        <v>3.8666666666666663</v>
      </c>
      <c r="E30" s="228">
        <f t="shared" si="0"/>
        <v>1</v>
      </c>
      <c r="F30" s="496"/>
      <c r="G30" s="495">
        <v>3.9166666666666665</v>
      </c>
      <c r="H30" s="496"/>
      <c r="I30" s="216">
        <v>24</v>
      </c>
    </row>
    <row r="31" spans="1:17">
      <c r="A31" s="216">
        <v>25</v>
      </c>
      <c r="D31" s="223">
        <f t="shared" si="1"/>
        <v>3.8666666666666663</v>
      </c>
      <c r="E31" s="228">
        <f t="shared" si="0"/>
        <v>1</v>
      </c>
      <c r="F31" s="496"/>
      <c r="G31" s="495">
        <v>3.9166666666666665</v>
      </c>
      <c r="H31" s="496"/>
      <c r="I31" s="216">
        <v>25</v>
      </c>
    </row>
    <row r="32" spans="1:17">
      <c r="A32" s="216">
        <v>26</v>
      </c>
      <c r="D32" s="223">
        <f t="shared" si="1"/>
        <v>3.8666666666666663</v>
      </c>
      <c r="E32" s="228">
        <f t="shared" si="0"/>
        <v>1</v>
      </c>
      <c r="F32" s="496"/>
      <c r="G32" s="495">
        <v>3.9166666666666665</v>
      </c>
      <c r="H32" s="496"/>
      <c r="I32" s="216">
        <v>26</v>
      </c>
    </row>
    <row r="33" spans="1:19">
      <c r="A33" s="216">
        <v>27</v>
      </c>
      <c r="D33" s="223">
        <f t="shared" si="1"/>
        <v>3.8666666666666663</v>
      </c>
      <c r="E33" s="228">
        <f t="shared" ref="E33:E64" si="2">ROUND(1-IF(A33&lt;J$3,0,IF(A33&lt;J$4,G$3*(A33-J$3)^2,G$2+G$4*(A33-J$4)+(A33&gt;J$5)*G$5*(A33-J$5)^2)),4)</f>
        <v>1</v>
      </c>
      <c r="F33" s="496"/>
      <c r="G33" s="495">
        <v>3.9166666666666665</v>
      </c>
      <c r="H33" s="496"/>
      <c r="I33" s="216">
        <v>27</v>
      </c>
    </row>
    <row r="34" spans="1:19">
      <c r="A34" s="216">
        <v>28</v>
      </c>
      <c r="D34" s="223">
        <f t="shared" si="1"/>
        <v>3.8666666666666663</v>
      </c>
      <c r="E34" s="228">
        <f t="shared" si="2"/>
        <v>1</v>
      </c>
      <c r="F34" s="496"/>
      <c r="G34" s="495">
        <v>3.9166666666666665</v>
      </c>
      <c r="H34" s="496"/>
      <c r="I34" s="216">
        <v>28</v>
      </c>
    </row>
    <row r="35" spans="1:19">
      <c r="A35" s="216">
        <v>29</v>
      </c>
      <c r="D35" s="223">
        <f t="shared" si="1"/>
        <v>3.8666666666666663</v>
      </c>
      <c r="E35" s="228">
        <f t="shared" si="2"/>
        <v>1</v>
      </c>
      <c r="F35" s="496"/>
      <c r="G35" s="495">
        <v>3.9169240645337648</v>
      </c>
      <c r="H35" s="496"/>
      <c r="I35" s="216">
        <v>29</v>
      </c>
    </row>
    <row r="36" spans="1:19">
      <c r="A36" s="216">
        <v>30</v>
      </c>
      <c r="B36" s="491" t="s">
        <v>2022</v>
      </c>
      <c r="C36" s="223">
        <f>B36*1440</f>
        <v>3.8666666666666663</v>
      </c>
      <c r="D36" s="223">
        <f t="shared" si="1"/>
        <v>3.8666666666666663</v>
      </c>
      <c r="E36" s="228">
        <f t="shared" si="2"/>
        <v>1</v>
      </c>
      <c r="F36" s="496"/>
      <c r="G36" s="495">
        <v>3.9198221234760644</v>
      </c>
      <c r="H36" s="496">
        <f>100*+D36/+C36</f>
        <v>100</v>
      </c>
      <c r="I36" s="216">
        <v>30</v>
      </c>
      <c r="J36" s="477" t="s">
        <v>1916</v>
      </c>
      <c r="K36" s="480" t="s">
        <v>1917</v>
      </c>
      <c r="L36" s="480" t="s">
        <v>1918</v>
      </c>
      <c r="M36" s="481" t="s">
        <v>1919</v>
      </c>
      <c r="N36" s="481">
        <v>34480</v>
      </c>
      <c r="O36" s="482" t="s">
        <v>1920</v>
      </c>
      <c r="P36" s="482" t="s">
        <v>1921</v>
      </c>
      <c r="Q36" s="483">
        <v>45536</v>
      </c>
      <c r="R36" s="479"/>
      <c r="S36" s="479" t="s">
        <v>355</v>
      </c>
    </row>
    <row r="37" spans="1:19">
      <c r="A37" s="216">
        <v>31</v>
      </c>
      <c r="D37" s="223">
        <f t="shared" si="1"/>
        <v>3.8682139522475651</v>
      </c>
      <c r="E37" s="228">
        <f t="shared" si="2"/>
        <v>0.99960000000000004</v>
      </c>
      <c r="F37" s="496"/>
      <c r="G37" s="495">
        <v>3.9259543529645371</v>
      </c>
      <c r="H37" s="496"/>
      <c r="I37" s="216">
        <v>31</v>
      </c>
    </row>
    <row r="38" spans="1:19">
      <c r="A38" s="216">
        <v>32</v>
      </c>
      <c r="D38" s="223">
        <f t="shared" si="1"/>
        <v>3.8724753797362705</v>
      </c>
      <c r="E38" s="228">
        <f t="shared" si="2"/>
        <v>0.99850000000000005</v>
      </c>
      <c r="F38" s="496"/>
      <c r="G38" s="495">
        <v>3.9353511517421165</v>
      </c>
      <c r="H38" s="496"/>
      <c r="I38" s="216">
        <v>32</v>
      </c>
    </row>
    <row r="39" spans="1:19">
      <c r="A39" s="216">
        <v>33</v>
      </c>
      <c r="D39" s="223">
        <f t="shared" si="1"/>
        <v>3.8798581844939455</v>
      </c>
      <c r="E39" s="228">
        <f t="shared" si="2"/>
        <v>0.99660000000000004</v>
      </c>
      <c r="F39" s="496"/>
      <c r="G39" s="495">
        <v>3.9480593788130571</v>
      </c>
      <c r="H39" s="496"/>
      <c r="I39" s="216">
        <v>33</v>
      </c>
    </row>
    <row r="40" spans="1:19">
      <c r="A40" s="216">
        <v>34</v>
      </c>
      <c r="D40" s="223">
        <f t="shared" si="1"/>
        <v>3.8900067069081148</v>
      </c>
      <c r="E40" s="228">
        <f t="shared" si="2"/>
        <v>0.99399999999999999</v>
      </c>
      <c r="F40" s="496"/>
      <c r="G40" s="495">
        <v>3.9641429414518981</v>
      </c>
      <c r="H40" s="496"/>
      <c r="I40" s="216">
        <v>34</v>
      </c>
    </row>
    <row r="41" spans="1:19">
      <c r="A41" s="216">
        <v>35</v>
      </c>
      <c r="D41" s="223">
        <f t="shared" si="1"/>
        <v>3.9033582340668951</v>
      </c>
      <c r="E41" s="228">
        <f t="shared" si="2"/>
        <v>0.99060000000000004</v>
      </c>
      <c r="F41" s="496"/>
      <c r="G41" s="495">
        <v>3.9836836068876798</v>
      </c>
      <c r="H41" s="496"/>
      <c r="I41" s="216">
        <v>35</v>
      </c>
    </row>
    <row r="42" spans="1:19">
      <c r="A42" s="216">
        <v>36</v>
      </c>
      <c r="D42" s="223">
        <f t="shared" si="1"/>
        <v>3.9199783725331163</v>
      </c>
      <c r="E42" s="228">
        <f t="shared" si="2"/>
        <v>0.98640000000000005</v>
      </c>
      <c r="F42" s="496"/>
      <c r="G42" s="495">
        <v>4.0067820571184436</v>
      </c>
      <c r="H42" s="496"/>
      <c r="I42" s="216">
        <v>36</v>
      </c>
    </row>
    <row r="43" spans="1:19">
      <c r="A43" s="216">
        <v>37</v>
      </c>
      <c r="D43" s="223">
        <f t="shared" si="1"/>
        <v>3.9395483104092368</v>
      </c>
      <c r="E43" s="228">
        <f t="shared" si="2"/>
        <v>0.98150000000000004</v>
      </c>
      <c r="F43" s="496"/>
      <c r="G43" s="495">
        <v>4.0335592126492417</v>
      </c>
      <c r="H43" s="496"/>
      <c r="I43" s="216">
        <v>37</v>
      </c>
    </row>
    <row r="44" spans="1:19">
      <c r="A44" s="216">
        <v>38</v>
      </c>
      <c r="D44" s="223">
        <f t="shared" si="1"/>
        <v>3.962560634009701</v>
      </c>
      <c r="E44" s="228">
        <f t="shared" si="2"/>
        <v>0.9758</v>
      </c>
      <c r="F44" s="496"/>
      <c r="G44" s="495">
        <v>4.0624265305840215</v>
      </c>
      <c r="H44" s="496"/>
      <c r="I44" s="216">
        <v>38</v>
      </c>
    </row>
    <row r="45" spans="1:19">
      <c r="A45" s="216">
        <v>39</v>
      </c>
      <c r="D45" s="223">
        <f t="shared" si="1"/>
        <v>3.988721545973454</v>
      </c>
      <c r="E45" s="228">
        <f t="shared" si="2"/>
        <v>0.96940000000000004</v>
      </c>
      <c r="F45" s="496"/>
      <c r="G45" s="495">
        <v>4.0917100213813615</v>
      </c>
      <c r="H45" s="496"/>
      <c r="I45" s="216">
        <v>39</v>
      </c>
    </row>
    <row r="46" spans="1:19">
      <c r="A46" s="216">
        <v>40</v>
      </c>
      <c r="B46" s="258">
        <v>3.1365740740740742E-3</v>
      </c>
      <c r="C46" s="223">
        <f t="shared" ref="C46:C88" si="3">B46*1440</f>
        <v>4.5166666666666666</v>
      </c>
      <c r="D46" s="223">
        <f t="shared" si="1"/>
        <v>4.0181509577747754</v>
      </c>
      <c r="E46" s="228">
        <f t="shared" si="2"/>
        <v>0.96230000000000004</v>
      </c>
      <c r="F46" s="497">
        <v>4.5166666666666666</v>
      </c>
      <c r="G46" s="495">
        <v>4.121418750175379</v>
      </c>
      <c r="H46" s="496">
        <f>100*+D46/+C46</f>
        <v>88.962751832651861</v>
      </c>
      <c r="I46" s="216">
        <v>40</v>
      </c>
      <c r="J46" s="484" t="s">
        <v>1922</v>
      </c>
      <c r="K46" s="470" t="s">
        <v>1923</v>
      </c>
      <c r="L46" s="470" t="s">
        <v>1924</v>
      </c>
      <c r="M46" s="153" t="s">
        <v>123</v>
      </c>
      <c r="N46" s="153"/>
      <c r="O46" s="470" t="s">
        <v>1925</v>
      </c>
      <c r="P46" s="470" t="s">
        <v>1926</v>
      </c>
      <c r="Q46" s="492">
        <v>41495</v>
      </c>
      <c r="R46" s="216"/>
      <c r="S46" s="216"/>
    </row>
    <row r="47" spans="1:19">
      <c r="A47" s="216">
        <v>41</v>
      </c>
      <c r="B47" s="258">
        <v>3.1018518518518517E-3</v>
      </c>
      <c r="C47" s="223">
        <f t="shared" si="3"/>
        <v>4.4666666666666668</v>
      </c>
      <c r="D47" s="223">
        <f t="shared" si="1"/>
        <v>4.0514110086616366</v>
      </c>
      <c r="E47" s="228">
        <f t="shared" si="2"/>
        <v>0.95440000000000003</v>
      </c>
      <c r="F47" s="497">
        <v>4.4666666666666668</v>
      </c>
      <c r="G47" s="495">
        <v>4.1515620473030745</v>
      </c>
      <c r="H47" s="496">
        <f t="shared" ref="H47:H102" si="4">100*+D47/+C47</f>
        <v>90.703231537200807</v>
      </c>
      <c r="I47" s="216">
        <v>41</v>
      </c>
      <c r="J47" s="484" t="s">
        <v>1927</v>
      </c>
      <c r="K47" s="470" t="s">
        <v>1928</v>
      </c>
      <c r="L47" s="470" t="s">
        <v>1929</v>
      </c>
      <c r="M47" s="153" t="s">
        <v>123</v>
      </c>
      <c r="N47" s="153"/>
      <c r="O47" s="470" t="s">
        <v>1930</v>
      </c>
      <c r="P47" s="470" t="s">
        <v>1931</v>
      </c>
      <c r="Q47" s="492">
        <v>42502</v>
      </c>
      <c r="R47" s="216"/>
      <c r="S47" s="216"/>
    </row>
    <row r="48" spans="1:19" ht="15.75" customHeight="1">
      <c r="A48" s="216">
        <v>42</v>
      </c>
      <c r="B48" s="258">
        <v>3.0671296296296297E-3</v>
      </c>
      <c r="C48" s="223">
        <f t="shared" si="3"/>
        <v>4.416666666666667</v>
      </c>
      <c r="D48" s="223">
        <f t="shared" si="1"/>
        <v>4.0856579318117774</v>
      </c>
      <c r="E48" s="228">
        <f t="shared" si="2"/>
        <v>0.94640000000000002</v>
      </c>
      <c r="F48" s="497">
        <v>4.5166666666666666</v>
      </c>
      <c r="G48" s="495">
        <v>4.182149518074004</v>
      </c>
      <c r="H48" s="496">
        <f t="shared" si="4"/>
        <v>92.505462607059101</v>
      </c>
      <c r="I48" s="216">
        <v>42</v>
      </c>
      <c r="J48" s="485">
        <v>0.18402777777777779</v>
      </c>
      <c r="K48" s="1" t="s">
        <v>1932</v>
      </c>
      <c r="L48" s="1" t="s">
        <v>1933</v>
      </c>
      <c r="M48" s="153" t="s">
        <v>123</v>
      </c>
      <c r="N48" s="153"/>
      <c r="O48" s="470" t="s">
        <v>1925</v>
      </c>
      <c r="P48" s="1" t="s">
        <v>1934</v>
      </c>
      <c r="Q48" s="494">
        <v>45101</v>
      </c>
      <c r="R48" s="216"/>
      <c r="S48" s="216"/>
    </row>
    <row r="49" spans="1:19">
      <c r="A49" s="216">
        <v>43</v>
      </c>
      <c r="B49" s="258">
        <v>3.0324074074074073E-3</v>
      </c>
      <c r="C49" s="223">
        <f t="shared" si="3"/>
        <v>4.3666666666666663</v>
      </c>
      <c r="D49" s="223">
        <f t="shared" si="1"/>
        <v>4.1204887752202328</v>
      </c>
      <c r="E49" s="228">
        <f t="shared" si="2"/>
        <v>0.93840000000000001</v>
      </c>
      <c r="F49" s="497">
        <v>4.3666666666666663</v>
      </c>
      <c r="G49" s="495">
        <v>4.2131910529750503</v>
      </c>
      <c r="H49" s="496">
        <f t="shared" si="4"/>
        <v>94.362338363822133</v>
      </c>
      <c r="I49" s="216">
        <v>43</v>
      </c>
      <c r="J49" s="484" t="s">
        <v>1935</v>
      </c>
      <c r="K49" s="470" t="s">
        <v>1936</v>
      </c>
      <c r="L49" s="470" t="s">
        <v>1937</v>
      </c>
      <c r="M49" s="153" t="s">
        <v>123</v>
      </c>
      <c r="N49" s="153"/>
      <c r="O49" s="470" t="s">
        <v>1938</v>
      </c>
      <c r="P49" s="470" t="s">
        <v>1939</v>
      </c>
      <c r="Q49" s="492">
        <v>43226</v>
      </c>
      <c r="R49" s="216"/>
      <c r="S49" s="216"/>
    </row>
    <row r="50" spans="1:19">
      <c r="A50" s="216">
        <v>44</v>
      </c>
      <c r="B50" s="258">
        <v>3.1018518518518517E-3</v>
      </c>
      <c r="C50" s="223">
        <f t="shared" si="3"/>
        <v>4.4666666666666668</v>
      </c>
      <c r="D50" s="223">
        <f t="shared" si="1"/>
        <v>4.1559186013184286</v>
      </c>
      <c r="E50" s="228">
        <f t="shared" si="2"/>
        <v>0.9304</v>
      </c>
      <c r="F50" s="497">
        <v>4.4666666666666668</v>
      </c>
      <c r="G50" s="495">
        <v>4.2446968383330441</v>
      </c>
      <c r="H50" s="496">
        <f t="shared" si="4"/>
        <v>93.042953760860343</v>
      </c>
      <c r="I50" s="216">
        <v>44</v>
      </c>
      <c r="J50" s="484" t="s">
        <v>1927</v>
      </c>
      <c r="K50" s="470" t="s">
        <v>1940</v>
      </c>
      <c r="L50" s="470" t="s">
        <v>1941</v>
      </c>
      <c r="M50" s="153" t="s">
        <v>123</v>
      </c>
      <c r="N50" s="153"/>
      <c r="O50" s="470" t="s">
        <v>1925</v>
      </c>
      <c r="P50" s="470" t="s">
        <v>1926</v>
      </c>
      <c r="Q50" s="492">
        <v>41495</v>
      </c>
      <c r="R50" s="216"/>
      <c r="S50" s="216"/>
    </row>
    <row r="51" spans="1:19" ht="16.5" customHeight="1">
      <c r="A51" s="216">
        <v>45</v>
      </c>
      <c r="B51" s="258">
        <v>3.0555555555555557E-3</v>
      </c>
      <c r="C51" s="223">
        <f t="shared" si="3"/>
        <v>4.4000000000000004</v>
      </c>
      <c r="D51" s="223">
        <f t="shared" si="1"/>
        <v>4.1919629950852846</v>
      </c>
      <c r="E51" s="228">
        <f t="shared" si="2"/>
        <v>0.9224</v>
      </c>
      <c r="F51" s="497">
        <v>4.4000000000000004</v>
      </c>
      <c r="G51" s="495">
        <v>4.2766773674593992</v>
      </c>
      <c r="H51" s="496">
        <f t="shared" si="4"/>
        <v>95.271886251938284</v>
      </c>
      <c r="I51" s="216">
        <v>45</v>
      </c>
      <c r="J51" s="484" t="s">
        <v>1942</v>
      </c>
      <c r="K51" s="470" t="s">
        <v>1427</v>
      </c>
      <c r="L51" s="470" t="s">
        <v>1428</v>
      </c>
      <c r="M51" s="153" t="s">
        <v>123</v>
      </c>
      <c r="N51" s="153"/>
      <c r="O51" s="470" t="s">
        <v>1943</v>
      </c>
      <c r="P51" s="470" t="s">
        <v>1944</v>
      </c>
      <c r="Q51" s="492">
        <v>42972</v>
      </c>
      <c r="R51" s="216"/>
      <c r="S51" s="216"/>
    </row>
    <row r="52" spans="1:19">
      <c r="A52" s="216">
        <v>46</v>
      </c>
      <c r="B52" s="258">
        <v>3.2060185185185186E-3</v>
      </c>
      <c r="C52" s="223">
        <f t="shared" si="3"/>
        <v>4.6166666666666671</v>
      </c>
      <c r="D52" s="223">
        <f t="shared" si="1"/>
        <v>4.2286380869058027</v>
      </c>
      <c r="E52" s="228">
        <f t="shared" si="2"/>
        <v>0.91439999999999999</v>
      </c>
      <c r="F52" s="497">
        <v>4.4333333333333336</v>
      </c>
      <c r="G52" s="495">
        <v>4.309143452302366</v>
      </c>
      <c r="H52" s="496">
        <f t="shared" si="4"/>
        <v>91.595048813844087</v>
      </c>
      <c r="I52" s="216">
        <v>46</v>
      </c>
      <c r="J52" s="485">
        <v>0.19236111111111112</v>
      </c>
      <c r="K52" s="1" t="s">
        <v>1413</v>
      </c>
      <c r="L52" s="1" t="s">
        <v>1945</v>
      </c>
      <c r="M52" s="153" t="s">
        <v>123</v>
      </c>
      <c r="N52" s="153"/>
      <c r="O52" s="1" t="s">
        <v>1925</v>
      </c>
      <c r="P52" s="1" t="s">
        <v>1944</v>
      </c>
      <c r="Q52" s="494">
        <v>43700</v>
      </c>
      <c r="R52" s="216"/>
      <c r="S52" s="216"/>
    </row>
    <row r="53" spans="1:19">
      <c r="A53" s="216">
        <v>47</v>
      </c>
      <c r="B53" s="258">
        <v>3.2638888888888891E-3</v>
      </c>
      <c r="C53" s="223">
        <f t="shared" si="3"/>
        <v>4.7</v>
      </c>
      <c r="D53" s="223">
        <f t="shared" si="1"/>
        <v>4.2659605766401878</v>
      </c>
      <c r="E53" s="228">
        <f t="shared" si="2"/>
        <v>0.90639999999999998</v>
      </c>
      <c r="F53" s="497">
        <v>4.7</v>
      </c>
      <c r="G53" s="495">
        <v>4.3421062356340947</v>
      </c>
      <c r="H53" s="496">
        <f t="shared" si="4"/>
        <v>90.765118651918883</v>
      </c>
      <c r="I53" s="216">
        <v>47</v>
      </c>
      <c r="J53" s="484" t="s">
        <v>1946</v>
      </c>
      <c r="K53" s="470" t="s">
        <v>1468</v>
      </c>
      <c r="L53" s="470" t="s">
        <v>1947</v>
      </c>
      <c r="M53" s="153" t="s">
        <v>123</v>
      </c>
      <c r="N53" s="153"/>
      <c r="O53" s="470" t="s">
        <v>1925</v>
      </c>
      <c r="P53" s="470" t="s">
        <v>1944</v>
      </c>
      <c r="Q53" s="492">
        <v>42237</v>
      </c>
      <c r="R53" s="216"/>
      <c r="S53" s="216"/>
    </row>
    <row r="54" spans="1:19">
      <c r="A54" s="216">
        <v>48</v>
      </c>
      <c r="B54" s="258">
        <v>3.1250000000000002E-3</v>
      </c>
      <c r="C54" s="223">
        <f t="shared" si="3"/>
        <v>4.5</v>
      </c>
      <c r="D54" s="223">
        <f t="shared" si="1"/>
        <v>4.303947758978925</v>
      </c>
      <c r="E54" s="228">
        <f t="shared" si="2"/>
        <v>0.89839999999999998</v>
      </c>
      <c r="F54" s="497">
        <v>4.5</v>
      </c>
      <c r="G54" s="495">
        <v>4.3755772038013525</v>
      </c>
      <c r="H54" s="496">
        <f t="shared" si="4"/>
        <v>95.643283532864999</v>
      </c>
      <c r="I54" s="216">
        <v>48</v>
      </c>
      <c r="J54" s="484" t="s">
        <v>1948</v>
      </c>
      <c r="K54" s="470" t="s">
        <v>1949</v>
      </c>
      <c r="L54" s="470" t="s">
        <v>1950</v>
      </c>
      <c r="M54" s="153" t="s">
        <v>123</v>
      </c>
      <c r="N54" s="153"/>
      <c r="O54" s="470" t="s">
        <v>1925</v>
      </c>
      <c r="P54" s="470" t="s">
        <v>1944</v>
      </c>
      <c r="Q54" s="492">
        <v>42237</v>
      </c>
      <c r="R54" s="216"/>
      <c r="S54" s="216"/>
    </row>
    <row r="55" spans="1:19">
      <c r="A55" s="216">
        <v>49</v>
      </c>
      <c r="B55" s="258">
        <v>3.2175925925925926E-3</v>
      </c>
      <c r="C55" s="223">
        <f t="shared" si="3"/>
        <v>4.6333333333333337</v>
      </c>
      <c r="D55" s="223">
        <f t="shared" si="1"/>
        <v>4.3426175501647197</v>
      </c>
      <c r="E55" s="228">
        <f t="shared" si="2"/>
        <v>0.89039999999999997</v>
      </c>
      <c r="F55" s="497">
        <v>4.6333333333333337</v>
      </c>
      <c r="G55" s="495">
        <v>4.4095682000705532</v>
      </c>
      <c r="H55" s="496">
        <f t="shared" si="4"/>
        <v>93.725558636648614</v>
      </c>
      <c r="I55" s="216">
        <v>49</v>
      </c>
      <c r="J55" s="484" t="s">
        <v>1951</v>
      </c>
      <c r="K55" s="470" t="s">
        <v>1952</v>
      </c>
      <c r="L55" s="470" t="s">
        <v>1953</v>
      </c>
      <c r="M55" s="153" t="s">
        <v>123</v>
      </c>
      <c r="N55" s="153"/>
      <c r="O55" s="470" t="s">
        <v>1925</v>
      </c>
      <c r="P55" s="470" t="s">
        <v>1944</v>
      </c>
      <c r="Q55" s="492">
        <v>41873</v>
      </c>
      <c r="R55" s="216"/>
      <c r="S55" s="216"/>
    </row>
    <row r="56" spans="1:19" ht="16.5" customHeight="1">
      <c r="A56" s="216">
        <v>50</v>
      </c>
      <c r="B56" s="258">
        <v>3.2175925925925926E-3</v>
      </c>
      <c r="C56" s="223">
        <f t="shared" si="3"/>
        <v>4.6333333333333337</v>
      </c>
      <c r="D56" s="223">
        <f t="shared" si="1"/>
        <v>4.3819885161680263</v>
      </c>
      <c r="E56" s="228">
        <f t="shared" si="2"/>
        <v>0.88239999999999996</v>
      </c>
      <c r="F56" s="497">
        <v>4.666666666666667</v>
      </c>
      <c r="G56" s="495">
        <v>4.4440914385996759</v>
      </c>
      <c r="H56" s="496">
        <f t="shared" si="4"/>
        <v>94.575291715856679</v>
      </c>
      <c r="I56" s="216">
        <v>50</v>
      </c>
      <c r="J56" s="485">
        <v>0.19305555555555554</v>
      </c>
      <c r="K56" s="486" t="s">
        <v>1413</v>
      </c>
      <c r="L56" s="486" t="s">
        <v>1974</v>
      </c>
      <c r="M56" s="153" t="s">
        <v>123</v>
      </c>
      <c r="N56" s="153"/>
      <c r="O56" s="487" t="s">
        <v>1975</v>
      </c>
      <c r="P56" s="146" t="s">
        <v>1934</v>
      </c>
      <c r="Q56" s="493">
        <v>45101</v>
      </c>
      <c r="R56" s="216"/>
      <c r="S56" s="216"/>
    </row>
    <row r="57" spans="1:19">
      <c r="A57" s="216">
        <v>51</v>
      </c>
      <c r="B57" s="258">
        <v>3.2870370370370371E-3</v>
      </c>
      <c r="C57" s="223">
        <f t="shared" si="3"/>
        <v>4.7333333333333334</v>
      </c>
      <c r="D57" s="223">
        <f t="shared" si="1"/>
        <v>4.422079902409271</v>
      </c>
      <c r="E57" s="228">
        <f t="shared" si="2"/>
        <v>0.87439999999999996</v>
      </c>
      <c r="F57" s="497">
        <v>4.7666666666666666</v>
      </c>
      <c r="G57" s="495">
        <v>4.4791595190716897</v>
      </c>
      <c r="H57" s="496">
        <f t="shared" si="4"/>
        <v>93.424223290336698</v>
      </c>
      <c r="I57" s="216">
        <v>51</v>
      </c>
      <c r="J57" s="485">
        <v>0.19722222222222222</v>
      </c>
      <c r="K57" s="486" t="s">
        <v>1413</v>
      </c>
      <c r="L57" s="486" t="s">
        <v>1974</v>
      </c>
      <c r="M57" s="153" t="s">
        <v>123</v>
      </c>
      <c r="N57" s="153"/>
      <c r="O57" s="487" t="s">
        <v>1975</v>
      </c>
      <c r="P57" s="470" t="s">
        <v>1939</v>
      </c>
      <c r="Q57" s="492">
        <v>45431</v>
      </c>
      <c r="R57" s="216"/>
      <c r="S57" s="216"/>
    </row>
    <row r="58" spans="1:19">
      <c r="A58" s="216">
        <v>52</v>
      </c>
      <c r="B58" s="258">
        <v>3.3796296296296296E-3</v>
      </c>
      <c r="C58" s="223">
        <f t="shared" si="3"/>
        <v>4.8666666666666663</v>
      </c>
      <c r="D58" s="223">
        <f t="shared" si="1"/>
        <v>4.4629116651277316</v>
      </c>
      <c r="E58" s="228">
        <f t="shared" si="2"/>
        <v>0.86639999999999995</v>
      </c>
      <c r="F58" s="497">
        <v>4.9333333333333336</v>
      </c>
      <c r="G58" s="495">
        <v>4.5147854420263123</v>
      </c>
      <c r="H58" s="496">
        <f t="shared" si="4"/>
        <v>91.703664351939693</v>
      </c>
      <c r="I58" s="216">
        <v>52</v>
      </c>
      <c r="J58" s="485">
        <v>0.20277777777777778</v>
      </c>
      <c r="K58" s="1" t="s">
        <v>1976</v>
      </c>
      <c r="L58" s="1" t="s">
        <v>1977</v>
      </c>
      <c r="M58" s="153" t="s">
        <v>123</v>
      </c>
      <c r="N58" s="153"/>
      <c r="O58" s="1" t="s">
        <v>1978</v>
      </c>
      <c r="P58" s="1" t="s">
        <v>1926</v>
      </c>
      <c r="Q58" s="494">
        <v>44764</v>
      </c>
      <c r="R58" s="216"/>
      <c r="S58" s="216"/>
    </row>
    <row r="59" spans="1:19">
      <c r="A59" s="216">
        <v>53</v>
      </c>
      <c r="B59" s="258">
        <v>3.2638888888888891E-3</v>
      </c>
      <c r="C59" s="223">
        <f t="shared" si="3"/>
        <v>4.7</v>
      </c>
      <c r="D59" s="223">
        <f t="shared" si="1"/>
        <v>4.5045045045045038</v>
      </c>
      <c r="E59" s="228">
        <f t="shared" si="2"/>
        <v>0.85840000000000005</v>
      </c>
      <c r="F59" s="497">
        <v>4.7666666666666666</v>
      </c>
      <c r="G59" s="495">
        <v>4.5509826249293148</v>
      </c>
      <c r="H59" s="496">
        <f t="shared" si="4"/>
        <v>95.840521372436243</v>
      </c>
      <c r="I59" s="216">
        <v>53</v>
      </c>
      <c r="J59" s="485">
        <v>0.19583333333333333</v>
      </c>
      <c r="K59" s="470" t="s">
        <v>1979</v>
      </c>
      <c r="L59" s="470" t="s">
        <v>1980</v>
      </c>
      <c r="M59" s="153" t="s">
        <v>123</v>
      </c>
      <c r="N59" s="153"/>
      <c r="O59" s="470" t="s">
        <v>1938</v>
      </c>
      <c r="P59" s="470" t="s">
        <v>1939</v>
      </c>
      <c r="Q59" s="492">
        <v>45023</v>
      </c>
      <c r="R59" s="216"/>
      <c r="S59" s="216"/>
    </row>
    <row r="60" spans="1:19">
      <c r="A60" s="216">
        <v>54</v>
      </c>
      <c r="B60" s="258">
        <v>3.2870370370370371E-3</v>
      </c>
      <c r="C60" s="223">
        <f t="shared" si="3"/>
        <v>4.7333333333333334</v>
      </c>
      <c r="D60" s="223">
        <f t="shared" si="1"/>
        <v>4.5468798996550639</v>
      </c>
      <c r="E60" s="228">
        <f t="shared" si="2"/>
        <v>0.85040000000000004</v>
      </c>
      <c r="F60" s="497">
        <v>4.8333333333333321</v>
      </c>
      <c r="G60" s="495">
        <v>4.5877649190210681</v>
      </c>
      <c r="H60" s="496">
        <f t="shared" si="4"/>
        <v>96.060842950459104</v>
      </c>
      <c r="I60" s="216">
        <v>54</v>
      </c>
      <c r="J60" s="485">
        <v>0.19722222222222222</v>
      </c>
      <c r="K60" s="1" t="s">
        <v>1468</v>
      </c>
      <c r="L60" s="1" t="s">
        <v>1947</v>
      </c>
      <c r="M60" s="153" t="s">
        <v>123</v>
      </c>
      <c r="N60" s="153"/>
      <c r="O60" s="487" t="s">
        <v>1981</v>
      </c>
      <c r="P60" s="470" t="s">
        <v>1926</v>
      </c>
      <c r="Q60" s="492">
        <v>44764</v>
      </c>
      <c r="R60" s="216"/>
      <c r="S60" s="216"/>
    </row>
    <row r="61" spans="1:19" ht="14.25" customHeight="1">
      <c r="A61" s="216">
        <v>55</v>
      </c>
      <c r="B61" s="258">
        <v>3.3217592592592591E-3</v>
      </c>
      <c r="C61" s="223">
        <f t="shared" si="3"/>
        <v>4.7833333333333332</v>
      </c>
      <c r="D61" s="223">
        <f t="shared" si="1"/>
        <v>4.5900601456157002</v>
      </c>
      <c r="E61" s="228">
        <f t="shared" si="2"/>
        <v>0.84240000000000004</v>
      </c>
      <c r="F61" s="497">
        <v>4.8166666666666664</v>
      </c>
      <c r="G61" s="495">
        <v>4.6251466269888128</v>
      </c>
      <c r="H61" s="496">
        <f t="shared" si="4"/>
        <v>95.95944555294146</v>
      </c>
      <c r="I61" s="216">
        <v>55</v>
      </c>
      <c r="J61" s="485">
        <v>0.19930555555555554</v>
      </c>
      <c r="K61" s="486" t="s">
        <v>1982</v>
      </c>
      <c r="L61" s="486" t="s">
        <v>1983</v>
      </c>
      <c r="M61" s="153" t="s">
        <v>123</v>
      </c>
      <c r="N61" s="153"/>
      <c r="O61" s="487" t="s">
        <v>1975</v>
      </c>
      <c r="P61" s="146" t="s">
        <v>1934</v>
      </c>
      <c r="Q61" s="493">
        <v>45101</v>
      </c>
      <c r="R61" s="216"/>
      <c r="S61" s="216"/>
    </row>
    <row r="62" spans="1:19" ht="15" customHeight="1">
      <c r="A62" s="216">
        <v>56</v>
      </c>
      <c r="B62" s="258">
        <v>3.3564814814814816E-3</v>
      </c>
      <c r="C62" s="223">
        <f t="shared" si="3"/>
        <v>4.833333333333333</v>
      </c>
      <c r="D62" s="223">
        <f t="shared" si="1"/>
        <v>4.6340683924576531</v>
      </c>
      <c r="E62" s="228">
        <f t="shared" si="2"/>
        <v>0.83440000000000003</v>
      </c>
      <c r="F62" s="497">
        <v>4.8333333333333321</v>
      </c>
      <c r="G62" s="495">
        <v>4.6631425215099851</v>
      </c>
      <c r="H62" s="496">
        <f t="shared" si="4"/>
        <v>95.877277085330761</v>
      </c>
      <c r="I62" s="216">
        <v>56</v>
      </c>
      <c r="J62" s="484" t="s">
        <v>1954</v>
      </c>
      <c r="K62" s="470" t="s">
        <v>1871</v>
      </c>
      <c r="L62" s="470" t="s">
        <v>1984</v>
      </c>
      <c r="M62" s="153" t="s">
        <v>123</v>
      </c>
      <c r="N62" s="153"/>
      <c r="O62" s="470" t="s">
        <v>1985</v>
      </c>
      <c r="P62" s="470" t="s">
        <v>1926</v>
      </c>
      <c r="Q62" s="492">
        <v>41495</v>
      </c>
      <c r="R62" s="216"/>
      <c r="S62" s="216"/>
    </row>
    <row r="63" spans="1:19">
      <c r="A63" s="216">
        <v>57</v>
      </c>
      <c r="B63" s="258">
        <v>3.425925925925926E-3</v>
      </c>
      <c r="C63" s="223">
        <f t="shared" si="3"/>
        <v>4.9333333333333336</v>
      </c>
      <c r="D63" s="223">
        <f t="shared" si="1"/>
        <v>4.6789286866731201</v>
      </c>
      <c r="E63" s="228">
        <f t="shared" si="2"/>
        <v>0.82640000000000002</v>
      </c>
      <c r="F63" s="497">
        <v>4.9333333333333336</v>
      </c>
      <c r="G63" s="495">
        <v>4.7017678647171337</v>
      </c>
      <c r="H63" s="496">
        <f t="shared" si="4"/>
        <v>94.843149054184863</v>
      </c>
      <c r="I63" s="216">
        <v>57</v>
      </c>
      <c r="J63" s="484" t="s">
        <v>1955</v>
      </c>
      <c r="K63" s="470" t="s">
        <v>1986</v>
      </c>
      <c r="L63" s="470" t="s">
        <v>1987</v>
      </c>
      <c r="M63" s="153" t="s">
        <v>123</v>
      </c>
      <c r="N63" s="153"/>
      <c r="O63" s="470" t="s">
        <v>1925</v>
      </c>
      <c r="P63" s="470" t="s">
        <v>1944</v>
      </c>
      <c r="Q63" s="492">
        <v>43700</v>
      </c>
      <c r="R63" s="216"/>
      <c r="S63" s="216"/>
    </row>
    <row r="64" spans="1:19">
      <c r="A64" s="216">
        <v>58</v>
      </c>
      <c r="B64" s="258">
        <v>3.4837962962962965E-3</v>
      </c>
      <c r="C64" s="223">
        <f t="shared" si="3"/>
        <v>5.0166666666666666</v>
      </c>
      <c r="D64" s="223">
        <f t="shared" si="1"/>
        <v>4.7246660149885953</v>
      </c>
      <c r="E64" s="228">
        <f t="shared" si="2"/>
        <v>0.81840000000000002</v>
      </c>
      <c r="F64" s="497">
        <v>5.0166666666666666</v>
      </c>
      <c r="G64" s="495">
        <v>4.7410384286382934</v>
      </c>
      <c r="H64" s="496">
        <f t="shared" si="4"/>
        <v>94.179389003094926</v>
      </c>
      <c r="I64" s="216">
        <v>58</v>
      </c>
      <c r="J64" s="484" t="s">
        <v>1956</v>
      </c>
      <c r="K64" s="470" t="s">
        <v>1988</v>
      </c>
      <c r="L64" s="470" t="s">
        <v>1989</v>
      </c>
      <c r="M64" s="153" t="s">
        <v>123</v>
      </c>
      <c r="N64" s="153"/>
      <c r="O64" s="470" t="s">
        <v>1978</v>
      </c>
      <c r="P64" s="470" t="s">
        <v>1926</v>
      </c>
      <c r="Q64" s="492">
        <v>43301</v>
      </c>
      <c r="R64" s="216"/>
      <c r="S64" s="216"/>
    </row>
    <row r="65" spans="1:19">
      <c r="A65" s="216">
        <v>59</v>
      </c>
      <c r="B65" s="258">
        <v>3.5300925925925925E-3</v>
      </c>
      <c r="C65" s="223">
        <f t="shared" si="3"/>
        <v>5.083333333333333</v>
      </c>
      <c r="D65" s="223">
        <f t="shared" si="1"/>
        <v>4.7713063507732798</v>
      </c>
      <c r="E65" s="228">
        <f t="shared" ref="E65:E96" si="5">ROUND(1-IF(A65&lt;J$3,0,IF(A65&lt;J$4,G$3*(A65-J$3)^2,G$2+G$4*(A65-J$4)+(A65&gt;J$5)*G$5*(A65-J$5)^2)),4)</f>
        <v>0.81040000000000001</v>
      </c>
      <c r="F65" s="497">
        <v>5.083333333333333</v>
      </c>
      <c r="G65" s="495">
        <v>4.7809705166703278</v>
      </c>
      <c r="H65" s="496">
        <f t="shared" si="4"/>
        <v>93.861764277507149</v>
      </c>
      <c r="I65" s="216">
        <v>59</v>
      </c>
      <c r="J65" s="484" t="s">
        <v>1957</v>
      </c>
      <c r="K65" s="470" t="s">
        <v>1988</v>
      </c>
      <c r="L65" s="470" t="s">
        <v>1989</v>
      </c>
      <c r="M65" s="153" t="s">
        <v>123</v>
      </c>
      <c r="N65" s="153"/>
      <c r="O65" s="470" t="s">
        <v>1978</v>
      </c>
      <c r="P65" s="470" t="s">
        <v>1926</v>
      </c>
      <c r="Q65" s="492">
        <v>43686</v>
      </c>
      <c r="R65" s="216"/>
      <c r="S65" s="216"/>
    </row>
    <row r="66" spans="1:19">
      <c r="A66" s="216">
        <v>60</v>
      </c>
      <c r="B66" s="258">
        <v>3.3449074074074076E-3</v>
      </c>
      <c r="C66" s="223">
        <f t="shared" si="3"/>
        <v>4.8166666666666664</v>
      </c>
      <c r="D66" s="223">
        <f t="shared" si="1"/>
        <v>4.8188767032236619</v>
      </c>
      <c r="E66" s="228">
        <f t="shared" si="5"/>
        <v>0.8024</v>
      </c>
      <c r="F66" s="497">
        <v>5.05</v>
      </c>
      <c r="G66" s="495">
        <v>4.8215809861466745</v>
      </c>
      <c r="H66" s="496">
        <f t="shared" si="4"/>
        <v>100.04588311190994</v>
      </c>
      <c r="I66" s="216">
        <v>60</v>
      </c>
      <c r="J66" s="485">
        <v>0.20069444444444443</v>
      </c>
      <c r="K66" s="470" t="s">
        <v>1986</v>
      </c>
      <c r="L66" s="470" t="s">
        <v>1987</v>
      </c>
      <c r="M66" s="153" t="s">
        <v>123</v>
      </c>
      <c r="N66" s="153"/>
      <c r="O66" s="488" t="s">
        <v>1990</v>
      </c>
      <c r="P66" s="488" t="s">
        <v>1991</v>
      </c>
      <c r="Q66" s="492">
        <v>44758</v>
      </c>
      <c r="R66" s="216"/>
      <c r="S66" s="216"/>
    </row>
    <row r="67" spans="1:19">
      <c r="A67" s="216">
        <v>61</v>
      </c>
      <c r="B67" s="258">
        <v>3.6226851851851854E-3</v>
      </c>
      <c r="C67" s="223">
        <f t="shared" si="3"/>
        <v>5.2166666666666668</v>
      </c>
      <c r="D67" s="223">
        <f t="shared" si="1"/>
        <v>4.8674051695199729</v>
      </c>
      <c r="E67" s="228">
        <f t="shared" si="5"/>
        <v>0.7944</v>
      </c>
      <c r="F67" s="497">
        <v>5.2166666666666668</v>
      </c>
      <c r="G67" s="495">
        <v>4.862887272065092</v>
      </c>
      <c r="H67" s="496">
        <f t="shared" si="4"/>
        <v>93.304891428497882</v>
      </c>
      <c r="I67" s="216">
        <v>61</v>
      </c>
      <c r="J67" s="484" t="s">
        <v>1958</v>
      </c>
      <c r="K67" s="470" t="s">
        <v>1988</v>
      </c>
      <c r="L67" s="470" t="s">
        <v>1992</v>
      </c>
      <c r="M67" s="153" t="s">
        <v>123</v>
      </c>
      <c r="N67" s="153"/>
      <c r="O67" s="470" t="s">
        <v>1925</v>
      </c>
      <c r="P67" s="470" t="s">
        <v>1944</v>
      </c>
      <c r="Q67" s="492">
        <v>43700</v>
      </c>
      <c r="R67" s="216"/>
      <c r="S67" s="216"/>
    </row>
    <row r="68" spans="1:19">
      <c r="A68" s="216">
        <v>62</v>
      </c>
      <c r="B68" s="258">
        <v>3.472222222222222E-3</v>
      </c>
      <c r="C68" s="223">
        <f t="shared" si="3"/>
        <v>5</v>
      </c>
      <c r="D68" s="223">
        <f t="shared" si="1"/>
        <v>4.9169209901661572</v>
      </c>
      <c r="E68" s="228">
        <f t="shared" si="5"/>
        <v>0.78639999999999999</v>
      </c>
      <c r="F68" s="497">
        <v>5.333333333333333</v>
      </c>
      <c r="G68" s="495">
        <v>4.9049074120456178</v>
      </c>
      <c r="H68" s="496">
        <f t="shared" si="4"/>
        <v>98.338419803323148</v>
      </c>
      <c r="I68" s="216">
        <v>62</v>
      </c>
      <c r="J68" s="485">
        <v>0.20833333333333334</v>
      </c>
      <c r="K68" s="470" t="s">
        <v>1366</v>
      </c>
      <c r="L68" s="470" t="s">
        <v>1993</v>
      </c>
      <c r="M68" s="153" t="s">
        <v>123</v>
      </c>
      <c r="N68" s="153"/>
      <c r="O68" s="470" t="s">
        <v>1994</v>
      </c>
      <c r="P68" s="470" t="s">
        <v>1995</v>
      </c>
      <c r="Q68" s="492">
        <v>44388</v>
      </c>
      <c r="R68" s="216"/>
      <c r="S68" s="216"/>
    </row>
    <row r="69" spans="1:19">
      <c r="A69" s="216">
        <v>63</v>
      </c>
      <c r="B69" s="258">
        <v>3.5416666666666665E-3</v>
      </c>
      <c r="C69" s="223">
        <f t="shared" si="3"/>
        <v>5.0999999999999996</v>
      </c>
      <c r="D69" s="223">
        <f t="shared" si="1"/>
        <v>4.9674546077423773</v>
      </c>
      <c r="E69" s="228">
        <f t="shared" si="5"/>
        <v>0.77839999999999998</v>
      </c>
      <c r="F69" s="497">
        <v>5.4333333333333336</v>
      </c>
      <c r="G69" s="495">
        <v>4.9476600725937532</v>
      </c>
      <c r="H69" s="496">
        <f t="shared" si="4"/>
        <v>97.40107074004662</v>
      </c>
      <c r="I69" s="216">
        <v>63</v>
      </c>
      <c r="J69" s="485">
        <v>0.21249999999999999</v>
      </c>
      <c r="K69" s="1" t="s">
        <v>1988</v>
      </c>
      <c r="L69" s="1" t="s">
        <v>1989</v>
      </c>
      <c r="M69" s="153" t="s">
        <v>123</v>
      </c>
      <c r="N69" s="153"/>
      <c r="O69" s="1" t="s">
        <v>1981</v>
      </c>
      <c r="P69" s="1" t="s">
        <v>1926</v>
      </c>
      <c r="Q69" s="494">
        <v>45114</v>
      </c>
      <c r="R69" s="216"/>
      <c r="S69" s="216"/>
    </row>
    <row r="70" spans="1:19" ht="19.5" customHeight="1">
      <c r="A70" s="216">
        <v>64</v>
      </c>
      <c r="B70" s="258">
        <v>3.5763888888888889E-3</v>
      </c>
      <c r="C70" s="223">
        <f t="shared" si="3"/>
        <v>5.15</v>
      </c>
      <c r="D70" s="223">
        <f t="shared" si="1"/>
        <v>5.0190377293181028</v>
      </c>
      <c r="E70" s="228">
        <f t="shared" si="5"/>
        <v>0.77039999999999997</v>
      </c>
      <c r="F70" s="497">
        <v>5.166666666666667</v>
      </c>
      <c r="G70" s="495">
        <v>4.9911645767492443</v>
      </c>
      <c r="H70" s="496">
        <f t="shared" si="4"/>
        <v>97.457043287730144</v>
      </c>
      <c r="I70" s="216">
        <v>64</v>
      </c>
      <c r="J70" s="485">
        <v>0.21458333333333335</v>
      </c>
      <c r="K70" s="470" t="s">
        <v>1366</v>
      </c>
      <c r="L70" s="470" t="s">
        <v>1993</v>
      </c>
      <c r="M70" s="153" t="s">
        <v>123</v>
      </c>
      <c r="N70" s="153"/>
      <c r="O70" s="487" t="s">
        <v>1975</v>
      </c>
      <c r="P70" s="146" t="s">
        <v>1934</v>
      </c>
      <c r="Q70" s="493">
        <v>45101</v>
      </c>
      <c r="R70" s="216"/>
      <c r="S70" s="216"/>
    </row>
    <row r="71" spans="1:19">
      <c r="A71" s="216">
        <v>65</v>
      </c>
      <c r="B71" s="258">
        <v>3.6805555555555554E-3</v>
      </c>
      <c r="C71" s="223">
        <f t="shared" si="3"/>
        <v>5.3</v>
      </c>
      <c r="D71" s="223">
        <f t="shared" si="1"/>
        <v>5.0717033927946833</v>
      </c>
      <c r="E71" s="228">
        <f t="shared" si="5"/>
        <v>0.76239999999999997</v>
      </c>
      <c r="F71" s="497">
        <v>5.3</v>
      </c>
      <c r="G71" s="495">
        <v>5.0354409332064831</v>
      </c>
      <c r="H71" s="496">
        <f t="shared" si="4"/>
        <v>95.692516845182709</v>
      </c>
      <c r="I71" s="216">
        <v>65</v>
      </c>
      <c r="J71" s="484" t="s">
        <v>1959</v>
      </c>
      <c r="K71" s="470" t="s">
        <v>1453</v>
      </c>
      <c r="L71" s="470" t="s">
        <v>1454</v>
      </c>
      <c r="M71" s="153" t="s">
        <v>123</v>
      </c>
      <c r="N71" s="153"/>
      <c r="O71" s="470" t="s">
        <v>1925</v>
      </c>
      <c r="P71" s="470" t="s">
        <v>1944</v>
      </c>
      <c r="Q71" s="492">
        <v>42608</v>
      </c>
      <c r="R71" s="216"/>
      <c r="S71" s="216"/>
    </row>
    <row r="72" spans="1:19" ht="17.25" customHeight="1">
      <c r="A72" s="216">
        <v>66</v>
      </c>
      <c r="B72" s="258">
        <v>3.7962962962962963E-3</v>
      </c>
      <c r="C72" s="223">
        <f t="shared" si="3"/>
        <v>5.4666666666666668</v>
      </c>
      <c r="D72" s="223">
        <f t="shared" si="1"/>
        <v>5.1254860374690701</v>
      </c>
      <c r="E72" s="228">
        <f t="shared" si="5"/>
        <v>0.75439999999999996</v>
      </c>
      <c r="F72" s="497">
        <v>5.4666666666666668</v>
      </c>
      <c r="G72" s="495">
        <v>5.080509866998737</v>
      </c>
      <c r="H72" s="496">
        <f t="shared" si="4"/>
        <v>93.758890929312258</v>
      </c>
      <c r="I72" s="216">
        <v>66</v>
      </c>
      <c r="J72" s="484" t="s">
        <v>1960</v>
      </c>
      <c r="K72" s="470" t="s">
        <v>1453</v>
      </c>
      <c r="L72" s="470" t="s">
        <v>1454</v>
      </c>
      <c r="M72" s="153" t="s">
        <v>123</v>
      </c>
      <c r="N72" s="153"/>
      <c r="O72" s="470" t="s">
        <v>1943</v>
      </c>
      <c r="P72" s="470" t="s">
        <v>1944</v>
      </c>
      <c r="Q72" s="492">
        <v>42972</v>
      </c>
      <c r="R72" s="216"/>
      <c r="S72" s="216"/>
    </row>
    <row r="73" spans="1:19">
      <c r="A73" s="216">
        <v>67</v>
      </c>
      <c r="B73" s="258">
        <v>3.6921296296296298E-3</v>
      </c>
      <c r="C73" s="223">
        <f t="shared" si="3"/>
        <v>5.3166666666666673</v>
      </c>
      <c r="D73" s="223">
        <f t="shared" ref="D73:D104" si="6">E$4/E73</f>
        <v>5.1825045793682705</v>
      </c>
      <c r="E73" s="228">
        <f t="shared" si="5"/>
        <v>0.74609999999999999</v>
      </c>
      <c r="F73" s="497">
        <v>5.3666666666666663</v>
      </c>
      <c r="G73" s="495">
        <v>5.1263928518450648</v>
      </c>
      <c r="H73" s="496">
        <f t="shared" si="4"/>
        <v>97.476575160531723</v>
      </c>
      <c r="I73" s="216">
        <v>67</v>
      </c>
      <c r="J73" s="485">
        <v>0.22152777777777777</v>
      </c>
      <c r="K73" s="470" t="s">
        <v>1459</v>
      </c>
      <c r="L73" s="470" t="s">
        <v>1460</v>
      </c>
      <c r="M73" s="153" t="s">
        <v>123</v>
      </c>
      <c r="N73" s="153"/>
      <c r="O73" s="470" t="s">
        <v>1938</v>
      </c>
      <c r="P73" s="470" t="s">
        <v>1939</v>
      </c>
      <c r="Q73" s="492">
        <v>45023</v>
      </c>
      <c r="R73" s="216"/>
      <c r="S73" s="216"/>
    </row>
    <row r="74" spans="1:19">
      <c r="A74" s="216">
        <v>68</v>
      </c>
      <c r="B74" s="258">
        <v>3.7384259259259259E-3</v>
      </c>
      <c r="C74" s="223">
        <f t="shared" si="3"/>
        <v>5.3833333333333329</v>
      </c>
      <c r="D74" s="223">
        <f t="shared" si="6"/>
        <v>5.2457830235608007</v>
      </c>
      <c r="E74" s="228">
        <f t="shared" si="5"/>
        <v>0.73709999999999998</v>
      </c>
      <c r="F74" s="497">
        <v>5.7</v>
      </c>
      <c r="G74" s="495">
        <v>5.175196932759877</v>
      </c>
      <c r="H74" s="496">
        <f t="shared" si="4"/>
        <v>97.444885886578348</v>
      </c>
      <c r="I74" s="216">
        <v>68</v>
      </c>
      <c r="J74" s="485">
        <v>0.22430555555555556</v>
      </c>
      <c r="K74" s="470" t="s">
        <v>1459</v>
      </c>
      <c r="L74" s="470" t="s">
        <v>1460</v>
      </c>
      <c r="M74" s="153" t="s">
        <v>123</v>
      </c>
      <c r="N74" s="153"/>
      <c r="O74" s="487" t="s">
        <v>1975</v>
      </c>
      <c r="P74" s="470" t="s">
        <v>1939</v>
      </c>
      <c r="Q74" s="492">
        <v>45431</v>
      </c>
      <c r="R74" s="216"/>
      <c r="S74" s="216"/>
    </row>
    <row r="75" spans="1:19">
      <c r="A75" s="216">
        <v>69</v>
      </c>
      <c r="B75" s="258">
        <v>4.0625000000000001E-3</v>
      </c>
      <c r="C75" s="223">
        <f t="shared" si="3"/>
        <v>5.8500000000000005</v>
      </c>
      <c r="D75" s="223">
        <f t="shared" si="6"/>
        <v>5.3164672991429489</v>
      </c>
      <c r="E75" s="228">
        <f t="shared" si="5"/>
        <v>0.72729999999999995</v>
      </c>
      <c r="F75" s="497">
        <v>6.0166666666666666</v>
      </c>
      <c r="G75" s="495">
        <v>5.2291944815309304</v>
      </c>
      <c r="H75" s="496">
        <f t="shared" si="4"/>
        <v>90.879782891332439</v>
      </c>
      <c r="I75" s="216">
        <v>69</v>
      </c>
      <c r="J75" s="485">
        <v>0.24374999999999999</v>
      </c>
      <c r="K75" s="470" t="s">
        <v>1996</v>
      </c>
      <c r="L75" s="470" t="s">
        <v>1997</v>
      </c>
      <c r="M75" s="153" t="s">
        <v>123</v>
      </c>
      <c r="N75" s="153"/>
      <c r="O75" s="487" t="s">
        <v>1975</v>
      </c>
      <c r="P75" s="470" t="s">
        <v>1939</v>
      </c>
      <c r="Q75" s="492">
        <v>45431</v>
      </c>
      <c r="R75" s="216"/>
      <c r="S75" s="216"/>
    </row>
    <row r="76" spans="1:19">
      <c r="A76" s="216">
        <v>70</v>
      </c>
      <c r="B76" s="258">
        <v>4.178240740740741E-3</v>
      </c>
      <c r="C76" s="223">
        <f t="shared" si="3"/>
        <v>6.0166666666666675</v>
      </c>
      <c r="D76" s="223">
        <f t="shared" si="6"/>
        <v>5.395850776816447</v>
      </c>
      <c r="E76" s="228">
        <f t="shared" si="5"/>
        <v>0.71660000000000001</v>
      </c>
      <c r="F76" s="497">
        <v>5.7166666666666668</v>
      </c>
      <c r="G76" s="495">
        <v>5.2886833428979729</v>
      </c>
      <c r="H76" s="496">
        <f t="shared" si="4"/>
        <v>89.68173036260022</v>
      </c>
      <c r="I76" s="216">
        <v>70</v>
      </c>
      <c r="J76" s="484" t="s">
        <v>1961</v>
      </c>
      <c r="K76" s="470" t="s">
        <v>1446</v>
      </c>
      <c r="L76" s="470" t="s">
        <v>1998</v>
      </c>
      <c r="M76" s="153" t="s">
        <v>123</v>
      </c>
      <c r="N76" s="153"/>
      <c r="O76" s="470" t="s">
        <v>1925</v>
      </c>
      <c r="P76" s="470" t="s">
        <v>1944</v>
      </c>
      <c r="Q76" s="492">
        <v>43700</v>
      </c>
      <c r="R76" s="216"/>
      <c r="S76" s="216"/>
    </row>
    <row r="77" spans="1:19" ht="12.75" customHeight="1">
      <c r="A77" s="216">
        <v>71</v>
      </c>
      <c r="B77" s="258">
        <v>3.8541666666666668E-3</v>
      </c>
      <c r="C77" s="223">
        <f t="shared" si="3"/>
        <v>5.55</v>
      </c>
      <c r="D77" s="223">
        <f t="shared" si="6"/>
        <v>5.4830780865948183</v>
      </c>
      <c r="E77" s="228">
        <f t="shared" si="5"/>
        <v>0.70520000000000005</v>
      </c>
      <c r="F77" s="497">
        <v>6.083333333333333</v>
      </c>
      <c r="G77" s="495">
        <v>5.3540020595820685</v>
      </c>
      <c r="H77" s="496">
        <f t="shared" si="4"/>
        <v>98.794199758465197</v>
      </c>
      <c r="I77" s="216">
        <v>71</v>
      </c>
      <c r="J77" s="489" t="s">
        <v>1962</v>
      </c>
      <c r="K77" s="486" t="s">
        <v>1491</v>
      </c>
      <c r="L77" s="486" t="s">
        <v>1999</v>
      </c>
      <c r="M77" s="153" t="s">
        <v>123</v>
      </c>
      <c r="N77" s="153"/>
      <c r="O77" s="487" t="s">
        <v>1975</v>
      </c>
      <c r="P77" s="146" t="s">
        <v>1934</v>
      </c>
      <c r="Q77" s="493">
        <v>45101</v>
      </c>
      <c r="R77" s="216"/>
      <c r="S77" s="216"/>
    </row>
    <row r="78" spans="1:19">
      <c r="A78" s="216">
        <v>72</v>
      </c>
      <c r="B78" s="258">
        <v>4.2245370370370371E-3</v>
      </c>
      <c r="C78" s="223">
        <f t="shared" si="3"/>
        <v>6.083333333333333</v>
      </c>
      <c r="D78" s="223">
        <f t="shared" si="6"/>
        <v>5.5804108336941356</v>
      </c>
      <c r="E78" s="228">
        <f t="shared" si="5"/>
        <v>0.69289999999999996</v>
      </c>
      <c r="F78" s="497">
        <v>5.916666666666667</v>
      </c>
      <c r="G78" s="495">
        <v>5.4255351078296243</v>
      </c>
      <c r="H78" s="496">
        <f t="shared" si="4"/>
        <v>91.732780827848799</v>
      </c>
      <c r="I78" s="216">
        <v>72</v>
      </c>
      <c r="J78" s="484" t="s">
        <v>1963</v>
      </c>
      <c r="K78" s="470" t="s">
        <v>1409</v>
      </c>
      <c r="L78" s="470" t="s">
        <v>2000</v>
      </c>
      <c r="M78" s="153" t="s">
        <v>123</v>
      </c>
      <c r="N78" s="153"/>
      <c r="O78" s="470" t="s">
        <v>1925</v>
      </c>
      <c r="P78" s="470" t="s">
        <v>1944</v>
      </c>
      <c r="Q78" s="492">
        <v>41873</v>
      </c>
      <c r="R78" s="216"/>
      <c r="S78" s="216"/>
    </row>
    <row r="79" spans="1:19">
      <c r="A79" s="216">
        <v>73</v>
      </c>
      <c r="B79" s="258">
        <v>4.1087962962962962E-3</v>
      </c>
      <c r="C79" s="223">
        <f t="shared" si="3"/>
        <v>5.9166666666666661</v>
      </c>
      <c r="D79" s="223">
        <f t="shared" si="6"/>
        <v>5.6871108496347498</v>
      </c>
      <c r="E79" s="228">
        <f t="shared" si="5"/>
        <v>0.67989999999999995</v>
      </c>
      <c r="F79" s="497">
        <v>6.2833333333333332</v>
      </c>
      <c r="G79" s="495">
        <v>5.5037191089127457</v>
      </c>
      <c r="H79" s="496">
        <f t="shared" si="4"/>
        <v>96.12018337410845</v>
      </c>
      <c r="I79" s="216">
        <v>73</v>
      </c>
      <c r="J79" s="484" t="s">
        <v>1964</v>
      </c>
      <c r="K79" s="470" t="s">
        <v>1409</v>
      </c>
      <c r="L79" s="470" t="s">
        <v>2000</v>
      </c>
      <c r="M79" s="153" t="s">
        <v>123</v>
      </c>
      <c r="N79" s="153"/>
      <c r="O79" s="470" t="s">
        <v>1925</v>
      </c>
      <c r="P79" s="470" t="s">
        <v>1944</v>
      </c>
      <c r="Q79" s="492">
        <v>42237</v>
      </c>
      <c r="R79" s="216"/>
      <c r="S79" s="216"/>
    </row>
    <row r="80" spans="1:19">
      <c r="A80" s="216">
        <v>74</v>
      </c>
      <c r="B80" s="258" t="s">
        <v>2020</v>
      </c>
      <c r="C80" s="223"/>
      <c r="D80" s="223">
        <f t="shared" si="6"/>
        <v>5.8049341940649546</v>
      </c>
      <c r="E80" s="228">
        <f t="shared" si="5"/>
        <v>0.66610000000000003</v>
      </c>
      <c r="F80" s="497">
        <v>6.4</v>
      </c>
      <c r="G80" s="495">
        <v>5.5890502182107902</v>
      </c>
      <c r="H80" s="496"/>
      <c r="I80" s="216">
        <v>74</v>
      </c>
      <c r="J80" s="484"/>
      <c r="K80" s="470"/>
      <c r="L80" s="470"/>
      <c r="M80" s="153"/>
      <c r="N80" s="153"/>
      <c r="O80" s="470"/>
      <c r="P80" s="470"/>
      <c r="Q80" s="492"/>
      <c r="R80" s="216"/>
      <c r="S80" s="216"/>
    </row>
    <row r="81" spans="1:19">
      <c r="A81" s="216">
        <v>75</v>
      </c>
      <c r="B81" s="258">
        <v>4.1203703703703706E-3</v>
      </c>
      <c r="C81" s="223">
        <f t="shared" si="3"/>
        <v>5.9333333333333336</v>
      </c>
      <c r="D81" s="223">
        <f t="shared" si="6"/>
        <v>5.935932862552451</v>
      </c>
      <c r="E81" s="228">
        <f t="shared" si="5"/>
        <v>0.65139999999999998</v>
      </c>
      <c r="F81" s="497">
        <v>6.333333333333333</v>
      </c>
      <c r="G81" s="495">
        <v>5.6820929445331005</v>
      </c>
      <c r="H81" s="496">
        <f t="shared" si="4"/>
        <v>100.04381229020984</v>
      </c>
      <c r="I81" s="216">
        <v>75</v>
      </c>
      <c r="J81" s="489" t="s">
        <v>1965</v>
      </c>
      <c r="K81" s="470" t="s">
        <v>2001</v>
      </c>
      <c r="L81" s="470" t="s">
        <v>2002</v>
      </c>
      <c r="M81" s="153" t="s">
        <v>123</v>
      </c>
      <c r="N81" s="153"/>
      <c r="O81" s="470" t="s">
        <v>1994</v>
      </c>
      <c r="P81" s="470" t="s">
        <v>1995</v>
      </c>
      <c r="Q81" s="492">
        <v>44388</v>
      </c>
      <c r="R81" s="216"/>
      <c r="S81" s="216"/>
    </row>
    <row r="82" spans="1:19">
      <c r="A82" s="216">
        <v>76</v>
      </c>
      <c r="B82" s="258">
        <v>4.4444444444444444E-3</v>
      </c>
      <c r="C82" s="223">
        <f t="shared" si="3"/>
        <v>6.4</v>
      </c>
      <c r="D82" s="223">
        <f t="shared" si="6"/>
        <v>6.0796645702306069</v>
      </c>
      <c r="E82" s="228">
        <f t="shared" si="5"/>
        <v>0.63600000000000001</v>
      </c>
      <c r="F82" s="497">
        <v>7</v>
      </c>
      <c r="G82" s="495">
        <v>5.7834907181126622</v>
      </c>
      <c r="H82" s="496">
        <f t="shared" si="4"/>
        <v>94.994758909853232</v>
      </c>
      <c r="I82" s="216">
        <v>76</v>
      </c>
      <c r="J82" s="484" t="s">
        <v>1966</v>
      </c>
      <c r="K82" s="470" t="s">
        <v>1409</v>
      </c>
      <c r="L82" s="470" t="s">
        <v>2000</v>
      </c>
      <c r="M82" s="153" t="s">
        <v>123</v>
      </c>
      <c r="N82" s="153"/>
      <c r="O82" s="470" t="s">
        <v>1925</v>
      </c>
      <c r="P82" s="470" t="s">
        <v>1944</v>
      </c>
      <c r="Q82" s="492">
        <v>43336</v>
      </c>
      <c r="R82" s="216"/>
      <c r="S82" s="216"/>
    </row>
    <row r="83" spans="1:19">
      <c r="A83" s="216">
        <v>77</v>
      </c>
      <c r="B83" s="258">
        <v>4.3981481481481484E-3</v>
      </c>
      <c r="C83" s="223">
        <f t="shared" si="3"/>
        <v>6.3333333333333339</v>
      </c>
      <c r="D83" s="223">
        <f t="shared" si="6"/>
        <v>6.2395782905707051</v>
      </c>
      <c r="E83" s="228">
        <f t="shared" si="5"/>
        <v>0.61970000000000003</v>
      </c>
      <c r="F83" s="497">
        <v>7.7333333333333343</v>
      </c>
      <c r="G83" s="495">
        <v>5.8939786111278316</v>
      </c>
      <c r="H83" s="496">
        <f t="shared" si="4"/>
        <v>98.519657219537436</v>
      </c>
      <c r="I83" s="216">
        <v>77</v>
      </c>
      <c r="J83" s="484" t="s">
        <v>1967</v>
      </c>
      <c r="K83" s="470" t="s">
        <v>1409</v>
      </c>
      <c r="L83" s="470" t="s">
        <v>2000</v>
      </c>
      <c r="M83" s="153" t="s">
        <v>123</v>
      </c>
      <c r="N83" s="153"/>
      <c r="O83" s="470" t="s">
        <v>1925</v>
      </c>
      <c r="P83" s="470" t="s">
        <v>1944</v>
      </c>
      <c r="Q83" s="492">
        <v>43700</v>
      </c>
      <c r="R83" s="216"/>
      <c r="S83" s="216"/>
    </row>
    <row r="84" spans="1:19">
      <c r="A84" s="216">
        <v>78</v>
      </c>
      <c r="B84" s="256" t="s">
        <v>2021</v>
      </c>
      <c r="C84" s="223"/>
      <c r="D84" s="223">
        <f t="shared" si="6"/>
        <v>6.4155743598252304</v>
      </c>
      <c r="E84" s="228">
        <f t="shared" si="5"/>
        <v>0.60270000000000001</v>
      </c>
      <c r="F84" s="497">
        <v>8.7166666666666668</v>
      </c>
      <c r="G84" s="495">
        <v>6.0143987264830612</v>
      </c>
      <c r="H84" s="496"/>
      <c r="I84" s="216">
        <v>78</v>
      </c>
      <c r="J84" s="484"/>
      <c r="K84" s="470"/>
      <c r="L84" s="470"/>
      <c r="M84" s="153"/>
      <c r="N84" s="153"/>
      <c r="O84" s="470"/>
      <c r="P84" s="470"/>
      <c r="Q84" s="492"/>
      <c r="R84" s="216"/>
      <c r="S84" s="216"/>
    </row>
    <row r="85" spans="1:19">
      <c r="A85" s="216">
        <v>79</v>
      </c>
      <c r="B85" s="256" t="s">
        <v>691</v>
      </c>
      <c r="C85" s="223"/>
      <c r="D85" s="223">
        <f t="shared" si="6"/>
        <v>6.6108166638171761</v>
      </c>
      <c r="E85" s="228">
        <f t="shared" si="5"/>
        <v>0.58489999999999998</v>
      </c>
      <c r="F85" s="497">
        <v>9.1833333333333336</v>
      </c>
      <c r="G85" s="495">
        <v>6.1457189183534702</v>
      </c>
      <c r="H85" s="496"/>
      <c r="I85" s="216">
        <v>79</v>
      </c>
      <c r="J85" s="484"/>
      <c r="K85" s="470"/>
      <c r="L85" s="470"/>
      <c r="M85" s="153"/>
      <c r="N85" s="153"/>
      <c r="O85" s="470"/>
      <c r="P85" s="470"/>
      <c r="Q85" s="492"/>
      <c r="R85" s="216"/>
      <c r="S85" s="216"/>
    </row>
    <row r="86" spans="1:19">
      <c r="A86" s="216">
        <v>80</v>
      </c>
      <c r="B86" s="258">
        <v>4.9537037037037041E-3</v>
      </c>
      <c r="C86" s="223">
        <f t="shared" si="3"/>
        <v>7.1333333333333337</v>
      </c>
      <c r="D86" s="223">
        <f t="shared" si="6"/>
        <v>6.8291534204639106</v>
      </c>
      <c r="E86" s="228">
        <f t="shared" si="5"/>
        <v>0.56620000000000004</v>
      </c>
      <c r="F86" s="497">
        <v>10.216666666666667</v>
      </c>
      <c r="G86" s="495">
        <v>6.2890557049763824</v>
      </c>
      <c r="H86" s="496">
        <f t="shared" si="4"/>
        <v>95.735795613980045</v>
      </c>
      <c r="I86" s="216">
        <v>80</v>
      </c>
      <c r="J86" s="485">
        <v>0.29722222222222222</v>
      </c>
      <c r="K86" s="470" t="s">
        <v>2003</v>
      </c>
      <c r="L86" s="488" t="s">
        <v>2004</v>
      </c>
      <c r="M86" s="153" t="s">
        <v>123</v>
      </c>
      <c r="N86" s="153"/>
      <c r="O86" s="470" t="s">
        <v>1994</v>
      </c>
      <c r="P86" s="470" t="s">
        <v>1995</v>
      </c>
      <c r="Q86" s="492">
        <v>43594</v>
      </c>
      <c r="R86" s="216"/>
      <c r="S86" s="216"/>
    </row>
    <row r="87" spans="1:19">
      <c r="A87" s="216">
        <v>81</v>
      </c>
      <c r="B87" s="258">
        <v>5.37037037037037E-3</v>
      </c>
      <c r="C87" s="223">
        <f t="shared" si="3"/>
        <v>7.7333333333333325</v>
      </c>
      <c r="D87" s="223">
        <f t="shared" si="6"/>
        <v>7.0714459887832231</v>
      </c>
      <c r="E87" s="228">
        <f t="shared" si="5"/>
        <v>0.54679999999999995</v>
      </c>
      <c r="F87" s="497">
        <v>10.183333333333334</v>
      </c>
      <c r="G87" s="495">
        <v>6.4457024992868588</v>
      </c>
      <c r="H87" s="496">
        <f t="shared" si="4"/>
        <v>91.441111923921</v>
      </c>
      <c r="I87" s="216">
        <v>81</v>
      </c>
      <c r="J87" s="484" t="s">
        <v>1968</v>
      </c>
      <c r="K87" s="470" t="s">
        <v>1578</v>
      </c>
      <c r="L87" s="470" t="s">
        <v>2005</v>
      </c>
      <c r="M87" s="153" t="s">
        <v>123</v>
      </c>
      <c r="N87" s="153"/>
      <c r="O87" s="470" t="s">
        <v>1925</v>
      </c>
      <c r="P87" s="470" t="s">
        <v>1944</v>
      </c>
      <c r="Q87" s="492">
        <v>42972</v>
      </c>
      <c r="R87" s="216"/>
      <c r="S87" s="216"/>
    </row>
    <row r="88" spans="1:19" ht="12.75" customHeight="1">
      <c r="A88" s="216">
        <v>82</v>
      </c>
      <c r="B88" s="258">
        <v>6.053240740740741E-3</v>
      </c>
      <c r="C88" s="223">
        <f t="shared" si="3"/>
        <v>8.7166666666666668</v>
      </c>
      <c r="D88" s="223">
        <f t="shared" si="6"/>
        <v>7.3440962329851214</v>
      </c>
      <c r="E88" s="228">
        <f t="shared" si="5"/>
        <v>0.52649999999999997</v>
      </c>
      <c r="F88" s="497">
        <v>12.833333333333334</v>
      </c>
      <c r="G88" s="495">
        <v>6.6171646435037736</v>
      </c>
      <c r="H88" s="496">
        <f t="shared" si="4"/>
        <v>84.25349406866296</v>
      </c>
      <c r="I88" s="216">
        <v>82</v>
      </c>
      <c r="J88" s="484" t="s">
        <v>1969</v>
      </c>
      <c r="K88" s="470" t="s">
        <v>2006</v>
      </c>
      <c r="L88" s="470" t="s">
        <v>2007</v>
      </c>
      <c r="M88" s="153" t="s">
        <v>123</v>
      </c>
      <c r="N88" s="153"/>
      <c r="O88" s="470" t="s">
        <v>1925</v>
      </c>
      <c r="P88" s="470" t="s">
        <v>1944</v>
      </c>
      <c r="Q88" s="492">
        <v>43336</v>
      </c>
      <c r="R88" s="216"/>
      <c r="S88" s="216"/>
    </row>
    <row r="89" spans="1:19">
      <c r="A89" s="216">
        <v>83</v>
      </c>
      <c r="D89" s="223">
        <f t="shared" si="6"/>
        <v>7.6491922189251564</v>
      </c>
      <c r="E89" s="228">
        <f t="shared" si="5"/>
        <v>0.50549999999999995</v>
      </c>
      <c r="F89" s="497">
        <v>13.5</v>
      </c>
      <c r="G89" s="495">
        <v>6.8052032294309113</v>
      </c>
      <c r="H89" s="496"/>
      <c r="I89" s="216">
        <v>83</v>
      </c>
      <c r="J89" s="484"/>
      <c r="K89" s="470"/>
      <c r="L89" s="470"/>
      <c r="M89" s="153"/>
      <c r="N89" s="153"/>
      <c r="O89" s="470"/>
      <c r="P89" s="470"/>
      <c r="Q89" s="492"/>
      <c r="R89" s="216"/>
      <c r="S89" s="216"/>
    </row>
    <row r="90" spans="1:19">
      <c r="A90" s="216">
        <v>84</v>
      </c>
      <c r="D90" s="223">
        <f t="shared" si="6"/>
        <v>7.9939356350354895</v>
      </c>
      <c r="E90" s="228">
        <f t="shared" si="5"/>
        <v>0.48370000000000002</v>
      </c>
      <c r="F90" s="496"/>
      <c r="G90" s="495">
        <v>7.0118903758074858</v>
      </c>
      <c r="H90" s="496"/>
      <c r="I90" s="216">
        <v>84</v>
      </c>
      <c r="J90" s="484"/>
      <c r="K90" s="470"/>
      <c r="L90" s="470"/>
      <c r="M90" s="153"/>
      <c r="N90" s="153"/>
      <c r="O90" s="470"/>
      <c r="P90" s="470"/>
      <c r="Q90" s="492"/>
      <c r="R90" s="216"/>
      <c r="S90" s="216"/>
    </row>
    <row r="91" spans="1:19">
      <c r="A91" s="216">
        <v>85</v>
      </c>
      <c r="B91" s="258">
        <v>7.0949074074074074E-3</v>
      </c>
      <c r="C91" s="223">
        <f>B91*1440</f>
        <v>10.216666666666667</v>
      </c>
      <c r="D91" s="223">
        <f t="shared" si="6"/>
        <v>8.3875632682574093</v>
      </c>
      <c r="E91" s="228">
        <f t="shared" si="5"/>
        <v>0.46100000000000002</v>
      </c>
      <c r="F91" s="496"/>
      <c r="G91" s="495">
        <v>7.2396796056685142</v>
      </c>
      <c r="H91" s="496">
        <f t="shared" si="4"/>
        <v>82.096867226010531</v>
      </c>
      <c r="I91" s="216">
        <v>85</v>
      </c>
      <c r="J91" s="484" t="s">
        <v>1970</v>
      </c>
      <c r="K91" s="470" t="s">
        <v>2008</v>
      </c>
      <c r="L91" s="470" t="s">
        <v>2009</v>
      </c>
      <c r="M91" s="153" t="s">
        <v>123</v>
      </c>
      <c r="N91" s="153"/>
      <c r="O91" s="470" t="s">
        <v>1925</v>
      </c>
      <c r="P91" s="470" t="s">
        <v>1944</v>
      </c>
      <c r="Q91" s="492">
        <v>43700</v>
      </c>
      <c r="R91" s="216"/>
      <c r="S91" s="216"/>
    </row>
    <row r="92" spans="1:19">
      <c r="A92" s="216">
        <v>86</v>
      </c>
      <c r="B92" s="258">
        <v>8.9351851851851849E-3</v>
      </c>
      <c r="C92" s="223">
        <f>B92*1440</f>
        <v>12.866666666666667</v>
      </c>
      <c r="D92" s="223">
        <f t="shared" si="6"/>
        <v>8.8360755636806818</v>
      </c>
      <c r="E92" s="228">
        <f t="shared" si="5"/>
        <v>0.43759999999999999</v>
      </c>
      <c r="F92" s="496"/>
      <c r="G92" s="495">
        <v>7.4914963546697519</v>
      </c>
      <c r="H92" s="496">
        <f t="shared" si="4"/>
        <v>68.674162412026021</v>
      </c>
      <c r="I92" s="216">
        <v>86</v>
      </c>
      <c r="J92" s="485">
        <v>0.53611111111111109</v>
      </c>
      <c r="K92" s="470" t="s">
        <v>2010</v>
      </c>
      <c r="L92" s="470" t="s">
        <v>2011</v>
      </c>
      <c r="M92" s="153" t="s">
        <v>123</v>
      </c>
      <c r="N92" s="153"/>
      <c r="O92" s="487" t="s">
        <v>1975</v>
      </c>
      <c r="P92" s="470" t="s">
        <v>1939</v>
      </c>
      <c r="Q92" s="492">
        <v>45431</v>
      </c>
      <c r="R92" s="216"/>
      <c r="S92" s="216"/>
    </row>
    <row r="93" spans="1:19">
      <c r="A93" s="216">
        <v>87</v>
      </c>
      <c r="D93" s="223">
        <f t="shared" si="6"/>
        <v>9.355593192999434</v>
      </c>
      <c r="E93" s="228">
        <f t="shared" si="5"/>
        <v>0.4133</v>
      </c>
      <c r="F93" s="496"/>
      <c r="G93" s="495">
        <v>7.7708556538761684</v>
      </c>
      <c r="H93" s="496"/>
      <c r="I93" s="216">
        <v>87</v>
      </c>
      <c r="J93" s="485"/>
      <c r="K93" s="470"/>
      <c r="L93" s="470"/>
      <c r="M93" s="153"/>
      <c r="N93" s="153"/>
      <c r="O93" s="487"/>
      <c r="P93" s="470"/>
      <c r="Q93" s="492"/>
      <c r="R93" s="216"/>
      <c r="S93" s="216"/>
    </row>
    <row r="94" spans="1:19">
      <c r="A94" s="216">
        <v>88</v>
      </c>
      <c r="D94" s="223">
        <f t="shared" si="6"/>
        <v>9.9579363035453685</v>
      </c>
      <c r="E94" s="228">
        <f t="shared" si="5"/>
        <v>0.38829999999999998</v>
      </c>
      <c r="F94" s="496"/>
      <c r="G94" s="495">
        <v>8.0820169963097843</v>
      </c>
      <c r="H94" s="496"/>
      <c r="I94" s="216">
        <v>88</v>
      </c>
      <c r="J94" s="485"/>
      <c r="K94" s="470"/>
      <c r="L94" s="470"/>
      <c r="M94" s="153"/>
      <c r="N94" s="153"/>
      <c r="O94" s="487"/>
      <c r="P94" s="470"/>
      <c r="Q94" s="492"/>
      <c r="R94" s="216"/>
      <c r="S94" s="216"/>
    </row>
    <row r="95" spans="1:19">
      <c r="A95" s="216">
        <v>89</v>
      </c>
      <c r="B95" s="258">
        <v>7.0717592592592594E-3</v>
      </c>
      <c r="C95" s="223">
        <f>B95*1440</f>
        <v>10.183333333333334</v>
      </c>
      <c r="D95" s="223">
        <f t="shared" si="6"/>
        <v>10.666666666666666</v>
      </c>
      <c r="E95" s="228">
        <f t="shared" si="5"/>
        <v>0.36249999999999999</v>
      </c>
      <c r="F95" s="496"/>
      <c r="G95" s="495">
        <v>8.4301908451714738</v>
      </c>
      <c r="H95" s="496">
        <f t="shared" si="4"/>
        <v>104.74631751227494</v>
      </c>
      <c r="I95" s="216">
        <v>89</v>
      </c>
      <c r="J95" s="484" t="s">
        <v>1971</v>
      </c>
      <c r="K95" s="470" t="s">
        <v>2012</v>
      </c>
      <c r="L95" s="470" t="s">
        <v>2013</v>
      </c>
      <c r="M95" s="153" t="s">
        <v>123</v>
      </c>
      <c r="N95" s="153"/>
      <c r="O95" s="470" t="s">
        <v>1925</v>
      </c>
      <c r="P95" s="470" t="s">
        <v>1926</v>
      </c>
      <c r="Q95" s="492">
        <v>41495</v>
      </c>
      <c r="R95" s="216"/>
      <c r="S95" s="216"/>
    </row>
    <row r="96" spans="1:19">
      <c r="A96" s="216">
        <v>90</v>
      </c>
      <c r="B96" s="258">
        <v>8.9120370370370378E-3</v>
      </c>
      <c r="C96" s="223">
        <f>B96*1440</f>
        <v>12.833333333333334</v>
      </c>
      <c r="D96" s="223">
        <f t="shared" si="6"/>
        <v>11.514790549930513</v>
      </c>
      <c r="E96" s="228">
        <f t="shared" si="5"/>
        <v>0.33579999999999999</v>
      </c>
      <c r="F96" s="496"/>
      <c r="G96" s="495">
        <v>8.8218180453103585</v>
      </c>
      <c r="H96" s="496">
        <f t="shared" si="4"/>
        <v>89.72564064880919</v>
      </c>
      <c r="I96" s="216">
        <v>90</v>
      </c>
      <c r="J96" s="484" t="s">
        <v>1972</v>
      </c>
      <c r="K96" s="470" t="s">
        <v>1642</v>
      </c>
      <c r="L96" s="470" t="s">
        <v>2014</v>
      </c>
      <c r="M96" s="153" t="s">
        <v>123</v>
      </c>
      <c r="N96" s="153"/>
      <c r="O96" s="470" t="s">
        <v>1925</v>
      </c>
      <c r="P96" s="470" t="s">
        <v>1944</v>
      </c>
      <c r="Q96" s="492">
        <v>43700</v>
      </c>
      <c r="R96" s="216"/>
      <c r="S96" s="216"/>
    </row>
    <row r="97" spans="1:19">
      <c r="A97" s="216">
        <v>91</v>
      </c>
      <c r="D97" s="223">
        <f t="shared" si="6"/>
        <v>12.537829658452225</v>
      </c>
      <c r="E97" s="228">
        <f t="shared" ref="E97:E106" si="7">ROUND(1-IF(A97&lt;J$3,0,IF(A97&lt;J$4,G$3*(A97-J$3)^2,G$2+G$4*(A97-J$4)+(A97&gt;J$5)*G$5*(A97-J$5)^2)),4)</f>
        <v>0.30840000000000001</v>
      </c>
      <c r="F97" s="496"/>
      <c r="G97" s="495">
        <v>9.2649540300578757</v>
      </c>
      <c r="H97" s="496"/>
      <c r="I97" s="216">
        <v>91</v>
      </c>
      <c r="J97" s="484"/>
      <c r="K97" s="470"/>
      <c r="L97" s="470"/>
      <c r="M97" s="153"/>
      <c r="N97" s="153"/>
      <c r="O97" s="470"/>
      <c r="P97" s="470"/>
      <c r="Q97" s="492"/>
      <c r="R97" s="216"/>
      <c r="S97" s="216"/>
    </row>
    <row r="98" spans="1:19">
      <c r="A98" s="216">
        <v>92</v>
      </c>
      <c r="B98" s="258">
        <v>9.3749999999999997E-3</v>
      </c>
      <c r="C98" s="223">
        <f>B98*1440</f>
        <v>13.5</v>
      </c>
      <c r="D98" s="223">
        <f t="shared" si="6"/>
        <v>13.804593597524692</v>
      </c>
      <c r="E98" s="228">
        <f t="shared" si="7"/>
        <v>0.28010000000000002</v>
      </c>
      <c r="F98" s="496"/>
      <c r="G98" s="495">
        <v>9.7698067241214446</v>
      </c>
      <c r="H98" s="496">
        <f t="shared" si="4"/>
        <v>102.25624887055328</v>
      </c>
      <c r="I98" s="216">
        <v>92</v>
      </c>
      <c r="J98" s="484" t="s">
        <v>1973</v>
      </c>
      <c r="K98" s="470" t="s">
        <v>2015</v>
      </c>
      <c r="L98" s="470" t="s">
        <v>2016</v>
      </c>
      <c r="M98" s="153" t="s">
        <v>123</v>
      </c>
      <c r="N98" s="153"/>
      <c r="O98" s="470" t="s">
        <v>1925</v>
      </c>
      <c r="P98" s="470" t="s">
        <v>1944</v>
      </c>
      <c r="Q98" s="492">
        <v>43700</v>
      </c>
      <c r="R98" s="216"/>
      <c r="S98" s="216"/>
    </row>
    <row r="99" spans="1:19">
      <c r="A99" s="216">
        <v>93</v>
      </c>
      <c r="D99" s="223">
        <f t="shared" si="6"/>
        <v>15.398911456259125</v>
      </c>
      <c r="E99" s="228">
        <f t="shared" si="7"/>
        <v>0.25109999999999999</v>
      </c>
      <c r="F99" s="496"/>
      <c r="G99" s="495">
        <v>10.349504985378571</v>
      </c>
      <c r="H99" s="496"/>
      <c r="I99" s="216">
        <v>93</v>
      </c>
      <c r="J99" s="484"/>
      <c r="K99" s="470"/>
      <c r="L99" s="470"/>
      <c r="M99" s="153"/>
      <c r="N99" s="153"/>
      <c r="O99" s="470"/>
      <c r="P99" s="470"/>
      <c r="Q99" s="492"/>
      <c r="R99" s="216"/>
      <c r="S99" s="216"/>
    </row>
    <row r="100" spans="1:19">
      <c r="A100" s="216">
        <v>94</v>
      </c>
      <c r="D100" s="223">
        <f t="shared" si="6"/>
        <v>17.472510920319323</v>
      </c>
      <c r="E100" s="228">
        <f t="shared" si="7"/>
        <v>0.2213</v>
      </c>
      <c r="F100" s="496"/>
      <c r="G100" s="495">
        <v>11.021221714151718</v>
      </c>
      <c r="H100" s="496"/>
      <c r="I100" s="216">
        <v>94</v>
      </c>
      <c r="J100" s="484"/>
      <c r="K100" s="470"/>
      <c r="L100" s="470"/>
      <c r="M100" s="153"/>
      <c r="N100" s="153"/>
      <c r="O100" s="470"/>
      <c r="P100" s="470"/>
      <c r="Q100" s="492"/>
      <c r="R100" s="216"/>
      <c r="S100" s="216"/>
    </row>
    <row r="101" spans="1:19">
      <c r="A101" s="216">
        <v>95</v>
      </c>
      <c r="D101" s="223">
        <f t="shared" si="6"/>
        <v>20.286813571178733</v>
      </c>
      <c r="E101" s="228">
        <f t="shared" si="7"/>
        <v>0.19059999999999999</v>
      </c>
      <c r="F101" s="496"/>
      <c r="G101" s="495">
        <v>11.807858506682745</v>
      </c>
      <c r="H101" s="496"/>
      <c r="I101" s="216">
        <v>95</v>
      </c>
      <c r="J101" s="484"/>
      <c r="K101" s="470"/>
      <c r="L101" s="470"/>
      <c r="M101" s="153"/>
      <c r="N101" s="153"/>
      <c r="O101" s="470"/>
      <c r="P101" s="470"/>
      <c r="Q101" s="492"/>
      <c r="R101" s="216"/>
      <c r="S101" s="216"/>
    </row>
    <row r="102" spans="1:19">
      <c r="A102" s="216">
        <v>96</v>
      </c>
      <c r="B102" s="258">
        <v>9.6759259259259264E-3</v>
      </c>
      <c r="C102" s="223">
        <f>B102*1440</f>
        <v>13.933333333333334</v>
      </c>
      <c r="D102" s="223">
        <f t="shared" si="6"/>
        <v>24.288107202680063</v>
      </c>
      <c r="E102" s="228">
        <f t="shared" si="7"/>
        <v>0.15920000000000001</v>
      </c>
      <c r="F102" s="496"/>
      <c r="G102" s="495">
        <v>12.7406491767372</v>
      </c>
      <c r="H102" s="496">
        <f t="shared" si="4"/>
        <v>174.31655887090955</v>
      </c>
      <c r="I102" s="216">
        <v>96</v>
      </c>
      <c r="J102" s="490">
        <v>0.5805555555555556</v>
      </c>
      <c r="K102" s="179" t="s">
        <v>1737</v>
      </c>
      <c r="L102" s="179" t="s">
        <v>2017</v>
      </c>
      <c r="M102" s="153" t="s">
        <v>123</v>
      </c>
      <c r="N102" s="153"/>
      <c r="O102" s="179" t="s">
        <v>2018</v>
      </c>
      <c r="P102" s="179" t="s">
        <v>2019</v>
      </c>
      <c r="Q102" s="493">
        <v>43215</v>
      </c>
      <c r="R102" s="216"/>
      <c r="S102" s="216"/>
    </row>
    <row r="103" spans="1:19">
      <c r="A103" s="216">
        <v>97</v>
      </c>
      <c r="D103" s="223">
        <f t="shared" si="6"/>
        <v>30.470186498555286</v>
      </c>
      <c r="E103" s="228">
        <f t="shared" si="7"/>
        <v>0.12690000000000001</v>
      </c>
      <c r="F103" s="496"/>
      <c r="G103" s="495">
        <v>13.86332531030251</v>
      </c>
      <c r="H103" s="496"/>
      <c r="I103" s="216">
        <v>97</v>
      </c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</row>
    <row r="104" spans="1:19">
      <c r="A104" s="216">
        <v>98</v>
      </c>
      <c r="D104" s="223">
        <f t="shared" si="6"/>
        <v>41.178558750443734</v>
      </c>
      <c r="E104" s="228">
        <f t="shared" si="7"/>
        <v>9.3899999999999997E-2</v>
      </c>
      <c r="F104" s="496"/>
      <c r="G104" s="495">
        <v>15.239058680102977</v>
      </c>
      <c r="H104" s="496"/>
      <c r="I104" s="216">
        <v>98</v>
      </c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</row>
    <row r="105" spans="1:19">
      <c r="A105" s="216">
        <v>99</v>
      </c>
      <c r="D105" s="223">
        <f>E$4/E105</f>
        <v>64.337215751525221</v>
      </c>
      <c r="E105" s="228">
        <f t="shared" si="7"/>
        <v>6.0100000000000001E-2</v>
      </c>
      <c r="F105" s="496"/>
      <c r="G105" s="495">
        <v>16.962610076512199</v>
      </c>
      <c r="H105" s="496"/>
      <c r="I105" s="216">
        <v>99</v>
      </c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</row>
    <row r="106" spans="1:19">
      <c r="A106" s="216">
        <v>100</v>
      </c>
      <c r="D106" s="223">
        <f>E$4/E106</f>
        <v>152.2309711286089</v>
      </c>
      <c r="E106" s="228">
        <f t="shared" si="7"/>
        <v>2.5399999999999999E-2</v>
      </c>
      <c r="F106" s="496"/>
      <c r="G106" s="495">
        <v>19.182890494265539</v>
      </c>
      <c r="H106" s="496"/>
      <c r="I106" s="216">
        <v>100</v>
      </c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</row>
    <row r="107" spans="1:19"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25" customWidth="1"/>
    <col min="6" max="6" width="13" style="125" customWidth="1"/>
    <col min="7" max="7" width="10.6640625" style="125" customWidth="1"/>
    <col min="8" max="16384" width="9.6640625" style="125"/>
  </cols>
  <sheetData>
    <row r="1" spans="1:9" ht="47.25">
      <c r="A1" s="27" t="s">
        <v>1909</v>
      </c>
      <c r="B1" s="122"/>
      <c r="C1" s="123"/>
      <c r="D1" s="124" t="s">
        <v>32</v>
      </c>
      <c r="E1" s="124" t="s">
        <v>44</v>
      </c>
      <c r="F1" s="124" t="s">
        <v>45</v>
      </c>
      <c r="G1" s="124" t="s">
        <v>46</v>
      </c>
      <c r="H1" s="124" t="s">
        <v>47</v>
      </c>
      <c r="I1" s="124" t="s">
        <v>48</v>
      </c>
    </row>
    <row r="2" spans="1:9" ht="22.5">
      <c r="A2" s="121"/>
      <c r="B2" s="122"/>
      <c r="C2" s="123"/>
      <c r="D2" s="124"/>
      <c r="E2" s="124"/>
      <c r="F2" s="126">
        <f>(+H$3-H$4)*F$4/2</f>
        <v>2.1000000000000001E-2</v>
      </c>
      <c r="G2" s="126">
        <f>(+I$4-I$3)*G$4/2</f>
        <v>9.7500000000000003E-2</v>
      </c>
      <c r="H2" s="124"/>
      <c r="I2" s="124"/>
    </row>
    <row r="3" spans="1:9" ht="22.5">
      <c r="A3" s="121"/>
      <c r="B3" s="122"/>
      <c r="C3" s="123"/>
      <c r="D3" s="124"/>
      <c r="E3" s="124"/>
      <c r="F3" s="126">
        <f>F4/(2*(+H3-H4))</f>
        <v>1.7142857142857144E-3</v>
      </c>
      <c r="G3" s="126">
        <f>G4/(2*(+I4-I3))</f>
        <v>2.5641025641025641E-4</v>
      </c>
      <c r="H3" s="122">
        <v>20.5</v>
      </c>
      <c r="I3" s="122">
        <v>26</v>
      </c>
    </row>
    <row r="4" spans="1:9" ht="15.75">
      <c r="A4" s="122"/>
      <c r="B4" s="122"/>
      <c r="C4" s="122"/>
      <c r="D4" s="127">
        <f>Parameters!G30</f>
        <v>0.24722222222222223</v>
      </c>
      <c r="E4" s="128">
        <f>D4*1440</f>
        <v>356</v>
      </c>
      <c r="F4" s="126">
        <v>1.2E-2</v>
      </c>
      <c r="G4" s="126">
        <v>0.01</v>
      </c>
      <c r="H4" s="122">
        <v>17</v>
      </c>
      <c r="I4" s="122">
        <v>45.5</v>
      </c>
    </row>
    <row r="5" spans="1:9" ht="15.75">
      <c r="A5" s="122"/>
      <c r="B5" s="122"/>
      <c r="C5" s="122"/>
      <c r="D5" s="127"/>
      <c r="E5" s="122">
        <f>E4*60</f>
        <v>21360</v>
      </c>
      <c r="F5" s="126">
        <v>1.1000000000000001E-3</v>
      </c>
      <c r="G5" s="126">
        <v>1.1E-4</v>
      </c>
      <c r="H5" s="122">
        <v>15</v>
      </c>
      <c r="I5" s="122">
        <v>54</v>
      </c>
    </row>
    <row r="6" spans="1:9" ht="47.25">
      <c r="A6" s="436" t="s">
        <v>42</v>
      </c>
      <c r="B6" s="436" t="s">
        <v>57</v>
      </c>
      <c r="C6" s="436" t="s">
        <v>58</v>
      </c>
      <c r="D6" s="316" t="s">
        <v>110</v>
      </c>
      <c r="E6" s="316" t="s">
        <v>114</v>
      </c>
      <c r="F6" s="432" t="s">
        <v>113</v>
      </c>
      <c r="G6" s="436" t="s">
        <v>42</v>
      </c>
      <c r="I6" s="129"/>
    </row>
    <row r="7" spans="1:9">
      <c r="A7" s="125">
        <v>1</v>
      </c>
      <c r="B7" s="130"/>
      <c r="G7" s="125">
        <v>1</v>
      </c>
    </row>
    <row r="8" spans="1:9">
      <c r="A8" s="125">
        <v>2</v>
      </c>
      <c r="B8" s="130"/>
      <c r="G8" s="125">
        <v>2</v>
      </c>
    </row>
    <row r="9" spans="1:9">
      <c r="A9" s="125">
        <v>3</v>
      </c>
      <c r="B9" s="130"/>
      <c r="C9" s="131"/>
      <c r="D9" s="131"/>
      <c r="E9" s="132">
        <f t="shared" ref="E9:E33" si="0">1-IF(A9&gt;=H$3,0,IF(A9&gt;=H$4,F$3*(A9-H$3)^2,F$2+F$4*(H$4-A9)+(A9&lt;H$5)*F$5*(H$5-A9)^2))</f>
        <v>0.65259999999999996</v>
      </c>
      <c r="G9" s="125">
        <v>3</v>
      </c>
    </row>
    <row r="10" spans="1:9">
      <c r="A10" s="125">
        <v>4</v>
      </c>
      <c r="B10" s="133"/>
      <c r="C10" s="131"/>
      <c r="D10" s="134">
        <f t="shared" ref="D10:D41" si="1">E$4/E10</f>
        <v>516.01681403101907</v>
      </c>
      <c r="E10" s="132">
        <f t="shared" si="0"/>
        <v>0.68989999999999996</v>
      </c>
      <c r="F10" s="134"/>
      <c r="G10" s="125">
        <v>4</v>
      </c>
    </row>
    <row r="11" spans="1:9">
      <c r="A11" s="125">
        <v>5</v>
      </c>
      <c r="B11" s="133"/>
      <c r="C11" s="131"/>
      <c r="D11" s="134">
        <f t="shared" si="1"/>
        <v>491.0344827586207</v>
      </c>
      <c r="E11" s="132">
        <f t="shared" si="0"/>
        <v>0.72499999999999998</v>
      </c>
      <c r="F11" s="134"/>
      <c r="G11" s="125">
        <v>5</v>
      </c>
      <c r="I11" s="132"/>
    </row>
    <row r="12" spans="1:9">
      <c r="A12" s="125">
        <v>6</v>
      </c>
      <c r="B12" s="133"/>
      <c r="C12" s="131"/>
      <c r="D12" s="134">
        <f t="shared" si="1"/>
        <v>469.71896028499799</v>
      </c>
      <c r="E12" s="132">
        <f t="shared" si="0"/>
        <v>0.75790000000000002</v>
      </c>
      <c r="F12" s="134"/>
      <c r="G12" s="125">
        <v>6</v>
      </c>
      <c r="I12" s="132"/>
    </row>
    <row r="13" spans="1:9">
      <c r="A13" s="125">
        <v>7</v>
      </c>
      <c r="B13" s="133"/>
      <c r="C13" s="131"/>
      <c r="D13" s="134">
        <f t="shared" si="1"/>
        <v>451.43291909713417</v>
      </c>
      <c r="E13" s="132">
        <f t="shared" si="0"/>
        <v>0.78859999999999997</v>
      </c>
      <c r="F13" s="134"/>
      <c r="G13" s="125">
        <v>7</v>
      </c>
      <c r="I13" s="132"/>
    </row>
    <row r="14" spans="1:9">
      <c r="A14" s="125">
        <v>8</v>
      </c>
      <c r="B14" s="133"/>
      <c r="C14" s="131"/>
      <c r="D14" s="134">
        <f t="shared" si="1"/>
        <v>435.68718639089468</v>
      </c>
      <c r="E14" s="132">
        <f t="shared" si="0"/>
        <v>0.81709999999999994</v>
      </c>
      <c r="F14" s="134"/>
      <c r="G14" s="125">
        <v>8</v>
      </c>
      <c r="I14" s="132"/>
    </row>
    <row r="15" spans="1:9">
      <c r="A15" s="125">
        <v>9</v>
      </c>
      <c r="B15" s="133"/>
      <c r="C15" s="131"/>
      <c r="D15" s="134">
        <f t="shared" si="1"/>
        <v>422.10101968223859</v>
      </c>
      <c r="E15" s="132">
        <f t="shared" si="0"/>
        <v>0.84339999999999993</v>
      </c>
      <c r="F15" s="134"/>
      <c r="G15" s="125">
        <v>9</v>
      </c>
      <c r="I15" s="132"/>
    </row>
    <row r="16" spans="1:9">
      <c r="A16" s="125">
        <v>10</v>
      </c>
      <c r="B16" s="133"/>
      <c r="C16" s="131"/>
      <c r="D16" s="134">
        <f t="shared" si="1"/>
        <v>410.37463976945247</v>
      </c>
      <c r="E16" s="132">
        <f t="shared" si="0"/>
        <v>0.86749999999999994</v>
      </c>
      <c r="F16" s="134"/>
      <c r="G16" s="125">
        <v>10</v>
      </c>
      <c r="I16" s="132"/>
    </row>
    <row r="17" spans="1:9">
      <c r="A17" s="125">
        <v>11</v>
      </c>
      <c r="B17" s="133"/>
      <c r="C17" s="131"/>
      <c r="D17" s="134">
        <f t="shared" si="1"/>
        <v>400.26984483921746</v>
      </c>
      <c r="E17" s="132">
        <f t="shared" si="0"/>
        <v>0.88939999999999997</v>
      </c>
      <c r="F17" s="134"/>
      <c r="G17" s="125">
        <v>11</v>
      </c>
      <c r="I17" s="132"/>
    </row>
    <row r="18" spans="1:9">
      <c r="A18" s="125">
        <v>12</v>
      </c>
      <c r="B18" s="133"/>
      <c r="C18" s="131"/>
      <c r="D18" s="134">
        <f t="shared" si="1"/>
        <v>391.59608403915962</v>
      </c>
      <c r="E18" s="132">
        <f t="shared" si="0"/>
        <v>0.90910000000000002</v>
      </c>
      <c r="F18" s="134"/>
      <c r="G18" s="125">
        <v>12</v>
      </c>
      <c r="I18" s="132"/>
    </row>
    <row r="19" spans="1:9">
      <c r="A19" s="125">
        <v>13</v>
      </c>
      <c r="B19" s="133"/>
      <c r="C19" s="131"/>
      <c r="D19" s="134">
        <f t="shared" si="1"/>
        <v>384.20030218001295</v>
      </c>
      <c r="E19" s="132">
        <f t="shared" si="0"/>
        <v>0.92659999999999998</v>
      </c>
      <c r="F19" s="134"/>
      <c r="G19" s="125">
        <v>13</v>
      </c>
      <c r="I19" s="132"/>
    </row>
    <row r="20" spans="1:9">
      <c r="A20" s="125">
        <v>14</v>
      </c>
      <c r="B20" s="133"/>
      <c r="C20" s="131"/>
      <c r="D20" s="134">
        <f t="shared" si="1"/>
        <v>377.95944367767282</v>
      </c>
      <c r="E20" s="132">
        <f t="shared" si="0"/>
        <v>0.94189999999999996</v>
      </c>
      <c r="F20" s="134"/>
      <c r="G20" s="125">
        <v>14</v>
      </c>
      <c r="I20" s="132"/>
    </row>
    <row r="21" spans="1:9">
      <c r="A21" s="125">
        <v>15</v>
      </c>
      <c r="B21" s="133"/>
      <c r="C21" s="131"/>
      <c r="D21" s="134">
        <f t="shared" si="1"/>
        <v>372.77486910994764</v>
      </c>
      <c r="E21" s="132">
        <f t="shared" si="0"/>
        <v>0.95499999999999996</v>
      </c>
      <c r="F21" s="134"/>
      <c r="G21" s="125">
        <v>15</v>
      </c>
      <c r="I21" s="132"/>
    </row>
    <row r="22" spans="1:9">
      <c r="A22" s="125">
        <v>16</v>
      </c>
      <c r="B22" s="133"/>
      <c r="C22" s="131"/>
      <c r="D22" s="134">
        <f t="shared" si="1"/>
        <v>368.14891416752846</v>
      </c>
      <c r="E22" s="132">
        <f t="shared" si="0"/>
        <v>0.96699999999999997</v>
      </c>
      <c r="F22" s="134"/>
      <c r="G22" s="125">
        <v>16</v>
      </c>
      <c r="I22" s="132"/>
    </row>
    <row r="23" spans="1:9">
      <c r="A23" s="125">
        <v>17</v>
      </c>
      <c r="B23" s="133"/>
      <c r="C23" s="131"/>
      <c r="D23" s="134">
        <f t="shared" si="1"/>
        <v>363.63636363636363</v>
      </c>
      <c r="E23" s="132">
        <f t="shared" si="0"/>
        <v>0.97899999999999998</v>
      </c>
      <c r="F23" s="134"/>
      <c r="G23" s="125">
        <v>17</v>
      </c>
      <c r="I23" s="132"/>
    </row>
    <row r="24" spans="1:9">
      <c r="A24" s="125">
        <v>18</v>
      </c>
      <c r="B24" s="133"/>
      <c r="C24" s="131"/>
      <c r="D24" s="134">
        <f t="shared" si="1"/>
        <v>359.85559566787003</v>
      </c>
      <c r="E24" s="132">
        <f t="shared" si="0"/>
        <v>0.98928571428571432</v>
      </c>
      <c r="F24" s="134"/>
      <c r="G24" s="125">
        <v>18</v>
      </c>
      <c r="I24" s="132"/>
    </row>
    <row r="25" spans="1:9">
      <c r="A25" s="125">
        <v>19</v>
      </c>
      <c r="B25" s="133"/>
      <c r="C25" s="131"/>
      <c r="D25" s="134">
        <f t="shared" si="1"/>
        <v>357.37845977341175</v>
      </c>
      <c r="E25" s="132">
        <f t="shared" si="0"/>
        <v>0.99614285714285711</v>
      </c>
      <c r="F25" s="134"/>
      <c r="G25" s="125">
        <v>19</v>
      </c>
      <c r="I25" s="132"/>
    </row>
    <row r="26" spans="1:9">
      <c r="A26" s="125">
        <v>20</v>
      </c>
      <c r="B26" s="133"/>
      <c r="C26" s="131"/>
      <c r="D26" s="134">
        <f t="shared" si="1"/>
        <v>356.15263684436189</v>
      </c>
      <c r="E26" s="132">
        <f t="shared" si="0"/>
        <v>0.99957142857142856</v>
      </c>
      <c r="F26" s="134"/>
      <c r="G26" s="125">
        <v>20</v>
      </c>
      <c r="I26" s="132"/>
    </row>
    <row r="27" spans="1:9">
      <c r="A27" s="125">
        <v>21</v>
      </c>
      <c r="B27" s="133"/>
      <c r="C27" s="131"/>
      <c r="D27" s="134">
        <f t="shared" si="1"/>
        <v>356</v>
      </c>
      <c r="E27" s="132">
        <f t="shared" si="0"/>
        <v>1</v>
      </c>
      <c r="F27" s="134"/>
      <c r="G27" s="125">
        <v>21</v>
      </c>
      <c r="I27" s="132"/>
    </row>
    <row r="28" spans="1:9">
      <c r="A28" s="125">
        <v>22</v>
      </c>
      <c r="B28" s="133"/>
      <c r="C28" s="131"/>
      <c r="D28" s="134">
        <f t="shared" si="1"/>
        <v>356</v>
      </c>
      <c r="E28" s="132">
        <f t="shared" si="0"/>
        <v>1</v>
      </c>
      <c r="F28" s="134"/>
      <c r="G28" s="125">
        <v>22</v>
      </c>
      <c r="I28" s="132"/>
    </row>
    <row r="29" spans="1:9">
      <c r="A29" s="125">
        <v>23</v>
      </c>
      <c r="B29" s="133"/>
      <c r="C29" s="131"/>
      <c r="D29" s="134">
        <f t="shared" si="1"/>
        <v>356</v>
      </c>
      <c r="E29" s="132">
        <f t="shared" si="0"/>
        <v>1</v>
      </c>
      <c r="F29" s="134"/>
      <c r="G29" s="125">
        <v>23</v>
      </c>
      <c r="I29" s="132"/>
    </row>
    <row r="30" spans="1:9">
      <c r="A30" s="125">
        <v>24</v>
      </c>
      <c r="B30" s="133"/>
      <c r="C30" s="131"/>
      <c r="D30" s="134">
        <f t="shared" si="1"/>
        <v>356</v>
      </c>
      <c r="E30" s="132">
        <f t="shared" si="0"/>
        <v>1</v>
      </c>
      <c r="F30" s="134"/>
      <c r="G30" s="125">
        <v>24</v>
      </c>
      <c r="I30" s="132"/>
    </row>
    <row r="31" spans="1:9">
      <c r="A31" s="125">
        <v>25</v>
      </c>
      <c r="B31" s="133"/>
      <c r="C31" s="131"/>
      <c r="D31" s="134">
        <f t="shared" si="1"/>
        <v>356</v>
      </c>
      <c r="E31" s="132">
        <f t="shared" si="0"/>
        <v>1</v>
      </c>
      <c r="F31" s="134"/>
      <c r="G31" s="125">
        <v>25</v>
      </c>
      <c r="I31" s="132"/>
    </row>
    <row r="32" spans="1:9">
      <c r="A32" s="125">
        <v>26</v>
      </c>
      <c r="B32" s="133"/>
      <c r="C32" s="131"/>
      <c r="D32" s="134">
        <f t="shared" si="1"/>
        <v>356</v>
      </c>
      <c r="E32" s="132">
        <f t="shared" si="0"/>
        <v>1</v>
      </c>
      <c r="F32" s="134"/>
      <c r="G32" s="125">
        <v>26</v>
      </c>
      <c r="I32" s="132"/>
    </row>
    <row r="33" spans="1:13">
      <c r="A33" s="125">
        <v>27</v>
      </c>
      <c r="B33" s="133">
        <v>0.27304398148148146</v>
      </c>
      <c r="C33" s="134">
        <f>B33*1440</f>
        <v>393.18333333333328</v>
      </c>
      <c r="D33" s="134">
        <f t="shared" si="1"/>
        <v>356</v>
      </c>
      <c r="E33" s="132">
        <f t="shared" si="0"/>
        <v>1</v>
      </c>
      <c r="F33" s="134">
        <f>100*(D33/C33)</f>
        <v>90.543003687847062</v>
      </c>
      <c r="G33" s="125">
        <v>27</v>
      </c>
      <c r="I33" s="132"/>
    </row>
    <row r="34" spans="1:13">
      <c r="A34" s="125">
        <v>28</v>
      </c>
      <c r="B34" s="133"/>
      <c r="C34" s="134"/>
      <c r="D34" s="134">
        <f t="shared" si="1"/>
        <v>356.36550308008214</v>
      </c>
      <c r="E34" s="132">
        <f t="shared" ref="E34:E65" si="2">1-IF(A34&lt;I$3,0,IF(A34&lt;I$4,G$3*(A34-I$3)^2,G$2+G$4*(A34-I$4)+(A34&gt;I$5)*G$5*(A34-I$5)^2))</f>
        <v>0.99897435897435893</v>
      </c>
      <c r="F34" s="134"/>
      <c r="G34" s="125">
        <v>28</v>
      </c>
      <c r="I34" s="132"/>
    </row>
    <row r="35" spans="1:13">
      <c r="A35" s="125">
        <v>29</v>
      </c>
      <c r="B35" s="133"/>
      <c r="C35" s="134"/>
      <c r="D35" s="134">
        <f t="shared" si="1"/>
        <v>356.82343870470316</v>
      </c>
      <c r="E35" s="132">
        <f t="shared" si="2"/>
        <v>0.99769230769230766</v>
      </c>
      <c r="F35" s="134"/>
      <c r="G35" s="125">
        <v>29</v>
      </c>
      <c r="I35" s="132"/>
    </row>
    <row r="36" spans="1:13">
      <c r="A36" s="125">
        <v>30</v>
      </c>
      <c r="B36" s="133"/>
      <c r="C36" s="134"/>
      <c r="D36" s="134">
        <f t="shared" si="1"/>
        <v>357.46652935118436</v>
      </c>
      <c r="E36" s="132">
        <f t="shared" si="2"/>
        <v>0.99589743589743585</v>
      </c>
      <c r="F36" s="134"/>
      <c r="G36" s="125">
        <v>30</v>
      </c>
      <c r="I36" s="132"/>
    </row>
    <row r="37" spans="1:13">
      <c r="A37" s="125">
        <v>31</v>
      </c>
      <c r="B37" s="133"/>
      <c r="C37" s="134"/>
      <c r="D37" s="134">
        <f t="shared" si="1"/>
        <v>358.2967741935484</v>
      </c>
      <c r="E37" s="132">
        <f t="shared" si="2"/>
        <v>0.99358974358974361</v>
      </c>
      <c r="F37" s="134"/>
      <c r="G37" s="125">
        <v>31</v>
      </c>
      <c r="I37" s="132"/>
    </row>
    <row r="38" spans="1:13">
      <c r="A38" s="125">
        <v>32</v>
      </c>
      <c r="B38" s="133"/>
      <c r="C38" s="134"/>
      <c r="D38" s="134">
        <f t="shared" si="1"/>
        <v>359.31677018633542</v>
      </c>
      <c r="E38" s="132">
        <f t="shared" si="2"/>
        <v>0.99076923076923074</v>
      </c>
      <c r="F38" s="134"/>
      <c r="G38" s="125">
        <v>32</v>
      </c>
      <c r="I38" s="132"/>
    </row>
    <row r="39" spans="1:13">
      <c r="A39" s="125">
        <v>33</v>
      </c>
      <c r="B39" s="133"/>
      <c r="C39" s="134"/>
      <c r="D39" s="134">
        <f t="shared" si="1"/>
        <v>360.52973253700338</v>
      </c>
      <c r="E39" s="132">
        <f t="shared" si="2"/>
        <v>0.98743589743589744</v>
      </c>
      <c r="F39" s="134"/>
      <c r="G39" s="125">
        <v>33</v>
      </c>
      <c r="I39" s="132"/>
    </row>
    <row r="40" spans="1:13">
      <c r="A40" s="125">
        <v>34</v>
      </c>
      <c r="B40" s="133"/>
      <c r="C40" s="134"/>
      <c r="D40" s="134">
        <f t="shared" si="1"/>
        <v>361.93952033368089</v>
      </c>
      <c r="E40" s="132">
        <f t="shared" si="2"/>
        <v>0.9835897435897436</v>
      </c>
      <c r="F40" s="134"/>
      <c r="G40" s="125">
        <v>34</v>
      </c>
      <c r="I40" s="132"/>
    </row>
    <row r="41" spans="1:13">
      <c r="A41" s="125">
        <v>35</v>
      </c>
      <c r="B41" s="133">
        <v>0.29221064814814812</v>
      </c>
      <c r="C41" s="134">
        <f>B41*1440</f>
        <v>420.7833333333333</v>
      </c>
      <c r="D41" s="134">
        <f t="shared" si="1"/>
        <v>363.55066771406126</v>
      </c>
      <c r="E41" s="132">
        <f t="shared" si="2"/>
        <v>0.97923076923076924</v>
      </c>
      <c r="F41" s="134">
        <f>100*(D41/C41)</f>
        <v>86.398542649992777</v>
      </c>
      <c r="G41" s="125">
        <v>35</v>
      </c>
      <c r="H41" s="135" t="s">
        <v>76</v>
      </c>
      <c r="I41" s="132"/>
    </row>
    <row r="42" spans="1:13">
      <c r="A42" s="125">
        <v>36</v>
      </c>
      <c r="B42" s="133"/>
      <c r="C42" s="134"/>
      <c r="D42" s="134">
        <f t="shared" ref="D42:D73" si="3">E$4/E42</f>
        <v>365.36842105263156</v>
      </c>
      <c r="E42" s="132">
        <f t="shared" si="2"/>
        <v>0.97435897435897434</v>
      </c>
      <c r="F42" s="134"/>
      <c r="G42" s="125">
        <v>36</v>
      </c>
      <c r="I42" s="132"/>
    </row>
    <row r="43" spans="1:13">
      <c r="A43" s="125">
        <v>37</v>
      </c>
      <c r="B43" s="133"/>
      <c r="C43" s="134"/>
      <c r="D43" s="134">
        <f t="shared" si="3"/>
        <v>367.3987827467584</v>
      </c>
      <c r="E43" s="132">
        <f t="shared" si="2"/>
        <v>0.96897435897435902</v>
      </c>
      <c r="F43" s="134"/>
      <c r="G43" s="125">
        <v>37</v>
      </c>
      <c r="I43" s="132"/>
    </row>
    <row r="44" spans="1:13">
      <c r="A44" s="125">
        <v>38</v>
      </c>
      <c r="B44" s="133"/>
      <c r="C44" s="134"/>
      <c r="D44" s="134">
        <f t="shared" si="3"/>
        <v>369.6485623003195</v>
      </c>
      <c r="E44" s="132">
        <f t="shared" si="2"/>
        <v>0.96307692307692305</v>
      </c>
      <c r="F44" s="134"/>
      <c r="G44" s="125">
        <v>38</v>
      </c>
      <c r="I44" s="132"/>
    </row>
    <row r="45" spans="1:13">
      <c r="A45" s="125">
        <v>39</v>
      </c>
      <c r="B45" s="133"/>
      <c r="C45" s="134"/>
      <c r="D45" s="134">
        <f t="shared" si="3"/>
        <v>372.1254355400697</v>
      </c>
      <c r="E45" s="132">
        <f t="shared" si="2"/>
        <v>0.95666666666666667</v>
      </c>
      <c r="F45" s="134"/>
      <c r="G45" s="125">
        <v>39</v>
      </c>
      <c r="I45" s="132"/>
    </row>
    <row r="46" spans="1:13">
      <c r="A46" s="125">
        <v>40</v>
      </c>
      <c r="B46" s="133">
        <v>0.30581018518518521</v>
      </c>
      <c r="C46" s="134">
        <f>B46*1440</f>
        <v>440.36666666666673</v>
      </c>
      <c r="D46" s="134">
        <f t="shared" si="3"/>
        <v>374.8380129589633</v>
      </c>
      <c r="E46" s="132">
        <f t="shared" si="2"/>
        <v>0.94974358974358974</v>
      </c>
      <c r="F46" s="134">
        <f>100*(D46/C46)</f>
        <v>85.119524553545517</v>
      </c>
      <c r="G46" s="125">
        <v>40</v>
      </c>
      <c r="H46" s="135" t="s">
        <v>77</v>
      </c>
      <c r="I46" s="132"/>
      <c r="M46" s="135"/>
    </row>
    <row r="47" spans="1:13">
      <c r="A47" s="125">
        <v>41</v>
      </c>
      <c r="B47" s="133"/>
      <c r="C47" s="134"/>
      <c r="D47" s="134">
        <f t="shared" si="3"/>
        <v>377.79591836734693</v>
      </c>
      <c r="E47" s="132">
        <f t="shared" si="2"/>
        <v>0.94230769230769229</v>
      </c>
      <c r="F47" s="134"/>
      <c r="G47" s="125">
        <v>41</v>
      </c>
      <c r="H47" s="135"/>
      <c r="I47" s="132"/>
      <c r="M47" s="135"/>
    </row>
    <row r="48" spans="1:13">
      <c r="A48" s="125">
        <v>42</v>
      </c>
      <c r="B48" s="133"/>
      <c r="C48" s="134"/>
      <c r="D48" s="134">
        <f t="shared" si="3"/>
        <v>381.00987925356748</v>
      </c>
      <c r="E48" s="132">
        <f t="shared" si="2"/>
        <v>0.93435897435897441</v>
      </c>
      <c r="F48" s="134"/>
      <c r="G48" s="125">
        <v>42</v>
      </c>
      <c r="H48" s="135"/>
      <c r="I48" s="132"/>
      <c r="M48" s="135"/>
    </row>
    <row r="49" spans="1:13">
      <c r="A49" s="125">
        <v>43</v>
      </c>
      <c r="B49" s="133"/>
      <c r="C49" s="134"/>
      <c r="D49" s="134">
        <f t="shared" si="3"/>
        <v>384.49183051786207</v>
      </c>
      <c r="E49" s="132">
        <f t="shared" si="2"/>
        <v>0.92589743589743589</v>
      </c>
      <c r="F49" s="134"/>
      <c r="G49" s="125">
        <v>43</v>
      </c>
      <c r="H49" s="135"/>
      <c r="I49" s="132"/>
      <c r="M49" s="135"/>
    </row>
    <row r="50" spans="1:13">
      <c r="A50" s="125">
        <v>44</v>
      </c>
      <c r="B50" s="133"/>
      <c r="C50" s="134"/>
      <c r="D50" s="134">
        <f t="shared" si="3"/>
        <v>388.25503355704694</v>
      </c>
      <c r="E50" s="132">
        <f t="shared" si="2"/>
        <v>0.91692307692307695</v>
      </c>
      <c r="F50" s="134"/>
      <c r="G50" s="125">
        <v>44</v>
      </c>
      <c r="H50" s="135"/>
      <c r="I50" s="132"/>
      <c r="M50" s="135"/>
    </row>
    <row r="51" spans="1:13">
      <c r="A51" s="125">
        <v>45</v>
      </c>
      <c r="B51" s="133">
        <v>0.3240972222222222</v>
      </c>
      <c r="C51" s="134">
        <f>B51*1440</f>
        <v>466.7</v>
      </c>
      <c r="D51" s="134">
        <f t="shared" si="3"/>
        <v>392.31421305453517</v>
      </c>
      <c r="E51" s="132">
        <f t="shared" si="2"/>
        <v>0.90743589743589748</v>
      </c>
      <c r="F51" s="134">
        <f>100*(D51/C51)</f>
        <v>84.061326988329796</v>
      </c>
      <c r="G51" s="125">
        <v>45</v>
      </c>
      <c r="H51" s="135" t="s">
        <v>78</v>
      </c>
      <c r="I51" s="132"/>
      <c r="M51" s="135"/>
    </row>
    <row r="52" spans="1:13">
      <c r="A52" s="125">
        <v>46</v>
      </c>
      <c r="B52" s="133"/>
      <c r="C52" s="134"/>
      <c r="D52" s="134">
        <f t="shared" si="3"/>
        <v>396.65738161559892</v>
      </c>
      <c r="E52" s="132">
        <f t="shared" si="2"/>
        <v>0.89749999999999996</v>
      </c>
      <c r="F52" s="134"/>
      <c r="G52" s="125">
        <v>46</v>
      </c>
      <c r="H52" s="135"/>
      <c r="I52" s="132"/>
      <c r="M52" s="135"/>
    </row>
    <row r="53" spans="1:13">
      <c r="A53" s="125">
        <v>47</v>
      </c>
      <c r="B53" s="133"/>
      <c r="C53" s="134"/>
      <c r="D53" s="134">
        <f t="shared" si="3"/>
        <v>401.12676056338029</v>
      </c>
      <c r="E53" s="132">
        <f t="shared" si="2"/>
        <v>0.88749999999999996</v>
      </c>
      <c r="F53" s="134"/>
      <c r="G53" s="125">
        <v>47</v>
      </c>
      <c r="H53" s="135"/>
      <c r="I53" s="132"/>
      <c r="M53" s="135"/>
    </row>
    <row r="54" spans="1:13">
      <c r="A54" s="125">
        <v>48</v>
      </c>
      <c r="B54" s="133"/>
      <c r="C54" s="134"/>
      <c r="D54" s="134">
        <f t="shared" si="3"/>
        <v>405.69800569800572</v>
      </c>
      <c r="E54" s="132">
        <f t="shared" si="2"/>
        <v>0.87749999999999995</v>
      </c>
      <c r="F54" s="134"/>
      <c r="G54" s="125">
        <v>48</v>
      </c>
      <c r="H54" s="135"/>
      <c r="I54" s="132"/>
      <c r="M54" s="135"/>
    </row>
    <row r="55" spans="1:13">
      <c r="A55" s="125">
        <v>49</v>
      </c>
      <c r="B55" s="133"/>
      <c r="C55" s="134"/>
      <c r="D55" s="134">
        <f t="shared" si="3"/>
        <v>410.37463976945247</v>
      </c>
      <c r="E55" s="132">
        <f t="shared" si="2"/>
        <v>0.86749999999999994</v>
      </c>
      <c r="F55" s="134"/>
      <c r="G55" s="125">
        <v>49</v>
      </c>
      <c r="H55" s="135"/>
      <c r="I55" s="132"/>
      <c r="M55" s="135"/>
    </row>
    <row r="56" spans="1:13">
      <c r="A56" s="125">
        <v>50</v>
      </c>
      <c r="B56" s="133">
        <v>0.32787037037037037</v>
      </c>
      <c r="C56" s="134">
        <f>B56*1440</f>
        <v>472.13333333333333</v>
      </c>
      <c r="D56" s="134">
        <f t="shared" si="3"/>
        <v>415.16034985422743</v>
      </c>
      <c r="E56" s="132">
        <f t="shared" si="2"/>
        <v>0.85749999999999993</v>
      </c>
      <c r="F56" s="134">
        <f>100*(D56/C56)</f>
        <v>87.93286144893267</v>
      </c>
      <c r="G56" s="125">
        <v>50</v>
      </c>
      <c r="H56" s="135" t="s">
        <v>79</v>
      </c>
      <c r="I56" s="132"/>
      <c r="M56" s="135"/>
    </row>
    <row r="57" spans="1:13">
      <c r="A57" s="125">
        <v>51</v>
      </c>
      <c r="B57" s="133"/>
      <c r="C57" s="134"/>
      <c r="D57" s="134">
        <f t="shared" si="3"/>
        <v>420.05899705014747</v>
      </c>
      <c r="E57" s="132">
        <f t="shared" si="2"/>
        <v>0.84750000000000003</v>
      </c>
      <c r="F57" s="134"/>
      <c r="G57" s="125">
        <v>51</v>
      </c>
      <c r="I57" s="132"/>
    </row>
    <row r="58" spans="1:13">
      <c r="A58" s="125">
        <v>52</v>
      </c>
      <c r="B58" s="133"/>
      <c r="C58" s="134"/>
      <c r="D58" s="134">
        <f t="shared" si="3"/>
        <v>425.07462686567163</v>
      </c>
      <c r="E58" s="132">
        <f t="shared" si="2"/>
        <v>0.83750000000000002</v>
      </c>
      <c r="F58" s="134"/>
      <c r="G58" s="125">
        <v>52</v>
      </c>
      <c r="I58" s="132"/>
    </row>
    <row r="59" spans="1:13">
      <c r="A59" s="125">
        <v>53</v>
      </c>
      <c r="B59" s="133"/>
      <c r="C59" s="134"/>
      <c r="D59" s="134">
        <f t="shared" si="3"/>
        <v>430.21148036253777</v>
      </c>
      <c r="E59" s="132">
        <f t="shared" si="2"/>
        <v>0.82750000000000001</v>
      </c>
      <c r="F59" s="134"/>
      <c r="G59" s="125">
        <v>53</v>
      </c>
      <c r="I59" s="132"/>
    </row>
    <row r="60" spans="1:13">
      <c r="A60" s="125">
        <v>54</v>
      </c>
      <c r="B60" s="133"/>
      <c r="C60" s="134"/>
      <c r="D60" s="134">
        <f t="shared" si="3"/>
        <v>435.47400611620793</v>
      </c>
      <c r="E60" s="132">
        <f t="shared" si="2"/>
        <v>0.8175</v>
      </c>
      <c r="F60" s="134"/>
      <c r="G60" s="125">
        <v>54</v>
      </c>
      <c r="I60" s="132"/>
    </row>
    <row r="61" spans="1:13">
      <c r="A61" s="125">
        <v>55</v>
      </c>
      <c r="B61" s="133">
        <v>0.36291666666666667</v>
      </c>
      <c r="C61" s="134">
        <f>B61*1440</f>
        <v>522.6</v>
      </c>
      <c r="D61" s="134">
        <f t="shared" si="3"/>
        <v>440.92693741562317</v>
      </c>
      <c r="E61" s="132">
        <f t="shared" si="2"/>
        <v>0.80739000000000005</v>
      </c>
      <c r="F61" s="134">
        <f>100*(D61/C61)</f>
        <v>84.371782896215691</v>
      </c>
      <c r="G61" s="125">
        <v>55</v>
      </c>
      <c r="H61" s="135" t="s">
        <v>80</v>
      </c>
      <c r="I61" s="132"/>
    </row>
    <row r="62" spans="1:13">
      <c r="A62" s="125">
        <v>56</v>
      </c>
      <c r="B62" s="133"/>
      <c r="C62" s="134"/>
      <c r="D62" s="134">
        <f t="shared" si="3"/>
        <v>446.64140717135473</v>
      </c>
      <c r="E62" s="132">
        <f t="shared" si="2"/>
        <v>0.79705999999999999</v>
      </c>
      <c r="F62" s="134"/>
      <c r="G62" s="125">
        <v>56</v>
      </c>
      <c r="I62" s="132"/>
    </row>
    <row r="63" spans="1:13">
      <c r="A63" s="125">
        <v>57</v>
      </c>
      <c r="B63" s="133"/>
      <c r="C63" s="134"/>
      <c r="D63" s="134">
        <f t="shared" si="3"/>
        <v>452.63251579763767</v>
      </c>
      <c r="E63" s="132">
        <f t="shared" si="2"/>
        <v>0.78651000000000004</v>
      </c>
      <c r="F63" s="134"/>
      <c r="G63" s="125">
        <v>57</v>
      </c>
      <c r="I63" s="132"/>
    </row>
    <row r="64" spans="1:13">
      <c r="A64" s="125">
        <v>58</v>
      </c>
      <c r="B64" s="133"/>
      <c r="C64" s="134"/>
      <c r="D64" s="134">
        <f t="shared" si="3"/>
        <v>458.91664733029108</v>
      </c>
      <c r="E64" s="132">
        <f t="shared" si="2"/>
        <v>0.77573999999999999</v>
      </c>
      <c r="F64" s="134"/>
      <c r="G64" s="125">
        <v>58</v>
      </c>
      <c r="I64" s="132"/>
    </row>
    <row r="65" spans="1:9">
      <c r="A65" s="125">
        <v>59</v>
      </c>
      <c r="B65" s="133"/>
      <c r="C65" s="134"/>
      <c r="D65" s="134">
        <f t="shared" si="3"/>
        <v>465.51160509970578</v>
      </c>
      <c r="E65" s="132">
        <f t="shared" si="2"/>
        <v>0.76475000000000004</v>
      </c>
      <c r="F65" s="134"/>
      <c r="G65" s="125">
        <v>59</v>
      </c>
      <c r="I65" s="132"/>
    </row>
    <row r="66" spans="1:9">
      <c r="A66" s="125">
        <v>60</v>
      </c>
      <c r="B66" s="133">
        <v>0.38896990740740739</v>
      </c>
      <c r="C66" s="134">
        <f>B66*1440</f>
        <v>560.11666666666667</v>
      </c>
      <c r="D66" s="134">
        <f t="shared" si="3"/>
        <v>472.43676513522837</v>
      </c>
      <c r="E66" s="132">
        <f t="shared" ref="E66:E97" si="4">1-IF(A66&lt;I$3,0,IF(A66&lt;I$4,G$3*(A66-I$3)^2,G$2+G$4*(A66-I$4)+(A66&gt;I$5)*G$5*(A66-I$5)^2))</f>
        <v>0.75353999999999999</v>
      </c>
      <c r="F66" s="134">
        <f>100*(D66/C66)</f>
        <v>84.346135948206339</v>
      </c>
      <c r="G66" s="125">
        <v>60</v>
      </c>
      <c r="H66" s="135" t="s">
        <v>81</v>
      </c>
      <c r="I66" s="132"/>
    </row>
    <row r="67" spans="1:9">
      <c r="A67" s="125">
        <v>61</v>
      </c>
      <c r="B67" s="133"/>
      <c r="C67" s="134"/>
      <c r="D67" s="134">
        <f t="shared" si="3"/>
        <v>479.71325005726914</v>
      </c>
      <c r="E67" s="132">
        <f t="shared" si="4"/>
        <v>0.74211000000000005</v>
      </c>
      <c r="F67" s="134"/>
      <c r="G67" s="125">
        <v>61</v>
      </c>
      <c r="I67" s="132"/>
    </row>
    <row r="68" spans="1:9">
      <c r="A68" s="125">
        <v>62</v>
      </c>
      <c r="B68" s="133"/>
      <c r="C68" s="134"/>
      <c r="D68" s="134">
        <f t="shared" si="3"/>
        <v>487.36412671467292</v>
      </c>
      <c r="E68" s="132">
        <f t="shared" si="4"/>
        <v>0.73046</v>
      </c>
      <c r="F68" s="134"/>
      <c r="G68" s="125">
        <v>62</v>
      </c>
      <c r="I68" s="132"/>
    </row>
    <row r="69" spans="1:9">
      <c r="A69" s="125">
        <v>63</v>
      </c>
      <c r="B69" s="133"/>
      <c r="C69" s="134"/>
      <c r="D69" s="134">
        <f t="shared" si="3"/>
        <v>495.41463143099679</v>
      </c>
      <c r="E69" s="132">
        <f t="shared" si="4"/>
        <v>0.71859000000000006</v>
      </c>
      <c r="F69" s="134"/>
      <c r="G69" s="125">
        <v>63</v>
      </c>
      <c r="I69" s="132"/>
    </row>
    <row r="70" spans="1:9">
      <c r="A70" s="125">
        <v>64</v>
      </c>
      <c r="B70" s="133"/>
      <c r="C70" s="134"/>
      <c r="D70" s="134">
        <f t="shared" si="3"/>
        <v>503.89242745930642</v>
      </c>
      <c r="E70" s="132">
        <f t="shared" si="4"/>
        <v>0.70650000000000002</v>
      </c>
      <c r="F70" s="134"/>
      <c r="G70" s="125">
        <v>64</v>
      </c>
      <c r="I70" s="132"/>
    </row>
    <row r="71" spans="1:9">
      <c r="A71" s="125">
        <v>65</v>
      </c>
      <c r="B71" s="133">
        <v>0.43149305555555556</v>
      </c>
      <c r="C71" s="134">
        <f>B71*1440</f>
        <v>621.35</v>
      </c>
      <c r="D71" s="134">
        <f t="shared" si="3"/>
        <v>512.82790014261218</v>
      </c>
      <c r="E71" s="132">
        <f t="shared" si="4"/>
        <v>0.69419000000000008</v>
      </c>
      <c r="F71" s="134">
        <f>100*(D71/C71)</f>
        <v>82.53446530017095</v>
      </c>
      <c r="G71" s="125">
        <v>65</v>
      </c>
      <c r="H71" s="135" t="s">
        <v>82</v>
      </c>
      <c r="I71" s="132"/>
    </row>
    <row r="72" spans="1:9">
      <c r="A72" s="125">
        <v>66</v>
      </c>
      <c r="B72" s="133"/>
      <c r="C72" s="134"/>
      <c r="D72" s="134">
        <f t="shared" si="3"/>
        <v>522.25449637649274</v>
      </c>
      <c r="E72" s="132">
        <f t="shared" si="4"/>
        <v>0.68165999999999993</v>
      </c>
      <c r="F72" s="134"/>
      <c r="G72" s="125">
        <v>66</v>
      </c>
      <c r="I72" s="132"/>
    </row>
    <row r="73" spans="1:9">
      <c r="A73" s="125">
        <v>67</v>
      </c>
      <c r="B73" s="133"/>
      <c r="C73" s="134"/>
      <c r="D73" s="134">
        <f t="shared" si="3"/>
        <v>532.20911632357115</v>
      </c>
      <c r="E73" s="132">
        <f t="shared" si="4"/>
        <v>0.66891</v>
      </c>
      <c r="F73" s="134"/>
      <c r="G73" s="125">
        <v>67</v>
      </c>
      <c r="I73" s="132"/>
    </row>
    <row r="74" spans="1:9">
      <c r="A74" s="125">
        <v>68</v>
      </c>
      <c r="B74" s="133"/>
      <c r="C74" s="134"/>
      <c r="D74" s="134">
        <f t="shared" ref="D74:D105" si="5">E$4/E74</f>
        <v>542.73256700307957</v>
      </c>
      <c r="E74" s="132">
        <f t="shared" si="4"/>
        <v>0.65593999999999997</v>
      </c>
      <c r="F74" s="134"/>
      <c r="G74" s="125">
        <v>68</v>
      </c>
      <c r="I74" s="132"/>
    </row>
    <row r="75" spans="1:9">
      <c r="A75" s="125">
        <v>69</v>
      </c>
      <c r="B75" s="133"/>
      <c r="C75" s="134"/>
      <c r="D75" s="134">
        <f t="shared" si="5"/>
        <v>553.8700894593544</v>
      </c>
      <c r="E75" s="132">
        <f t="shared" si="4"/>
        <v>0.64274999999999993</v>
      </c>
      <c r="F75" s="134"/>
      <c r="G75" s="125">
        <v>69</v>
      </c>
      <c r="I75" s="132"/>
    </row>
    <row r="76" spans="1:9">
      <c r="A76" s="125">
        <v>70</v>
      </c>
      <c r="B76" s="133">
        <v>0.48353009259259261</v>
      </c>
      <c r="C76" s="134">
        <f>B76*1440</f>
        <v>696.2833333333333</v>
      </c>
      <c r="D76" s="134">
        <f t="shared" si="5"/>
        <v>565.67197381383676</v>
      </c>
      <c r="E76" s="132">
        <f t="shared" si="4"/>
        <v>0.62934000000000001</v>
      </c>
      <c r="F76" s="134">
        <f>100*(D76/C76)</f>
        <v>81.241636376068669</v>
      </c>
      <c r="G76" s="125">
        <v>70</v>
      </c>
      <c r="H76" s="135" t="s">
        <v>83</v>
      </c>
      <c r="I76" s="132"/>
    </row>
    <row r="77" spans="1:9">
      <c r="A77" s="125">
        <v>71</v>
      </c>
      <c r="B77" s="133"/>
      <c r="C77" s="134"/>
      <c r="D77" s="134">
        <f t="shared" si="5"/>
        <v>578.19427977456917</v>
      </c>
      <c r="E77" s="132">
        <f t="shared" si="4"/>
        <v>0.61570999999999998</v>
      </c>
      <c r="F77" s="134"/>
      <c r="G77" s="125">
        <v>71</v>
      </c>
      <c r="I77" s="132"/>
    </row>
    <row r="78" spans="1:9">
      <c r="A78" s="125">
        <v>72</v>
      </c>
      <c r="B78" s="133"/>
      <c r="C78" s="134"/>
      <c r="D78" s="134">
        <f t="shared" si="5"/>
        <v>591.49968431196623</v>
      </c>
      <c r="E78" s="132">
        <f t="shared" si="4"/>
        <v>0.60185999999999995</v>
      </c>
      <c r="F78" s="134"/>
      <c r="G78" s="125">
        <v>72</v>
      </c>
      <c r="I78" s="132"/>
    </row>
    <row r="79" spans="1:9">
      <c r="A79" s="125">
        <v>73</v>
      </c>
      <c r="B79" s="133"/>
      <c r="C79" s="134"/>
      <c r="D79" s="134">
        <f t="shared" si="5"/>
        <v>605.65848347198835</v>
      </c>
      <c r="E79" s="132">
        <f t="shared" si="4"/>
        <v>0.58778999999999992</v>
      </c>
      <c r="F79" s="134"/>
      <c r="G79" s="125">
        <v>73</v>
      </c>
      <c r="I79" s="132"/>
    </row>
    <row r="80" spans="1:9">
      <c r="A80" s="125">
        <v>74</v>
      </c>
      <c r="B80" s="133"/>
      <c r="C80" s="134"/>
      <c r="D80" s="134">
        <f t="shared" si="5"/>
        <v>620.74978204010472</v>
      </c>
      <c r="E80" s="132">
        <f t="shared" si="4"/>
        <v>0.5734999999999999</v>
      </c>
      <c r="F80" s="134"/>
      <c r="G80" s="125">
        <v>74</v>
      </c>
      <c r="I80" s="132"/>
    </row>
    <row r="81" spans="1:9">
      <c r="A81" s="125">
        <v>75</v>
      </c>
      <c r="B81" s="133"/>
      <c r="C81" s="134"/>
      <c r="D81" s="134">
        <f t="shared" si="5"/>
        <v>636.86291346893495</v>
      </c>
      <c r="E81" s="132">
        <f t="shared" si="4"/>
        <v>0.5589900000000001</v>
      </c>
      <c r="F81" s="134"/>
      <c r="G81" s="125">
        <v>75</v>
      </c>
      <c r="I81" s="132"/>
    </row>
    <row r="82" spans="1:9">
      <c r="A82" s="125">
        <v>76</v>
      </c>
      <c r="B82" s="133"/>
      <c r="C82" s="134"/>
      <c r="D82" s="134">
        <f t="shared" si="5"/>
        <v>654.09914379157021</v>
      </c>
      <c r="E82" s="132">
        <f t="shared" si="4"/>
        <v>0.54425999999999997</v>
      </c>
      <c r="F82" s="134"/>
      <c r="G82" s="125">
        <v>76</v>
      </c>
      <c r="I82" s="132"/>
    </row>
    <row r="83" spans="1:9">
      <c r="A83" s="125">
        <v>77</v>
      </c>
      <c r="B83" s="133"/>
      <c r="C83" s="134"/>
      <c r="D83" s="134">
        <f t="shared" si="5"/>
        <v>672.57372806106071</v>
      </c>
      <c r="E83" s="132">
        <f t="shared" si="4"/>
        <v>0.52930999999999995</v>
      </c>
      <c r="F83" s="134"/>
      <c r="G83" s="125">
        <v>77</v>
      </c>
      <c r="I83" s="132"/>
    </row>
    <row r="84" spans="1:9">
      <c r="A84" s="125">
        <v>78</v>
      </c>
      <c r="B84" s="133"/>
      <c r="C84" s="134"/>
      <c r="D84" s="134">
        <f t="shared" si="5"/>
        <v>692.41840743766284</v>
      </c>
      <c r="E84" s="132">
        <f t="shared" si="4"/>
        <v>0.51414000000000004</v>
      </c>
      <c r="F84" s="134"/>
      <c r="G84" s="125">
        <v>78</v>
      </c>
      <c r="I84" s="132"/>
    </row>
    <row r="85" spans="1:9">
      <c r="A85" s="125">
        <v>79</v>
      </c>
      <c r="B85" s="133"/>
      <c r="C85" s="134"/>
      <c r="D85" s="134">
        <f t="shared" si="5"/>
        <v>713.78446115288216</v>
      </c>
      <c r="E85" s="132">
        <f t="shared" si="4"/>
        <v>0.49875000000000003</v>
      </c>
      <c r="F85" s="134"/>
      <c r="G85" s="125">
        <v>79</v>
      </c>
      <c r="I85" s="132"/>
    </row>
    <row r="86" spans="1:9">
      <c r="A86" s="125">
        <v>80</v>
      </c>
      <c r="B86" s="133">
        <v>0.72173611111111113</v>
      </c>
      <c r="C86" s="134">
        <f>B86*1440</f>
        <v>1039.3</v>
      </c>
      <c r="D86" s="134">
        <f t="shared" si="5"/>
        <v>736.84646272302018</v>
      </c>
      <c r="E86" s="132">
        <f t="shared" si="4"/>
        <v>0.48314000000000001</v>
      </c>
      <c r="F86" s="134">
        <f>100*(D86/C86)</f>
        <v>70.898341453191591</v>
      </c>
      <c r="G86" s="125">
        <v>80</v>
      </c>
      <c r="H86" s="135" t="s">
        <v>84</v>
      </c>
      <c r="I86" s="132"/>
    </row>
    <row r="87" spans="1:9">
      <c r="A87" s="125">
        <v>81</v>
      </c>
      <c r="B87" s="133"/>
      <c r="C87" s="134"/>
      <c r="D87" s="134">
        <f t="shared" si="5"/>
        <v>761.80693757890901</v>
      </c>
      <c r="E87" s="132">
        <f t="shared" si="4"/>
        <v>0.46731</v>
      </c>
      <c r="F87" s="134"/>
      <c r="G87" s="125">
        <v>81</v>
      </c>
      <c r="I87" s="132"/>
    </row>
    <row r="88" spans="1:9">
      <c r="A88" s="125">
        <v>82</v>
      </c>
      <c r="B88" s="133"/>
      <c r="C88" s="134"/>
      <c r="D88" s="134">
        <f t="shared" si="5"/>
        <v>788.90218499313039</v>
      </c>
      <c r="E88" s="132">
        <f t="shared" si="4"/>
        <v>0.45125999999999999</v>
      </c>
      <c r="F88" s="134"/>
      <c r="G88" s="125">
        <v>82</v>
      </c>
      <c r="I88" s="132"/>
    </row>
    <row r="89" spans="1:9">
      <c r="A89" s="125">
        <v>83</v>
      </c>
      <c r="B89" s="133"/>
      <c r="C89" s="134"/>
      <c r="D89" s="134">
        <f t="shared" si="5"/>
        <v>818.40961861192216</v>
      </c>
      <c r="E89" s="132">
        <f t="shared" si="4"/>
        <v>0.43498999999999999</v>
      </c>
      <c r="F89" s="134"/>
      <c r="G89" s="125">
        <v>83</v>
      </c>
      <c r="I89" s="132"/>
    </row>
    <row r="90" spans="1:9">
      <c r="A90" s="125">
        <v>84</v>
      </c>
      <c r="B90" s="133"/>
      <c r="C90" s="134"/>
      <c r="D90" s="134">
        <f t="shared" si="5"/>
        <v>850.65710872162492</v>
      </c>
      <c r="E90" s="132">
        <f t="shared" si="4"/>
        <v>0.41849999999999998</v>
      </c>
      <c r="F90" s="134"/>
      <c r="G90" s="125">
        <v>84</v>
      </c>
      <c r="I90" s="132"/>
    </row>
    <row r="91" spans="1:9">
      <c r="A91" s="125">
        <v>85</v>
      </c>
      <c r="B91" s="133">
        <v>0.76061342592592596</v>
      </c>
      <c r="C91" s="134">
        <f>B91*1440</f>
        <v>1095.2833333333333</v>
      </c>
      <c r="D91" s="134">
        <f t="shared" si="5"/>
        <v>886.03499340451481</v>
      </c>
      <c r="E91" s="132">
        <f t="shared" si="4"/>
        <v>0.40178999999999998</v>
      </c>
      <c r="F91" s="134">
        <f>100*(D91/C91)</f>
        <v>80.89550588777773</v>
      </c>
      <c r="G91" s="125">
        <v>85</v>
      </c>
      <c r="H91" s="135" t="s">
        <v>85</v>
      </c>
      <c r="I91" s="132"/>
    </row>
    <row r="92" spans="1:9">
      <c r="A92" s="125">
        <v>86</v>
      </c>
      <c r="B92" s="133"/>
      <c r="C92" s="134"/>
      <c r="D92" s="134">
        <f t="shared" si="5"/>
        <v>925.01169256352966</v>
      </c>
      <c r="E92" s="132">
        <f t="shared" si="4"/>
        <v>0.38485999999999998</v>
      </c>
      <c r="F92" s="134"/>
      <c r="G92" s="125">
        <v>86</v>
      </c>
      <c r="I92" s="132"/>
    </row>
    <row r="93" spans="1:9">
      <c r="A93" s="125">
        <v>87</v>
      </c>
      <c r="B93" s="133"/>
      <c r="C93" s="134"/>
      <c r="D93" s="134">
        <f t="shared" si="5"/>
        <v>968.15425199205902</v>
      </c>
      <c r="E93" s="132">
        <f t="shared" si="4"/>
        <v>0.36770999999999998</v>
      </c>
      <c r="F93" s="134"/>
      <c r="G93" s="125">
        <v>87</v>
      </c>
      <c r="I93" s="132"/>
    </row>
    <row r="94" spans="1:9">
      <c r="A94" s="125">
        <v>88</v>
      </c>
      <c r="B94" s="133"/>
      <c r="C94" s="134"/>
      <c r="D94" s="134">
        <f t="shared" si="5"/>
        <v>1016.1557344294112</v>
      </c>
      <c r="E94" s="132">
        <f t="shared" si="4"/>
        <v>0.3503400000000001</v>
      </c>
      <c r="F94" s="134"/>
      <c r="G94" s="125">
        <v>88</v>
      </c>
      <c r="I94" s="132"/>
    </row>
    <row r="95" spans="1:9">
      <c r="A95" s="125">
        <v>89</v>
      </c>
      <c r="B95" s="133"/>
      <c r="C95" s="131"/>
      <c r="D95" s="134">
        <f t="shared" si="5"/>
        <v>1069.8722764838467</v>
      </c>
      <c r="E95" s="132">
        <f t="shared" si="4"/>
        <v>0.33274999999999999</v>
      </c>
      <c r="F95" s="134"/>
      <c r="G95" s="125">
        <v>89</v>
      </c>
      <c r="I95" s="132"/>
    </row>
    <row r="96" spans="1:9">
      <c r="A96" s="125">
        <v>90</v>
      </c>
      <c r="B96" s="133"/>
      <c r="C96" s="131"/>
      <c r="D96" s="134">
        <f t="shared" si="5"/>
        <v>1130.3740394995873</v>
      </c>
      <c r="E96" s="132">
        <f t="shared" si="4"/>
        <v>0.31494</v>
      </c>
      <c r="F96" s="134"/>
      <c r="G96" s="125">
        <v>90</v>
      </c>
      <c r="I96" s="132"/>
    </row>
    <row r="97" spans="1:9">
      <c r="A97" s="125">
        <v>91</v>
      </c>
      <c r="B97" s="130"/>
      <c r="C97" s="131"/>
      <c r="D97" s="134">
        <f t="shared" si="5"/>
        <v>1199.0165369977433</v>
      </c>
      <c r="E97" s="132">
        <f t="shared" si="4"/>
        <v>0.29691000000000001</v>
      </c>
      <c r="F97" s="134"/>
      <c r="G97" s="125">
        <v>91</v>
      </c>
      <c r="I97" s="132"/>
    </row>
    <row r="98" spans="1:9">
      <c r="A98" s="125">
        <v>92</v>
      </c>
      <c r="B98" s="130"/>
      <c r="C98" s="131"/>
      <c r="D98" s="134">
        <f t="shared" si="5"/>
        <v>1277.5425249407879</v>
      </c>
      <c r="E98" s="132">
        <f t="shared" ref="E98:E106" si="6">1-IF(A98&lt;I$3,0,IF(A98&lt;I$4,G$3*(A98-I$3)^2,G$2+G$4*(A98-I$4)+(A98&gt;I$5)*G$5*(A98-I$5)^2))</f>
        <v>0.27866000000000002</v>
      </c>
      <c r="F98" s="134"/>
      <c r="G98" s="125">
        <v>92</v>
      </c>
      <c r="I98" s="132"/>
    </row>
    <row r="99" spans="1:9">
      <c r="A99" s="125">
        <v>93</v>
      </c>
      <c r="B99" s="130"/>
      <c r="C99" s="131"/>
      <c r="D99" s="134">
        <f t="shared" si="5"/>
        <v>1368.2309081824824</v>
      </c>
      <c r="E99" s="132">
        <f t="shared" si="6"/>
        <v>0.26018999999999992</v>
      </c>
      <c r="F99" s="134"/>
      <c r="G99" s="125">
        <v>93</v>
      </c>
      <c r="I99" s="132"/>
    </row>
    <row r="100" spans="1:9">
      <c r="A100" s="125">
        <v>94</v>
      </c>
      <c r="B100" s="130"/>
      <c r="C100" s="131"/>
      <c r="D100" s="134">
        <f t="shared" si="5"/>
        <v>1474.1200828157355</v>
      </c>
      <c r="E100" s="132">
        <f t="shared" si="6"/>
        <v>0.24149999999999994</v>
      </c>
      <c r="F100" s="134"/>
      <c r="G100" s="125">
        <v>94</v>
      </c>
      <c r="I100" s="132"/>
    </row>
    <row r="101" spans="1:9">
      <c r="A101" s="125">
        <v>95</v>
      </c>
      <c r="B101" s="130"/>
      <c r="C101" s="131"/>
      <c r="D101" s="134">
        <f t="shared" si="5"/>
        <v>1599.3530706680447</v>
      </c>
      <c r="E101" s="132">
        <f t="shared" si="6"/>
        <v>0.22258999999999995</v>
      </c>
      <c r="F101" s="134"/>
      <c r="G101" s="125">
        <v>95</v>
      </c>
      <c r="I101" s="132"/>
    </row>
    <row r="102" spans="1:9">
      <c r="A102" s="125">
        <v>96</v>
      </c>
      <c r="B102" s="130"/>
      <c r="C102" s="131"/>
      <c r="D102" s="134">
        <f t="shared" si="5"/>
        <v>1749.7296765949084</v>
      </c>
      <c r="E102" s="132">
        <f t="shared" si="6"/>
        <v>0.20345999999999997</v>
      </c>
      <c r="F102" s="134"/>
      <c r="G102" s="125">
        <v>96</v>
      </c>
      <c r="I102" s="132"/>
    </row>
    <row r="103" spans="1:9">
      <c r="A103" s="125">
        <v>97</v>
      </c>
      <c r="B103" s="130"/>
      <c r="C103" s="131"/>
      <c r="D103" s="134">
        <f t="shared" si="5"/>
        <v>1933.626636250068</v>
      </c>
      <c r="E103" s="132">
        <f t="shared" si="6"/>
        <v>0.18411</v>
      </c>
      <c r="G103" s="125">
        <v>97</v>
      </c>
      <c r="I103" s="132"/>
    </row>
    <row r="104" spans="1:9">
      <c r="A104" s="125">
        <v>98</v>
      </c>
      <c r="B104" s="130"/>
      <c r="C104" s="131"/>
      <c r="D104" s="134">
        <f t="shared" si="5"/>
        <v>2163.6076334022137</v>
      </c>
      <c r="E104" s="132">
        <f t="shared" si="6"/>
        <v>0.16453999999999991</v>
      </c>
      <c r="G104" s="125">
        <v>98</v>
      </c>
      <c r="I104" s="132"/>
    </row>
    <row r="105" spans="1:9">
      <c r="A105" s="125">
        <v>99</v>
      </c>
      <c r="C105" s="131"/>
      <c r="D105" s="134">
        <f t="shared" si="5"/>
        <v>2459.4127806563051</v>
      </c>
      <c r="E105" s="132">
        <f t="shared" si="6"/>
        <v>0.14474999999999993</v>
      </c>
      <c r="G105" s="125">
        <v>99</v>
      </c>
      <c r="I105" s="132"/>
    </row>
    <row r="106" spans="1:9">
      <c r="A106" s="125">
        <v>100</v>
      </c>
      <c r="D106" s="134">
        <f>E$4/E106</f>
        <v>2853.9361872695213</v>
      </c>
      <c r="E106" s="132">
        <f t="shared" si="6"/>
        <v>0.12473999999999996</v>
      </c>
      <c r="G106" s="125">
        <v>100</v>
      </c>
      <c r="I106" s="132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27" t="s">
        <v>1910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Parameters!G33</f>
        <v>0.61111111111111116</v>
      </c>
      <c r="E4" s="79">
        <f>D4*1440</f>
        <v>880.00000000000011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52800.000000000007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16" t="s">
        <v>42</v>
      </c>
      <c r="B6" s="316" t="s">
        <v>57</v>
      </c>
      <c r="C6" s="316" t="s">
        <v>58</v>
      </c>
      <c r="D6" s="316" t="s">
        <v>110</v>
      </c>
      <c r="E6" s="316" t="s">
        <v>114</v>
      </c>
      <c r="F6" s="432" t="s">
        <v>113</v>
      </c>
      <c r="G6" s="316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1275.5471807508336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1213.793103448276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1161.1030478955008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1115.901597768197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1076.9795618651331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1043.3957789898034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1014.4092219020175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989.43107713065001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967.99032009679911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949.70861213036926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934.28177088862958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921.46596858638759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910.03102378490189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898.8764044943822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889.53068592057775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883.40742865337745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880.37730455909684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880.00000000000011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880.00000000000011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880.00000000000011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880.00000000000011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880.00000000000011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880.00000000000011</v>
      </c>
      <c r="E32" s="4">
        <f t="shared" si="0"/>
        <v>1</v>
      </c>
      <c r="F32" s="17"/>
      <c r="G32" s="1">
        <v>26</v>
      </c>
      <c r="I32" s="4"/>
    </row>
    <row r="33" spans="1:16">
      <c r="A33" s="1">
        <v>27</v>
      </c>
      <c r="B33" s="38"/>
      <c r="C33" s="17"/>
      <c r="D33" s="17">
        <f t="shared" si="1"/>
        <v>880.00000000000011</v>
      </c>
      <c r="E33" s="4">
        <f t="shared" si="0"/>
        <v>1</v>
      </c>
      <c r="F33" s="17"/>
      <c r="G33" s="1">
        <v>27</v>
      </c>
      <c r="I33" s="4"/>
    </row>
    <row r="34" spans="1:16">
      <c r="A34" s="1">
        <v>28</v>
      </c>
      <c r="B34" s="38"/>
      <c r="C34" s="17"/>
      <c r="D34" s="17">
        <f t="shared" si="1"/>
        <v>880.90349075975371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6">
      <c r="A35" s="1">
        <v>29</v>
      </c>
      <c r="B35" s="38"/>
      <c r="C35" s="17"/>
      <c r="D35" s="17">
        <f t="shared" si="1"/>
        <v>882.03546646106417</v>
      </c>
      <c r="E35" s="4">
        <f t="shared" si="2"/>
        <v>0.99769230769230766</v>
      </c>
      <c r="F35" s="17"/>
      <c r="G35" s="1">
        <v>29</v>
      </c>
      <c r="I35" s="4"/>
    </row>
    <row r="36" spans="1:16">
      <c r="A36" s="1">
        <v>30</v>
      </c>
      <c r="B36" s="38"/>
      <c r="C36" s="17"/>
      <c r="D36" s="17">
        <f t="shared" si="1"/>
        <v>883.62512873326489</v>
      </c>
      <c r="E36" s="4">
        <f t="shared" si="2"/>
        <v>0.99589743589743585</v>
      </c>
      <c r="F36" s="17"/>
      <c r="G36" s="1">
        <v>30</v>
      </c>
      <c r="I36" s="4"/>
    </row>
    <row r="37" spans="1:16">
      <c r="A37" s="1">
        <v>31</v>
      </c>
      <c r="B37" s="38"/>
      <c r="C37" s="17"/>
      <c r="D37" s="17">
        <f t="shared" si="1"/>
        <v>885.67741935483878</v>
      </c>
      <c r="E37" s="4">
        <f t="shared" si="2"/>
        <v>0.99358974358974361</v>
      </c>
      <c r="F37" s="17"/>
      <c r="G37" s="1">
        <v>31</v>
      </c>
      <c r="I37" s="4"/>
    </row>
    <row r="38" spans="1:16">
      <c r="A38" s="1">
        <v>32</v>
      </c>
      <c r="B38" s="38"/>
      <c r="C38" s="17"/>
      <c r="D38" s="17">
        <f t="shared" si="1"/>
        <v>888.19875776397532</v>
      </c>
      <c r="E38" s="4">
        <f t="shared" si="2"/>
        <v>0.99076923076923074</v>
      </c>
      <c r="F38" s="17"/>
      <c r="G38" s="1">
        <v>32</v>
      </c>
      <c r="I38" s="4"/>
    </row>
    <row r="39" spans="1:16">
      <c r="A39" s="1">
        <v>33</v>
      </c>
      <c r="B39" s="38"/>
      <c r="C39" s="17"/>
      <c r="D39" s="17">
        <f t="shared" si="1"/>
        <v>891.19709166450286</v>
      </c>
      <c r="E39" s="4">
        <f t="shared" si="2"/>
        <v>0.98743589743589744</v>
      </c>
      <c r="F39" s="17"/>
      <c r="G39" s="1">
        <v>33</v>
      </c>
      <c r="I39" s="4"/>
    </row>
    <row r="40" spans="1:16">
      <c r="A40" s="1">
        <v>34</v>
      </c>
      <c r="B40" s="38"/>
      <c r="C40" s="17"/>
      <c r="D40" s="17">
        <f t="shared" si="1"/>
        <v>894.6819603753911</v>
      </c>
      <c r="E40" s="4">
        <f t="shared" si="2"/>
        <v>0.9835897435897436</v>
      </c>
      <c r="F40" s="17"/>
      <c r="G40" s="1">
        <v>34</v>
      </c>
      <c r="I40" s="4"/>
    </row>
    <row r="41" spans="1:16">
      <c r="A41" s="1">
        <v>35</v>
      </c>
      <c r="B41" s="38"/>
      <c r="C41" s="17"/>
      <c r="D41" s="17">
        <f t="shared" si="1"/>
        <v>898.66457187745493</v>
      </c>
      <c r="E41" s="4">
        <f t="shared" si="2"/>
        <v>0.97923076923076924</v>
      </c>
      <c r="F41" s="17"/>
      <c r="G41" s="1">
        <v>35</v>
      </c>
      <c r="H41" s="20"/>
      <c r="I41" s="4"/>
    </row>
    <row r="42" spans="1:16">
      <c r="A42" s="1">
        <v>36</v>
      </c>
      <c r="B42" s="38"/>
      <c r="C42" s="17"/>
      <c r="D42" s="17">
        <f t="shared" ref="D42:D73" si="3">E$4/E42</f>
        <v>903.1578947368422</v>
      </c>
      <c r="E42" s="4">
        <f t="shared" si="2"/>
        <v>0.97435897435897434</v>
      </c>
      <c r="F42" s="17"/>
      <c r="G42" s="1">
        <v>36</v>
      </c>
      <c r="I42" s="4"/>
    </row>
    <row r="43" spans="1:16">
      <c r="A43" s="1">
        <v>37</v>
      </c>
      <c r="B43" s="38"/>
      <c r="C43" s="17"/>
      <c r="D43" s="17">
        <f t="shared" si="3"/>
        <v>908.1767663403017</v>
      </c>
      <c r="E43" s="4">
        <f t="shared" si="2"/>
        <v>0.96897435897435902</v>
      </c>
      <c r="F43" s="17"/>
      <c r="G43" s="1">
        <v>37</v>
      </c>
      <c r="I43" s="4"/>
    </row>
    <row r="44" spans="1:16">
      <c r="A44" s="1">
        <v>38</v>
      </c>
      <c r="B44" s="38"/>
      <c r="C44" s="17"/>
      <c r="D44" s="17">
        <f t="shared" si="3"/>
        <v>913.73801916932916</v>
      </c>
      <c r="E44" s="4">
        <f t="shared" si="2"/>
        <v>0.96307692307692305</v>
      </c>
      <c r="F44" s="17"/>
      <c r="G44" s="1">
        <v>38</v>
      </c>
      <c r="I44" s="4"/>
    </row>
    <row r="45" spans="1:16">
      <c r="A45" s="1">
        <v>39</v>
      </c>
      <c r="B45" s="38"/>
      <c r="C45" s="17"/>
      <c r="D45" s="17">
        <f t="shared" si="3"/>
        <v>919.86062717770051</v>
      </c>
      <c r="E45" s="4">
        <f t="shared" si="2"/>
        <v>0.95666666666666667</v>
      </c>
      <c r="F45" s="17"/>
      <c r="G45" s="1">
        <v>39</v>
      </c>
      <c r="I45" s="4"/>
    </row>
    <row r="46" spans="1:16">
      <c r="A46" s="1">
        <v>40</v>
      </c>
      <c r="B46" s="38"/>
      <c r="C46" s="17"/>
      <c r="D46" s="17">
        <f t="shared" si="3"/>
        <v>926.56587473002173</v>
      </c>
      <c r="E46" s="4">
        <f t="shared" si="2"/>
        <v>0.94974358974358974</v>
      </c>
      <c r="F46" s="17"/>
      <c r="G46" s="1">
        <v>40</v>
      </c>
      <c r="H46" s="20"/>
      <c r="I46" s="4"/>
      <c r="M46" s="20"/>
      <c r="N46" s="20"/>
      <c r="O46" s="20"/>
      <c r="P46" s="20"/>
    </row>
    <row r="47" spans="1:16">
      <c r="A47" s="1">
        <v>41</v>
      </c>
      <c r="B47" s="38"/>
      <c r="C47" s="17"/>
      <c r="D47" s="17">
        <f t="shared" si="3"/>
        <v>933.8775510204083</v>
      </c>
      <c r="E47" s="4">
        <f t="shared" si="2"/>
        <v>0.94230769230769229</v>
      </c>
      <c r="F47" s="17"/>
      <c r="G47" s="1">
        <v>41</v>
      </c>
      <c r="H47" s="20"/>
      <c r="I47" s="4"/>
      <c r="M47" s="20"/>
      <c r="N47" s="20"/>
      <c r="O47" s="20"/>
      <c r="P47" s="20"/>
    </row>
    <row r="48" spans="1:16">
      <c r="A48" s="1">
        <v>42</v>
      </c>
      <c r="B48" s="38">
        <v>0.79167824074074078</v>
      </c>
      <c r="C48" s="17">
        <f>B48*1440</f>
        <v>1140.0166666666667</v>
      </c>
      <c r="D48" s="17">
        <f t="shared" si="3"/>
        <v>941.82217343578486</v>
      </c>
      <c r="E48" s="4">
        <f t="shared" si="2"/>
        <v>0.93435897435897441</v>
      </c>
      <c r="F48" s="17">
        <f>100*(D48/C48)</f>
        <v>82.614772307637452</v>
      </c>
      <c r="G48" s="1">
        <v>42</v>
      </c>
      <c r="H48" s="20"/>
      <c r="I48" s="4"/>
      <c r="M48" s="20"/>
      <c r="N48" s="20"/>
      <c r="O48" s="20"/>
      <c r="P48" s="20"/>
    </row>
    <row r="49" spans="1:16">
      <c r="A49" s="1">
        <v>43</v>
      </c>
      <c r="B49" s="38"/>
      <c r="C49" s="17"/>
      <c r="D49" s="17">
        <f t="shared" si="3"/>
        <v>950.42924397673789</v>
      </c>
      <c r="E49" s="4">
        <f t="shared" si="2"/>
        <v>0.92589743589743589</v>
      </c>
      <c r="F49" s="17"/>
      <c r="G49" s="1">
        <v>43</v>
      </c>
      <c r="H49" s="20"/>
      <c r="I49" s="4"/>
      <c r="M49" s="20"/>
      <c r="N49" s="20"/>
      <c r="O49" s="20"/>
      <c r="P49" s="20"/>
    </row>
    <row r="50" spans="1:16">
      <c r="A50" s="1">
        <v>44</v>
      </c>
      <c r="B50" s="38"/>
      <c r="C50" s="17"/>
      <c r="D50" s="17">
        <f t="shared" si="3"/>
        <v>959.73154362416119</v>
      </c>
      <c r="E50" s="4">
        <f t="shared" si="2"/>
        <v>0.91692307692307695</v>
      </c>
      <c r="F50" s="17"/>
      <c r="G50" s="1">
        <v>44</v>
      </c>
      <c r="H50" s="20"/>
      <c r="I50" s="4"/>
      <c r="M50" s="20"/>
      <c r="N50" s="20"/>
      <c r="O50" s="20"/>
      <c r="P50" s="20"/>
    </row>
    <row r="51" spans="1:16">
      <c r="A51" s="1">
        <v>45</v>
      </c>
      <c r="B51" s="38">
        <v>0.79202546296296295</v>
      </c>
      <c r="C51" s="17">
        <f>B51*1440</f>
        <v>1140.5166666666667</v>
      </c>
      <c r="D51" s="17">
        <f t="shared" si="3"/>
        <v>969.76547047188478</v>
      </c>
      <c r="E51" s="4">
        <f t="shared" si="2"/>
        <v>0.90743589743589748</v>
      </c>
      <c r="F51" s="17">
        <f>100*(D51/C51)</f>
        <v>85.028610174209192</v>
      </c>
      <c r="G51" s="1">
        <v>45</v>
      </c>
      <c r="H51" s="20"/>
      <c r="I51" s="4"/>
      <c r="M51" s="20"/>
      <c r="N51" s="20"/>
      <c r="O51" s="20"/>
      <c r="P51" s="20"/>
    </row>
    <row r="52" spans="1:16">
      <c r="A52" s="1">
        <v>46</v>
      </c>
      <c r="B52" s="38"/>
      <c r="C52" s="17"/>
      <c r="D52" s="17">
        <f t="shared" si="3"/>
        <v>980.50139275766037</v>
      </c>
      <c r="E52" s="4">
        <f t="shared" si="2"/>
        <v>0.89749999999999996</v>
      </c>
      <c r="F52" s="17"/>
      <c r="G52" s="1">
        <v>46</v>
      </c>
      <c r="H52" s="20"/>
      <c r="I52" s="4"/>
      <c r="M52" s="20"/>
      <c r="N52" s="20"/>
      <c r="O52" s="20"/>
      <c r="P52" s="20"/>
    </row>
    <row r="53" spans="1:16">
      <c r="A53" s="1">
        <v>47</v>
      </c>
      <c r="B53" s="38"/>
      <c r="C53" s="17"/>
      <c r="D53" s="17">
        <f t="shared" si="3"/>
        <v>991.54929577464804</v>
      </c>
      <c r="E53" s="4">
        <f t="shared" si="2"/>
        <v>0.88749999999999996</v>
      </c>
      <c r="F53" s="17"/>
      <c r="G53" s="1">
        <v>47</v>
      </c>
      <c r="H53" s="20"/>
      <c r="I53" s="4"/>
      <c r="M53" s="20"/>
      <c r="N53" s="20"/>
      <c r="O53" s="20"/>
      <c r="P53" s="20"/>
    </row>
    <row r="54" spans="1:16">
      <c r="A54" s="1">
        <v>48</v>
      </c>
      <c r="B54" s="38"/>
      <c r="C54" s="17"/>
      <c r="D54" s="17">
        <f t="shared" si="3"/>
        <v>1002.849002849003</v>
      </c>
      <c r="E54" s="4">
        <f t="shared" si="2"/>
        <v>0.87749999999999995</v>
      </c>
      <c r="F54" s="17"/>
      <c r="G54" s="1">
        <v>48</v>
      </c>
      <c r="H54" s="20"/>
      <c r="I54" s="4"/>
      <c r="M54" s="20"/>
      <c r="N54" s="20"/>
      <c r="O54" s="20"/>
      <c r="P54" s="20"/>
    </row>
    <row r="55" spans="1:16">
      <c r="A55" s="1">
        <v>49</v>
      </c>
      <c r="B55" s="38">
        <v>0.82611111111111113</v>
      </c>
      <c r="C55" s="17">
        <f>B55*1440</f>
        <v>1189.6000000000001</v>
      </c>
      <c r="D55" s="17">
        <f t="shared" si="3"/>
        <v>1014.4092219020175</v>
      </c>
      <c r="E55" s="4">
        <f t="shared" si="2"/>
        <v>0.86749999999999994</v>
      </c>
      <c r="F55" s="17">
        <f>100*(D55/C55)</f>
        <v>85.273135667620835</v>
      </c>
      <c r="G55" s="1">
        <v>49</v>
      </c>
      <c r="H55" s="20"/>
      <c r="I55" s="4"/>
      <c r="M55" s="20"/>
      <c r="N55" s="20"/>
      <c r="O55" s="20"/>
      <c r="P55" s="20"/>
    </row>
    <row r="56" spans="1:16">
      <c r="A56" s="1">
        <v>50</v>
      </c>
      <c r="B56" s="38"/>
      <c r="C56" s="17"/>
      <c r="D56" s="17">
        <f t="shared" si="3"/>
        <v>1026.2390670553939</v>
      </c>
      <c r="E56" s="4">
        <f t="shared" si="2"/>
        <v>0.85749999999999993</v>
      </c>
      <c r="F56" s="17"/>
      <c r="G56" s="1">
        <v>50</v>
      </c>
      <c r="H56" s="20"/>
      <c r="I56" s="4"/>
      <c r="M56" s="20"/>
      <c r="N56" s="20"/>
      <c r="O56" s="20"/>
      <c r="P56" s="20"/>
    </row>
    <row r="57" spans="1:16">
      <c r="A57" s="1">
        <v>51</v>
      </c>
      <c r="B57" s="38">
        <v>0.79746527777777776</v>
      </c>
      <c r="C57" s="17">
        <f>B57*1440</f>
        <v>1148.3499999999999</v>
      </c>
      <c r="D57" s="17">
        <f t="shared" si="3"/>
        <v>1038.3480825958702</v>
      </c>
      <c r="E57" s="4">
        <f t="shared" si="2"/>
        <v>0.84750000000000003</v>
      </c>
      <c r="F57" s="17">
        <f>100*(D57/C57)</f>
        <v>90.420871911513927</v>
      </c>
      <c r="G57" s="1">
        <v>51</v>
      </c>
      <c r="I57" s="4"/>
    </row>
    <row r="58" spans="1:16">
      <c r="A58" s="1">
        <v>52</v>
      </c>
      <c r="B58" s="38"/>
      <c r="C58" s="17"/>
      <c r="D58" s="17">
        <f t="shared" si="3"/>
        <v>1050.7462686567164</v>
      </c>
      <c r="E58" s="4">
        <f t="shared" si="2"/>
        <v>0.83750000000000002</v>
      </c>
      <c r="F58" s="17"/>
      <c r="G58" s="1">
        <v>52</v>
      </c>
      <c r="I58" s="4"/>
    </row>
    <row r="59" spans="1:16">
      <c r="A59" s="1">
        <v>53</v>
      </c>
      <c r="B59" s="38"/>
      <c r="C59" s="17"/>
      <c r="D59" s="17">
        <f t="shared" si="3"/>
        <v>1063.4441087613295</v>
      </c>
      <c r="E59" s="4">
        <f t="shared" si="2"/>
        <v>0.82750000000000001</v>
      </c>
      <c r="F59" s="17"/>
      <c r="G59" s="1">
        <v>53</v>
      </c>
      <c r="I59" s="4"/>
    </row>
    <row r="60" spans="1:16">
      <c r="A60" s="1">
        <v>54</v>
      </c>
      <c r="B60" s="38"/>
      <c r="C60" s="17"/>
      <c r="D60" s="17">
        <f t="shared" si="3"/>
        <v>1076.4525993883794</v>
      </c>
      <c r="E60" s="4">
        <f t="shared" si="2"/>
        <v>0.8175</v>
      </c>
      <c r="F60" s="17"/>
      <c r="G60" s="1">
        <v>54</v>
      </c>
      <c r="I60" s="4"/>
    </row>
    <row r="61" spans="1:16">
      <c r="A61" s="1">
        <v>55</v>
      </c>
      <c r="B61" s="38"/>
      <c r="C61" s="17"/>
      <c r="D61" s="17">
        <f t="shared" si="3"/>
        <v>1089.9317554094057</v>
      </c>
      <c r="E61" s="4">
        <f t="shared" si="2"/>
        <v>0.80739000000000005</v>
      </c>
      <c r="F61" s="17"/>
      <c r="G61" s="1">
        <v>55</v>
      </c>
      <c r="H61" s="20"/>
      <c r="I61" s="4"/>
    </row>
    <row r="62" spans="1:16">
      <c r="A62" s="1">
        <v>56</v>
      </c>
      <c r="B62" s="38"/>
      <c r="C62" s="17"/>
      <c r="D62" s="17">
        <f t="shared" si="3"/>
        <v>1104.0574109853715</v>
      </c>
      <c r="E62" s="4">
        <f t="shared" si="2"/>
        <v>0.79705999999999999</v>
      </c>
      <c r="F62" s="17"/>
      <c r="G62" s="1">
        <v>56</v>
      </c>
      <c r="I62" s="4"/>
    </row>
    <row r="63" spans="1:16">
      <c r="A63" s="1">
        <v>57</v>
      </c>
      <c r="B63" s="38"/>
      <c r="C63" s="17"/>
      <c r="D63" s="17">
        <f t="shared" si="3"/>
        <v>1118.8668929829246</v>
      </c>
      <c r="E63" s="4">
        <f t="shared" si="2"/>
        <v>0.78651000000000004</v>
      </c>
      <c r="F63" s="17"/>
      <c r="G63" s="1">
        <v>57</v>
      </c>
      <c r="I63" s="4"/>
    </row>
    <row r="64" spans="1:16">
      <c r="A64" s="1">
        <v>58</v>
      </c>
      <c r="B64" s="38"/>
      <c r="C64" s="17"/>
      <c r="D64" s="17">
        <f t="shared" si="3"/>
        <v>1134.4007012658883</v>
      </c>
      <c r="E64" s="4">
        <f t="shared" si="2"/>
        <v>0.77573999999999999</v>
      </c>
      <c r="F64" s="17"/>
      <c r="G64" s="1">
        <v>58</v>
      </c>
      <c r="I64" s="4"/>
    </row>
    <row r="65" spans="1:9">
      <c r="A65" s="1">
        <v>59</v>
      </c>
      <c r="B65" s="38"/>
      <c r="C65" s="17"/>
      <c r="D65" s="17">
        <f t="shared" si="3"/>
        <v>1150.7028440666886</v>
      </c>
      <c r="E65" s="4">
        <f t="shared" si="2"/>
        <v>0.76475000000000004</v>
      </c>
      <c r="F65" s="17"/>
      <c r="G65" s="1">
        <v>59</v>
      </c>
      <c r="I65" s="4"/>
    </row>
    <row r="66" spans="1:9">
      <c r="A66" s="1">
        <v>60</v>
      </c>
      <c r="B66" s="38"/>
      <c r="C66" s="17"/>
      <c r="D66" s="17">
        <f t="shared" si="3"/>
        <v>1167.8212171882051</v>
      </c>
      <c r="E66" s="4">
        <f t="shared" ref="E66:E97" si="4">1-IF(A66&lt;I$3,0,IF(A66&lt;I$4,G$3*(A66-I$3)^2,G$2+G$4*(A66-I$4)+(A66&gt;I$5)*G$5*(A66-I$5)^2))</f>
        <v>0.75353999999999999</v>
      </c>
      <c r="F66" s="17"/>
      <c r="G66" s="1">
        <v>60</v>
      </c>
      <c r="H66" s="20"/>
      <c r="I66" s="4"/>
    </row>
    <row r="67" spans="1:9">
      <c r="A67" s="1">
        <v>61</v>
      </c>
      <c r="B67" s="38"/>
      <c r="C67" s="17"/>
      <c r="D67" s="17">
        <f t="shared" si="3"/>
        <v>1185.8080338494294</v>
      </c>
      <c r="E67" s="4">
        <f t="shared" si="4"/>
        <v>0.74211000000000005</v>
      </c>
      <c r="F67" s="17"/>
      <c r="G67" s="1">
        <v>61</v>
      </c>
      <c r="I67" s="4"/>
    </row>
    <row r="68" spans="1:9">
      <c r="A68" s="1">
        <v>62</v>
      </c>
      <c r="B68" s="38"/>
      <c r="C68" s="17"/>
      <c r="D68" s="17">
        <f t="shared" si="3"/>
        <v>1204.7203132272816</v>
      </c>
      <c r="E68" s="4">
        <f t="shared" si="4"/>
        <v>0.73046</v>
      </c>
      <c r="F68" s="17"/>
      <c r="G68" s="1">
        <v>62</v>
      </c>
      <c r="I68" s="4"/>
    </row>
    <row r="69" spans="1:9">
      <c r="A69" s="1">
        <v>63</v>
      </c>
      <c r="B69" s="38"/>
      <c r="C69" s="17"/>
      <c r="D69" s="17">
        <f t="shared" si="3"/>
        <v>1224.6204372451607</v>
      </c>
      <c r="E69" s="4">
        <f t="shared" si="4"/>
        <v>0.71859000000000006</v>
      </c>
      <c r="F69" s="17"/>
      <c r="G69" s="1">
        <v>63</v>
      </c>
      <c r="I69" s="4"/>
    </row>
    <row r="70" spans="1:9">
      <c r="A70" s="1">
        <v>64</v>
      </c>
      <c r="B70" s="38"/>
      <c r="C70" s="17"/>
      <c r="D70" s="17">
        <f t="shared" si="3"/>
        <v>1245.5767869780609</v>
      </c>
      <c r="E70" s="4">
        <f t="shared" si="4"/>
        <v>0.70650000000000002</v>
      </c>
      <c r="F70" s="17"/>
      <c r="G70" s="1">
        <v>64</v>
      </c>
      <c r="I70" s="4"/>
    </row>
    <row r="71" spans="1:9">
      <c r="A71" s="1">
        <v>65</v>
      </c>
      <c r="B71" s="38"/>
      <c r="C71" s="17"/>
      <c r="D71" s="17">
        <f t="shared" si="3"/>
        <v>1267.664472262637</v>
      </c>
      <c r="E71" s="4">
        <f t="shared" si="4"/>
        <v>0.69419000000000008</v>
      </c>
      <c r="F71" s="17"/>
      <c r="G71" s="1">
        <v>65</v>
      </c>
      <c r="H71" s="20"/>
      <c r="I71" s="4"/>
    </row>
    <row r="72" spans="1:9">
      <c r="A72" s="1">
        <v>66</v>
      </c>
      <c r="B72" s="38"/>
      <c r="C72" s="17"/>
      <c r="D72" s="17">
        <f t="shared" si="3"/>
        <v>1290.9661708182969</v>
      </c>
      <c r="E72" s="4">
        <f t="shared" si="4"/>
        <v>0.68165999999999993</v>
      </c>
      <c r="F72" s="17"/>
      <c r="G72" s="1">
        <v>66</v>
      </c>
      <c r="I72" s="4"/>
    </row>
    <row r="73" spans="1:9">
      <c r="A73" s="1">
        <v>67</v>
      </c>
      <c r="B73" s="38"/>
      <c r="C73" s="17"/>
      <c r="D73" s="17">
        <f t="shared" si="3"/>
        <v>1315.5730965301761</v>
      </c>
      <c r="E73" s="4">
        <f t="shared" si="4"/>
        <v>0.66891</v>
      </c>
      <c r="F73" s="17"/>
      <c r="G73" s="1">
        <v>67</v>
      </c>
      <c r="I73" s="4"/>
    </row>
    <row r="74" spans="1:9">
      <c r="A74" s="1">
        <v>68</v>
      </c>
      <c r="B74" s="38"/>
      <c r="C74" s="17"/>
      <c r="D74" s="17">
        <f t="shared" ref="D74:D105" si="5">E$4/E74</f>
        <v>1341.5861206817699</v>
      </c>
      <c r="E74" s="4">
        <f t="shared" si="4"/>
        <v>0.65593999999999997</v>
      </c>
      <c r="F74" s="17"/>
      <c r="G74" s="1">
        <v>68</v>
      </c>
      <c r="I74" s="4"/>
    </row>
    <row r="75" spans="1:9">
      <c r="A75" s="1">
        <v>69</v>
      </c>
      <c r="B75" s="38"/>
      <c r="C75" s="17"/>
      <c r="D75" s="17">
        <f t="shared" si="5"/>
        <v>1369.1170750680672</v>
      </c>
      <c r="E75" s="4">
        <f t="shared" si="4"/>
        <v>0.64274999999999993</v>
      </c>
      <c r="F75" s="17"/>
      <c r="G75" s="1">
        <v>69</v>
      </c>
      <c r="I75" s="4"/>
    </row>
    <row r="76" spans="1:9">
      <c r="A76" s="1">
        <v>70</v>
      </c>
      <c r="B76" s="38"/>
      <c r="C76" s="17"/>
      <c r="D76" s="17">
        <f t="shared" si="5"/>
        <v>1398.29027234881</v>
      </c>
      <c r="E76" s="4">
        <f t="shared" si="4"/>
        <v>0.62934000000000001</v>
      </c>
      <c r="F76" s="17"/>
      <c r="G76" s="1">
        <v>70</v>
      </c>
      <c r="H76" s="20"/>
      <c r="I76" s="4"/>
    </row>
    <row r="77" spans="1:9">
      <c r="A77" s="1">
        <v>71</v>
      </c>
      <c r="B77" s="38"/>
      <c r="C77" s="17"/>
      <c r="D77" s="17">
        <f t="shared" si="5"/>
        <v>1429.2442870832049</v>
      </c>
      <c r="E77" s="4">
        <f t="shared" si="4"/>
        <v>0.61570999999999998</v>
      </c>
      <c r="F77" s="17"/>
      <c r="G77" s="1">
        <v>71</v>
      </c>
      <c r="I77" s="4"/>
    </row>
    <row r="78" spans="1:9">
      <c r="A78" s="1">
        <v>72</v>
      </c>
      <c r="B78" s="38"/>
      <c r="C78" s="17"/>
      <c r="D78" s="17">
        <f t="shared" si="5"/>
        <v>1462.1340511082315</v>
      </c>
      <c r="E78" s="4">
        <f t="shared" si="4"/>
        <v>0.60185999999999995</v>
      </c>
      <c r="F78" s="17"/>
      <c r="G78" s="1">
        <v>72</v>
      </c>
      <c r="I78" s="4"/>
    </row>
    <row r="79" spans="1:9">
      <c r="A79" s="1">
        <v>73</v>
      </c>
      <c r="B79" s="38"/>
      <c r="C79" s="17"/>
      <c r="D79" s="17">
        <f t="shared" si="5"/>
        <v>1497.133329930758</v>
      </c>
      <c r="E79" s="4">
        <f t="shared" si="4"/>
        <v>0.58778999999999992</v>
      </c>
      <c r="F79" s="17"/>
      <c r="G79" s="1">
        <v>73</v>
      </c>
      <c r="I79" s="4"/>
    </row>
    <row r="80" spans="1:9">
      <c r="A80" s="1">
        <v>74</v>
      </c>
      <c r="B80" s="38"/>
      <c r="C80" s="17"/>
      <c r="D80" s="17">
        <f t="shared" si="5"/>
        <v>1534.437663469922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1574.267875990626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1616.8742880241064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1662.5417997014986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1711.5960633290545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1764.4110275689225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/>
      <c r="D86" s="17">
        <f t="shared" si="5"/>
        <v>1821.4182224613985</v>
      </c>
      <c r="E86" s="4">
        <f t="shared" si="4"/>
        <v>0.48314000000000001</v>
      </c>
      <c r="F86" s="17"/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1883.1182726669665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1950.0952887470642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2023.0350122991335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2102.7479091995224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/>
      <c r="D91" s="17">
        <f t="shared" si="5"/>
        <v>2190.198860101048</v>
      </c>
      <c r="E91" s="4">
        <f t="shared" si="4"/>
        <v>0.40178999999999998</v>
      </c>
      <c r="F91" s="17"/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2286.545756898613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2393.1902858230674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2511.8456356682077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2644.6280991735543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2794.1830189877442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2963.8611026910517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3157.9702863704874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3382.1438179791703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3643.8923395445149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3953.457028617639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4325.1744814705607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4779.7512356743255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5348.2435881852471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6079.4473229706427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7054.6737213403912</v>
      </c>
      <c r="E106" s="4">
        <f t="shared" si="6"/>
        <v>0.12473999999999996</v>
      </c>
      <c r="G106" s="1">
        <v>100</v>
      </c>
      <c r="I106" s="4"/>
    </row>
    <row r="107" spans="1:9">
      <c r="D107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tabSelected="1" zoomScale="87" zoomScaleNormal="87" workbookViewId="0">
      <pane xSplit="1" ySplit="5" topLeftCell="B6" activePane="bottomRight" state="frozen"/>
      <selection pane="topRight"/>
      <selection pane="bottomLeft"/>
      <selection pane="bottomRight" activeCell="E16" sqref="E16"/>
    </sheetView>
  </sheetViews>
  <sheetFormatPr defaultColWidth="9.6640625" defaultRowHeight="15"/>
  <cols>
    <col min="1" max="1" width="9.77734375" style="1" customWidth="1"/>
    <col min="2" max="2" width="9.5546875" style="1" customWidth="1"/>
    <col min="3" max="3" width="10.44140625" style="1" customWidth="1"/>
    <col min="4" max="4" width="10.33203125" style="1" customWidth="1"/>
    <col min="5" max="5" width="9.5546875" style="1" customWidth="1"/>
    <col min="6" max="9" width="7.6640625" style="1" customWidth="1"/>
    <col min="10" max="10" width="7.33203125" style="1" customWidth="1"/>
    <col min="11" max="23" width="7.6640625" style="1" customWidth="1"/>
    <col min="24" max="16384" width="9.6640625" style="1"/>
  </cols>
  <sheetData>
    <row r="1" spans="1:24" ht="24" thickBot="1">
      <c r="A1" s="438" t="s">
        <v>2214</v>
      </c>
      <c r="B1" s="439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</row>
    <row r="2" spans="1:24" ht="15.75" thickBot="1">
      <c r="A2" s="440" t="s">
        <v>42</v>
      </c>
      <c r="B2" s="441" t="s">
        <v>348</v>
      </c>
      <c r="C2" s="442" t="s">
        <v>88</v>
      </c>
      <c r="D2" s="442" t="s">
        <v>89</v>
      </c>
      <c r="E2" s="442" t="s">
        <v>90</v>
      </c>
      <c r="F2" s="442" t="s">
        <v>91</v>
      </c>
      <c r="G2" s="442" t="s">
        <v>92</v>
      </c>
      <c r="H2" s="442" t="s">
        <v>93</v>
      </c>
      <c r="I2" s="43" t="s">
        <v>2229</v>
      </c>
      <c r="J2" s="442" t="s">
        <v>94</v>
      </c>
      <c r="K2" s="442" t="s">
        <v>95</v>
      </c>
      <c r="L2" s="442" t="s">
        <v>96</v>
      </c>
      <c r="M2" s="442" t="s">
        <v>97</v>
      </c>
      <c r="N2" s="442" t="s">
        <v>9</v>
      </c>
      <c r="O2" s="442" t="s">
        <v>98</v>
      </c>
      <c r="P2" s="442" t="s">
        <v>99</v>
      </c>
      <c r="Q2" s="442" t="s">
        <v>10</v>
      </c>
      <c r="R2" s="442" t="s">
        <v>62</v>
      </c>
      <c r="S2" s="442" t="s">
        <v>100</v>
      </c>
      <c r="T2" s="442" t="s">
        <v>101</v>
      </c>
      <c r="U2" s="442" t="s">
        <v>102</v>
      </c>
      <c r="V2" s="442" t="s">
        <v>103</v>
      </c>
      <c r="W2" s="442" t="s">
        <v>104</v>
      </c>
      <c r="X2" s="44"/>
    </row>
    <row r="3" spans="1:24">
      <c r="A3" s="440" t="s">
        <v>0</v>
      </c>
      <c r="B3" s="443">
        <v>1.6093440000000001</v>
      </c>
      <c r="C3" s="442">
        <f>Parameters!B13</f>
        <v>5</v>
      </c>
      <c r="D3" s="442">
        <f>Parameters!B14</f>
        <v>6</v>
      </c>
      <c r="E3" s="442">
        <f>Parameters!B15</f>
        <v>6.4373760000000004</v>
      </c>
      <c r="F3" s="442">
        <f>Parameters!B16</f>
        <v>8</v>
      </c>
      <c r="G3" s="444">
        <f>Parameters!B17</f>
        <v>8.0467200000000005</v>
      </c>
      <c r="H3" s="442">
        <f>Parameters!B18</f>
        <v>10</v>
      </c>
      <c r="I3" s="45">
        <v>11.265408000000001</v>
      </c>
      <c r="J3" s="442">
        <f>Parameters!B20</f>
        <v>12</v>
      </c>
      <c r="K3" s="442">
        <f>Parameters!B21</f>
        <v>15</v>
      </c>
      <c r="L3" s="442">
        <f>Parameters!B22</f>
        <v>16.093440000000001</v>
      </c>
      <c r="M3" s="442">
        <f>Parameters!B23</f>
        <v>20</v>
      </c>
      <c r="N3" s="442">
        <f>Parameters!B24</f>
        <v>21.0975</v>
      </c>
      <c r="O3" s="442">
        <f>Parameters!B25</f>
        <v>25</v>
      </c>
      <c r="P3" s="442">
        <f>Parameters!B26</f>
        <v>30</v>
      </c>
      <c r="Q3" s="442">
        <f>Parameters!B27</f>
        <v>42.195</v>
      </c>
      <c r="R3" s="467">
        <f>Parameters!$B28</f>
        <v>50</v>
      </c>
      <c r="S3" s="468">
        <f>Parameters!$B29</f>
        <v>80.467200000000005</v>
      </c>
      <c r="T3" s="467">
        <f>Parameters!$B30</f>
        <v>100</v>
      </c>
      <c r="U3" s="467">
        <f>Parameters!$B31</f>
        <v>150</v>
      </c>
      <c r="V3" s="468">
        <f>Parameters!$B32</f>
        <v>160.93440000000001</v>
      </c>
      <c r="W3" s="467">
        <f>Parameters!$B33</f>
        <v>200</v>
      </c>
      <c r="X3" s="44"/>
    </row>
    <row r="4" spans="1:24">
      <c r="A4" s="445" t="s">
        <v>86</v>
      </c>
      <c r="B4" s="446">
        <f>Parameters!H12</f>
        <v>231.99999999999997</v>
      </c>
      <c r="C4" s="446">
        <f>Parameters!H13</f>
        <v>769</v>
      </c>
      <c r="D4" s="446">
        <f>Parameters!H14</f>
        <v>930</v>
      </c>
      <c r="E4" s="446">
        <f>Parameters!H15</f>
        <v>1000</v>
      </c>
      <c r="F4" s="446">
        <f>Parameters!$H16</f>
        <v>1255</v>
      </c>
      <c r="G4" s="446">
        <f>Parameters!H17</f>
        <v>1264</v>
      </c>
      <c r="H4" s="446">
        <f>Parameters!$H18</f>
        <v>1584</v>
      </c>
      <c r="I4" s="446">
        <f>Parameters!$H19</f>
        <v>1790</v>
      </c>
      <c r="J4" s="446">
        <f>Parameters!$H20</f>
        <v>1915</v>
      </c>
      <c r="K4" s="446">
        <f>Parameters!$H21</f>
        <v>2415</v>
      </c>
      <c r="L4" s="446">
        <f>Parameters!$H22</f>
        <v>2595</v>
      </c>
      <c r="M4" s="446">
        <f>Parameters!$H23</f>
        <v>3260</v>
      </c>
      <c r="N4" s="446">
        <f>Parameters!$H24</f>
        <v>3451.0000000000005</v>
      </c>
      <c r="O4" s="446">
        <f>Parameters!$H25</f>
        <v>4110</v>
      </c>
      <c r="P4" s="446">
        <f>Parameters!$H26</f>
        <v>4980</v>
      </c>
      <c r="Q4" s="446">
        <f>Parameters!$H27</f>
        <v>7235</v>
      </c>
      <c r="R4" s="446">
        <f>Parameters!$H28</f>
        <v>8820</v>
      </c>
      <c r="S4" s="446">
        <f>Parameters!$H29</f>
        <v>16080</v>
      </c>
      <c r="T4" s="446">
        <f>Parameters!$H30</f>
        <v>21360</v>
      </c>
      <c r="U4" s="446">
        <f>Parameters!$H31</f>
        <v>36300</v>
      </c>
      <c r="V4" s="446">
        <f>Parameters!$H32</f>
        <v>39790</v>
      </c>
      <c r="W4" s="446">
        <f>Parameters!$H33</f>
        <v>52800.000000000007</v>
      </c>
      <c r="X4" s="44"/>
    </row>
    <row r="5" spans="1:24" ht="15.75" thickBot="1">
      <c r="A5" s="445" t="s">
        <v>87</v>
      </c>
      <c r="B5" s="447">
        <f>B4/86400</f>
        <v>2.685185185185185E-3</v>
      </c>
      <c r="C5" s="447">
        <f>C4/86400</f>
        <v>8.9004629629629625E-3</v>
      </c>
      <c r="D5" s="447">
        <f>D4/86400</f>
        <v>1.0763888888888889E-2</v>
      </c>
      <c r="E5" s="447">
        <f t="shared" ref="E5:W5" si="0">E4/86400</f>
        <v>1.1574074074074073E-2</v>
      </c>
      <c r="F5" s="447">
        <f t="shared" si="0"/>
        <v>1.4525462962962962E-2</v>
      </c>
      <c r="G5" s="447">
        <f t="shared" si="0"/>
        <v>1.462962962962963E-2</v>
      </c>
      <c r="H5" s="447">
        <f t="shared" si="0"/>
        <v>1.8333333333333333E-2</v>
      </c>
      <c r="I5" s="447">
        <f t="shared" si="0"/>
        <v>2.0717592592592593E-2</v>
      </c>
      <c r="J5" s="447">
        <f t="shared" si="0"/>
        <v>2.2164351851851852E-2</v>
      </c>
      <c r="K5" s="447">
        <f t="shared" si="0"/>
        <v>2.795138888888889E-2</v>
      </c>
      <c r="L5" s="447">
        <f t="shared" si="0"/>
        <v>3.0034722222222223E-2</v>
      </c>
      <c r="M5" s="447">
        <f t="shared" si="0"/>
        <v>3.7731481481481484E-2</v>
      </c>
      <c r="N5" s="447">
        <f t="shared" si="0"/>
        <v>3.9942129629629633E-2</v>
      </c>
      <c r="O5" s="447">
        <f t="shared" si="0"/>
        <v>4.7569444444444442E-2</v>
      </c>
      <c r="P5" s="447">
        <f t="shared" si="0"/>
        <v>5.7638888888888892E-2</v>
      </c>
      <c r="Q5" s="447">
        <f t="shared" si="0"/>
        <v>8.3738425925925924E-2</v>
      </c>
      <c r="R5" s="447">
        <f t="shared" si="0"/>
        <v>0.10208333333333333</v>
      </c>
      <c r="S5" s="447">
        <f t="shared" si="0"/>
        <v>0.18611111111111112</v>
      </c>
      <c r="T5" s="447">
        <f t="shared" si="0"/>
        <v>0.24722222222222223</v>
      </c>
      <c r="U5" s="448">
        <f t="shared" si="0"/>
        <v>0.4201388888888889</v>
      </c>
      <c r="V5" s="448">
        <f t="shared" si="0"/>
        <v>0.46053240740740742</v>
      </c>
      <c r="W5" s="448">
        <f t="shared" si="0"/>
        <v>0.61111111111111116</v>
      </c>
      <c r="X5" s="44"/>
    </row>
    <row r="6" spans="1:24">
      <c r="A6" s="449">
        <v>5</v>
      </c>
      <c r="B6" s="450">
        <f>ROUND(+Mile!E11,4)</f>
        <v>0.72199999999999998</v>
      </c>
      <c r="C6" s="450">
        <f>ROUND(+'5K'!E11,4)</f>
        <v>0.55330000000000001</v>
      </c>
      <c r="D6" s="450">
        <f>ROUND(+'6K'!E11,4)</f>
        <v>0.54290000000000005</v>
      </c>
      <c r="E6" s="450">
        <f>ROUND(+'4MI'!E11,4)</f>
        <v>0.53890000000000005</v>
      </c>
      <c r="F6" s="450">
        <f>ROUND(+'8K'!$E11,4)</f>
        <v>0.52649999999999997</v>
      </c>
      <c r="G6" s="450">
        <f>ROUND(+'5MI'!E11,4)</f>
        <v>0.5262</v>
      </c>
      <c r="H6" s="450">
        <f>ROUND(+'10K'!$E11,4)</f>
        <v>0.51380000000000003</v>
      </c>
      <c r="I6" s="450">
        <f>ROUND(+'7MI'!$E11,4)</f>
        <v>0.50549999999999995</v>
      </c>
      <c r="J6" s="450">
        <f>ROUND(+'12K'!$E11,4)</f>
        <v>0.50119999999999998</v>
      </c>
      <c r="K6" s="450">
        <f>ROUND(+'15K'!$E11,4)</f>
        <v>0.48570000000000002</v>
      </c>
      <c r="L6" s="450">
        <f>ROUND(+'10MI'!$E11,4)</f>
        <v>0.48080000000000001</v>
      </c>
      <c r="M6" s="450">
        <f>ROUND(+'20K'!$E11,4)</f>
        <v>0.46579999999999999</v>
      </c>
      <c r="N6" s="450">
        <f>ROUND(+H.Marathon!$E11,4)</f>
        <v>0.46210000000000001</v>
      </c>
      <c r="O6" s="450">
        <f>ROUND(+'25K'!$E11,4)</f>
        <v>0.45700000000000002</v>
      </c>
      <c r="P6" s="450">
        <f>ROUND(+'30K'!$E11,4)</f>
        <v>0.4516</v>
      </c>
      <c r="Q6" s="450">
        <f>ROUND(+Marathon!$E11,4)</f>
        <v>0.44140000000000001</v>
      </c>
      <c r="R6" s="450">
        <f>ROUND(+Marathon!$E11,4)</f>
        <v>0.44140000000000001</v>
      </c>
      <c r="S6" s="450">
        <f>ROUND(+Marathon!$E11,4)</f>
        <v>0.44140000000000001</v>
      </c>
      <c r="T6" s="450">
        <f>ROUND(+Marathon!$E11,4)</f>
        <v>0.44140000000000001</v>
      </c>
      <c r="U6" s="450">
        <f>ROUND(+Marathon!$E11,4)</f>
        <v>0.44140000000000001</v>
      </c>
      <c r="V6" s="450">
        <f>ROUND(+Marathon!$E11,4)</f>
        <v>0.44140000000000001</v>
      </c>
      <c r="W6" s="450">
        <f>ROUND(+Marathon!$E11,4)</f>
        <v>0.44140000000000001</v>
      </c>
      <c r="X6" s="44"/>
    </row>
    <row r="7" spans="1:24">
      <c r="A7" s="445">
        <v>6</v>
      </c>
      <c r="B7" s="451">
        <f>ROUND(+Mile!E12,4)</f>
        <v>0.75129999999999997</v>
      </c>
      <c r="C7" s="451">
        <f>ROUND(+'5K'!E12,4)</f>
        <v>0.61580000000000001</v>
      </c>
      <c r="D7" s="451">
        <f>ROUND(+'6K'!E12,4)</f>
        <v>0.60489999999999999</v>
      </c>
      <c r="E7" s="451">
        <f>ROUND(+'4MI'!E12,4)</f>
        <v>0.60070000000000001</v>
      </c>
      <c r="F7" s="451">
        <f>ROUND(+'8K'!$E12,4)</f>
        <v>0.5877</v>
      </c>
      <c r="G7" s="451">
        <f>ROUND(+'5MI'!E12,4)</f>
        <v>0.58730000000000004</v>
      </c>
      <c r="H7" s="451">
        <f>ROUND(+'10K'!$E12,4)</f>
        <v>0.57430000000000003</v>
      </c>
      <c r="I7" s="451">
        <f>ROUND(+'7MI'!$E12,4)</f>
        <v>0.56830000000000003</v>
      </c>
      <c r="J7" s="452">
        <f>ROUND(+'12K'!$E12,4)</f>
        <v>0.56499999999999995</v>
      </c>
      <c r="K7" s="451">
        <f>ROUND(+'15K'!$E12,4)</f>
        <v>0.55369999999999997</v>
      </c>
      <c r="L7" s="451">
        <f>ROUND(+'10MI'!$E12,4)</f>
        <v>0.55010000000000003</v>
      </c>
      <c r="M7" s="451">
        <f>ROUND(+'20K'!$E12,4)</f>
        <v>0.53910000000000002</v>
      </c>
      <c r="N7" s="451">
        <f>ROUND(+H.Marathon!$E12,4)</f>
        <v>0.53639999999999999</v>
      </c>
      <c r="O7" s="451">
        <f>ROUND(+'25K'!$E12,4)</f>
        <v>0.52939999999999998</v>
      </c>
      <c r="P7" s="451">
        <f>ROUND(+'30K'!$E12,4)</f>
        <v>0.52200000000000002</v>
      </c>
      <c r="Q7" s="451">
        <f>ROUND(+Marathon!$E12,4)</f>
        <v>0.50800000000000001</v>
      </c>
      <c r="R7" s="451">
        <f>ROUND(+Marathon!$E12,4)</f>
        <v>0.50800000000000001</v>
      </c>
      <c r="S7" s="451">
        <f>ROUND(+Marathon!$E12,4)</f>
        <v>0.50800000000000001</v>
      </c>
      <c r="T7" s="451">
        <f>ROUND(+Marathon!$E12,4)</f>
        <v>0.50800000000000001</v>
      </c>
      <c r="U7" s="451">
        <f>ROUND(+Marathon!$E12,4)</f>
        <v>0.50800000000000001</v>
      </c>
      <c r="V7" s="451">
        <f>ROUND(+Marathon!$E12,4)</f>
        <v>0.50800000000000001</v>
      </c>
      <c r="W7" s="451">
        <f>ROUND(+Marathon!$E12,4)</f>
        <v>0.50800000000000001</v>
      </c>
      <c r="X7" s="44"/>
    </row>
    <row r="8" spans="1:24">
      <c r="A8" s="445">
        <v>7</v>
      </c>
      <c r="B8" s="451">
        <f>ROUND(+Mile!E13,4)</f>
        <v>0.7792</v>
      </c>
      <c r="C8" s="451">
        <f>ROUND(+'5K'!E13,4)</f>
        <v>0.6734</v>
      </c>
      <c r="D8" s="451">
        <f>ROUND(+'6K'!E13,4)</f>
        <v>0.66220000000000001</v>
      </c>
      <c r="E8" s="451">
        <f>ROUND(+'4MI'!E13,4)</f>
        <v>0.65790000000000004</v>
      </c>
      <c r="F8" s="451">
        <f>ROUND(+'8K'!$E13,4)</f>
        <v>0.64449999999999996</v>
      </c>
      <c r="G8" s="451">
        <f>ROUND(+'5MI'!E13,4)</f>
        <v>0.64419999999999999</v>
      </c>
      <c r="H8" s="451">
        <f>ROUND(+'10K'!$E13,4)</f>
        <v>0.63080000000000003</v>
      </c>
      <c r="I8" s="451">
        <f>ROUND(+'7MI'!$E13,4)</f>
        <v>0.62670000000000003</v>
      </c>
      <c r="J8" s="452">
        <f>ROUND(+'12K'!$E13,4)</f>
        <v>0.62450000000000006</v>
      </c>
      <c r="K8" s="451">
        <f>ROUND(+'15K'!$E13,4)</f>
        <v>0.61680000000000001</v>
      </c>
      <c r="L8" s="451">
        <f>ROUND(+'10MI'!$E13,4)</f>
        <v>0.61439999999999995</v>
      </c>
      <c r="M8" s="451">
        <f>ROUND(+'20K'!$E13,4)</f>
        <v>0.60680000000000001</v>
      </c>
      <c r="N8" s="451">
        <f>ROUND(+H.Marathon!$E13,4)</f>
        <v>0.60499999999999998</v>
      </c>
      <c r="O8" s="451">
        <f>ROUND(+'25K'!$E13,4)</f>
        <v>0.59650000000000003</v>
      </c>
      <c r="P8" s="451">
        <f>ROUND(+'30K'!$E13,4)</f>
        <v>0.58730000000000004</v>
      </c>
      <c r="Q8" s="451">
        <f>ROUND(+Marathon!$E13,4)</f>
        <v>0.57020000000000004</v>
      </c>
      <c r="R8" s="451">
        <f>ROUND(+Marathon!$E13,4)</f>
        <v>0.57020000000000004</v>
      </c>
      <c r="S8" s="451">
        <f>ROUND(+Marathon!$E13,4)</f>
        <v>0.57020000000000004</v>
      </c>
      <c r="T8" s="451">
        <f>ROUND(+Marathon!$E13,4)</f>
        <v>0.57020000000000004</v>
      </c>
      <c r="U8" s="451">
        <f>ROUND(+Marathon!$E13,4)</f>
        <v>0.57020000000000004</v>
      </c>
      <c r="V8" s="451">
        <f>ROUND(+Marathon!$E13,4)</f>
        <v>0.57020000000000004</v>
      </c>
      <c r="W8" s="451">
        <f>ROUND(+Marathon!$E13,4)</f>
        <v>0.57020000000000004</v>
      </c>
      <c r="X8" s="44"/>
    </row>
    <row r="9" spans="1:24">
      <c r="A9" s="445">
        <v>8</v>
      </c>
      <c r="B9" s="451">
        <f>ROUND(+Mile!E14,4)</f>
        <v>0.80569999999999997</v>
      </c>
      <c r="C9" s="451">
        <f>ROUND(+'5K'!E14,4)</f>
        <v>0.72619999999999996</v>
      </c>
      <c r="D9" s="451">
        <f>ROUND(+'6K'!E14,4)</f>
        <v>0.71489999999999998</v>
      </c>
      <c r="E9" s="451">
        <f>ROUND(+'4MI'!E14,4)</f>
        <v>0.71060000000000001</v>
      </c>
      <c r="F9" s="451">
        <f>ROUND(+'8K'!$E14,4)</f>
        <v>0.69710000000000005</v>
      </c>
      <c r="G9" s="451">
        <f>ROUND(+'5MI'!E14,4)</f>
        <v>0.69679999999999997</v>
      </c>
      <c r="H9" s="451">
        <f>ROUND(+'10K'!$E14,4)</f>
        <v>0.68330000000000002</v>
      </c>
      <c r="I9" s="451">
        <f>ROUND(+'7MI'!$E14,4)</f>
        <v>0.68079999999999996</v>
      </c>
      <c r="J9" s="452">
        <f>ROUND(+'12K'!$E14,4)</f>
        <v>0.67949999999999999</v>
      </c>
      <c r="K9" s="451">
        <f>ROUND(+'15K'!$E14,4)</f>
        <v>0.67490000000000006</v>
      </c>
      <c r="L9" s="451">
        <f>ROUND(+'10MI'!$E14,4)</f>
        <v>0.6734</v>
      </c>
      <c r="M9" s="451">
        <f>ROUND(+'20K'!$E14,4)</f>
        <v>0.66890000000000005</v>
      </c>
      <c r="N9" s="451">
        <f>ROUND(+H.Marathon!$E14,4)</f>
        <v>0.66779999999999995</v>
      </c>
      <c r="O9" s="451">
        <f>ROUND(+'25K'!$E14,4)</f>
        <v>0.65800000000000003</v>
      </c>
      <c r="P9" s="451">
        <f>ROUND(+'30K'!$E14,4)</f>
        <v>0.64749999999999996</v>
      </c>
      <c r="Q9" s="451">
        <f>ROUND(+Marathon!$E14,4)</f>
        <v>0.62790000000000001</v>
      </c>
      <c r="R9" s="451">
        <f>ROUND(+Marathon!$E14,4)</f>
        <v>0.62790000000000001</v>
      </c>
      <c r="S9" s="451">
        <f>ROUND(+Marathon!$E14,4)</f>
        <v>0.62790000000000001</v>
      </c>
      <c r="T9" s="451">
        <f>ROUND(+Marathon!$E14,4)</f>
        <v>0.62790000000000001</v>
      </c>
      <c r="U9" s="451">
        <f>ROUND(+Marathon!$E14,4)</f>
        <v>0.62790000000000001</v>
      </c>
      <c r="V9" s="451">
        <f>ROUND(+Marathon!$E14,4)</f>
        <v>0.62790000000000001</v>
      </c>
      <c r="W9" s="451">
        <f>ROUND(+Marathon!$E14,4)</f>
        <v>0.62790000000000001</v>
      </c>
      <c r="X9" s="44"/>
    </row>
    <row r="10" spans="1:24" ht="15.75" thickBot="1">
      <c r="A10" s="445">
        <v>9</v>
      </c>
      <c r="B10" s="451">
        <f>ROUND(+Mile!E15,4)</f>
        <v>0.83079999999999998</v>
      </c>
      <c r="C10" s="451">
        <f>ROUND(+'5K'!E15,4)</f>
        <v>0.7742</v>
      </c>
      <c r="D10" s="451">
        <f>ROUND(+'6K'!E15,4)</f>
        <v>0.76300000000000001</v>
      </c>
      <c r="E10" s="451">
        <f>ROUND(+'4MI'!E15,4)</f>
        <v>0.75870000000000004</v>
      </c>
      <c r="F10" s="451">
        <f>ROUND(+'8K'!$E15,4)</f>
        <v>0.74539999999999995</v>
      </c>
      <c r="G10" s="451">
        <f>ROUND(+'5MI'!E15,4)</f>
        <v>0.74509999999999998</v>
      </c>
      <c r="H10" s="451">
        <f>ROUND(+'10K'!$E15,4)</f>
        <v>0.73180000000000001</v>
      </c>
      <c r="I10" s="451">
        <f>ROUND(+'7MI'!$E15,4)</f>
        <v>0.73070000000000002</v>
      </c>
      <c r="J10" s="452">
        <f>ROUND(+'12K'!$E15,4)</f>
        <v>0.73009999999999997</v>
      </c>
      <c r="K10" s="451">
        <f>ROUND(+'15K'!$E15,4)</f>
        <v>0.72799999999999998</v>
      </c>
      <c r="L10" s="451">
        <f>ROUND(+'10MI'!$E15,4)</f>
        <v>0.72729999999999995</v>
      </c>
      <c r="M10" s="451">
        <f>ROUND(+'20K'!$E15,4)</f>
        <v>0.72529999999999994</v>
      </c>
      <c r="N10" s="451">
        <f>ROUND(+H.Marathon!$E15,4)</f>
        <v>0.7248</v>
      </c>
      <c r="O10" s="451">
        <f>ROUND(+'25K'!$E15,4)</f>
        <v>0.71409999999999996</v>
      </c>
      <c r="P10" s="451">
        <f>ROUND(+'30K'!$E15,4)</f>
        <v>0.70269999999999999</v>
      </c>
      <c r="Q10" s="451">
        <f>ROUND(+Marathon!$E15,4)</f>
        <v>0.68120000000000003</v>
      </c>
      <c r="R10" s="451">
        <f>ROUND(+Marathon!$E15,4)</f>
        <v>0.68120000000000003</v>
      </c>
      <c r="S10" s="451">
        <f>ROUND(+Marathon!$E15,4)</f>
        <v>0.68120000000000003</v>
      </c>
      <c r="T10" s="451">
        <f>ROUND(+Marathon!$E15,4)</f>
        <v>0.68120000000000003</v>
      </c>
      <c r="U10" s="451">
        <f>ROUND(+Marathon!$E15,4)</f>
        <v>0.68120000000000003</v>
      </c>
      <c r="V10" s="451">
        <f>ROUND(+Marathon!$E15,4)</f>
        <v>0.68120000000000003</v>
      </c>
      <c r="W10" s="451">
        <f>ROUND(+Marathon!$E15,4)</f>
        <v>0.68120000000000003</v>
      </c>
      <c r="X10" s="44"/>
    </row>
    <row r="11" spans="1:24">
      <c r="A11" s="453">
        <v>10</v>
      </c>
      <c r="B11" s="454">
        <f>ROUND(+Mile!E16,4)</f>
        <v>0.85450000000000004</v>
      </c>
      <c r="C11" s="454">
        <f>ROUND(+'5K'!E16,4)</f>
        <v>0.81740000000000002</v>
      </c>
      <c r="D11" s="454">
        <f>ROUND(+'6K'!E16,4)</f>
        <v>0.80659999999999998</v>
      </c>
      <c r="E11" s="454">
        <f>ROUND(+'4MI'!E16,4)</f>
        <v>0.8024</v>
      </c>
      <c r="F11" s="454">
        <f>ROUND(+'8K'!$E16,4)</f>
        <v>0.78949999999999998</v>
      </c>
      <c r="G11" s="454">
        <f>ROUND(+'5MI'!E16,4)</f>
        <v>0.78920000000000001</v>
      </c>
      <c r="H11" s="454">
        <f>ROUND(+'10K'!$E16,4)</f>
        <v>0.77629999999999999</v>
      </c>
      <c r="I11" s="450">
        <f>ROUND(+'7MI'!$E16,4)</f>
        <v>0.77629999999999999</v>
      </c>
      <c r="J11" s="454">
        <f>ROUND(+'12K'!$E16,4)</f>
        <v>0.77629999999999999</v>
      </c>
      <c r="K11" s="454">
        <f>ROUND(+'15K'!$E16,4)</f>
        <v>0.7762</v>
      </c>
      <c r="L11" s="454">
        <f>ROUND(+'10MI'!$E16,4)</f>
        <v>0.7762</v>
      </c>
      <c r="M11" s="454">
        <f>ROUND(+'20K'!$E16,4)</f>
        <v>0.7762</v>
      </c>
      <c r="N11" s="454">
        <f>ROUND(+H.Marathon!$E16,4)</f>
        <v>0.7762</v>
      </c>
      <c r="O11" s="454">
        <f>ROUND(+'25K'!$E16,4)</f>
        <v>0.76490000000000002</v>
      </c>
      <c r="P11" s="454">
        <f>ROUND(+'30K'!$E16,4)</f>
        <v>0.75280000000000002</v>
      </c>
      <c r="Q11" s="454">
        <f>ROUND(+Marathon!$E16,4)</f>
        <v>0.73009999999999997</v>
      </c>
      <c r="R11" s="454">
        <f>ROUND(+Marathon!$E16,4)</f>
        <v>0.73009999999999997</v>
      </c>
      <c r="S11" s="454">
        <f>ROUND(+Marathon!$E16,4)</f>
        <v>0.73009999999999997</v>
      </c>
      <c r="T11" s="454">
        <f>ROUND(+Marathon!$E16,4)</f>
        <v>0.73009999999999997</v>
      </c>
      <c r="U11" s="454">
        <f>ROUND(+Marathon!$E16,4)</f>
        <v>0.73009999999999997</v>
      </c>
      <c r="V11" s="454">
        <f>ROUND(+Marathon!$E16,4)</f>
        <v>0.73009999999999997</v>
      </c>
      <c r="W11" s="454">
        <f>ROUND(+Marathon!$E16,4)</f>
        <v>0.73009999999999997</v>
      </c>
      <c r="X11" s="44"/>
    </row>
    <row r="12" spans="1:24">
      <c r="A12" s="445">
        <v>11</v>
      </c>
      <c r="B12" s="451">
        <f>ROUND(+Mile!E17,4)</f>
        <v>0.87680000000000002</v>
      </c>
      <c r="C12" s="451">
        <f>ROUND(+'5K'!E17,4)</f>
        <v>0.85589999999999999</v>
      </c>
      <c r="D12" s="451">
        <f>ROUND(+'6K'!E17,4)</f>
        <v>0.84560000000000002</v>
      </c>
      <c r="E12" s="451">
        <f>ROUND(+'4MI'!E17,4)</f>
        <v>0.84160000000000001</v>
      </c>
      <c r="F12" s="451">
        <f>ROUND(+'8K'!$E17,4)</f>
        <v>0.82940000000000003</v>
      </c>
      <c r="G12" s="451">
        <f>ROUND(+'5MI'!E17,4)</f>
        <v>0.82909999999999995</v>
      </c>
      <c r="H12" s="451">
        <f>ROUND(+'10K'!$E17,4)</f>
        <v>0.81679999999999997</v>
      </c>
      <c r="I12" s="451">
        <f>ROUND(+'7MI'!$E17,4)</f>
        <v>0.81759999999999999</v>
      </c>
      <c r="J12" s="452">
        <f>ROUND(+'12K'!$E17,4)</f>
        <v>0.81799999999999995</v>
      </c>
      <c r="K12" s="451">
        <f>ROUND(+'15K'!$E17,4)</f>
        <v>0.81950000000000001</v>
      </c>
      <c r="L12" s="451">
        <f>ROUND(+'10MI'!$E17,4)</f>
        <v>0.82</v>
      </c>
      <c r="M12" s="451">
        <f>ROUND(+'20K'!$E17,4)</f>
        <v>0.82140000000000002</v>
      </c>
      <c r="N12" s="451">
        <f>ROUND(+H.Marathon!$E17,4)</f>
        <v>0.82179999999999997</v>
      </c>
      <c r="O12" s="451">
        <f>ROUND(+'25K'!$E17,4)</f>
        <v>0.81020000000000003</v>
      </c>
      <c r="P12" s="451">
        <f>ROUND(+'30K'!$E17,4)</f>
        <v>0.79779999999999995</v>
      </c>
      <c r="Q12" s="451">
        <f>ROUND(+Marathon!$E17,4)</f>
        <v>0.77449999999999997</v>
      </c>
      <c r="R12" s="451">
        <f>ROUND(+Marathon!$E17,4)</f>
        <v>0.77449999999999997</v>
      </c>
      <c r="S12" s="451">
        <f>ROUND(+Marathon!$E17,4)</f>
        <v>0.77449999999999997</v>
      </c>
      <c r="T12" s="451">
        <f>ROUND(+Marathon!$E17,4)</f>
        <v>0.77449999999999997</v>
      </c>
      <c r="U12" s="451">
        <f>ROUND(+Marathon!$E17,4)</f>
        <v>0.77449999999999997</v>
      </c>
      <c r="V12" s="451">
        <f>ROUND(+Marathon!$E17,4)</f>
        <v>0.77449999999999997</v>
      </c>
      <c r="W12" s="451">
        <f>ROUND(+Marathon!$E17,4)</f>
        <v>0.77449999999999997</v>
      </c>
      <c r="X12" s="44"/>
    </row>
    <row r="13" spans="1:24">
      <c r="A13" s="445">
        <v>12</v>
      </c>
      <c r="B13" s="451">
        <f>ROUND(+Mile!E18,4)</f>
        <v>0.89770000000000005</v>
      </c>
      <c r="C13" s="451">
        <f>ROUND(+'5K'!E18,4)</f>
        <v>0.88949999999999996</v>
      </c>
      <c r="D13" s="451">
        <f>ROUND(+'6K'!E18,4)</f>
        <v>0.88</v>
      </c>
      <c r="E13" s="451">
        <f>ROUND(+'4MI'!E18,4)</f>
        <v>0.87629999999999997</v>
      </c>
      <c r="F13" s="451">
        <f>ROUND(+'8K'!$E18,4)</f>
        <v>0.86499999999999999</v>
      </c>
      <c r="G13" s="451">
        <f>ROUND(+'5MI'!E18,4)</f>
        <v>0.86460000000000004</v>
      </c>
      <c r="H13" s="451">
        <f>ROUND(+'10K'!$E18,4)</f>
        <v>0.85329999999999995</v>
      </c>
      <c r="I13" s="451">
        <f>ROUND(+'7MI'!$E18,4)</f>
        <v>0.85460000000000003</v>
      </c>
      <c r="J13" s="452">
        <f>ROUND(+'12K'!$E18,4)</f>
        <v>0.85529999999999995</v>
      </c>
      <c r="K13" s="451">
        <f>ROUND(+'15K'!$E18,4)</f>
        <v>0.85780000000000001</v>
      </c>
      <c r="L13" s="451">
        <f>ROUND(+'10MI'!$E18,4)</f>
        <v>0.85860000000000003</v>
      </c>
      <c r="M13" s="451">
        <f>ROUND(+'20K'!$E18,4)</f>
        <v>0.86099999999999999</v>
      </c>
      <c r="N13" s="451">
        <f>ROUND(+H.Marathon!$E18,4)</f>
        <v>0.86160000000000003</v>
      </c>
      <c r="O13" s="451">
        <f>ROUND(+'25K'!$E18,4)</f>
        <v>0.85009999999999997</v>
      </c>
      <c r="P13" s="451">
        <f>ROUND(+'30K'!$E18,4)</f>
        <v>0.8377</v>
      </c>
      <c r="Q13" s="451">
        <f>ROUND(+Marathon!$E18,4)</f>
        <v>0.8145</v>
      </c>
      <c r="R13" s="451">
        <f>ROUND(+Marathon!$E18,4)</f>
        <v>0.8145</v>
      </c>
      <c r="S13" s="451">
        <f>ROUND(+Marathon!$E18,4)</f>
        <v>0.8145</v>
      </c>
      <c r="T13" s="451">
        <f>ROUND(+Marathon!$E18,4)</f>
        <v>0.8145</v>
      </c>
      <c r="U13" s="451">
        <f>ROUND(+Marathon!$E18,4)</f>
        <v>0.8145</v>
      </c>
      <c r="V13" s="451">
        <f>ROUND(+Marathon!$E18,4)</f>
        <v>0.8145</v>
      </c>
      <c r="W13" s="451">
        <f>ROUND(+Marathon!$E18,4)</f>
        <v>0.8145</v>
      </c>
      <c r="X13" s="44"/>
    </row>
    <row r="14" spans="1:24">
      <c r="A14" s="445">
        <v>13</v>
      </c>
      <c r="B14" s="451">
        <f>ROUND(+Mile!E19,4)</f>
        <v>0.91720000000000002</v>
      </c>
      <c r="C14" s="451">
        <f>ROUND(+'5K'!E19,4)</f>
        <v>0.91830000000000001</v>
      </c>
      <c r="D14" s="451">
        <f>ROUND(+'6K'!E19,4)</f>
        <v>0.90980000000000005</v>
      </c>
      <c r="E14" s="451">
        <f>ROUND(+'4MI'!E19,4)</f>
        <v>0.90649999999999997</v>
      </c>
      <c r="F14" s="451">
        <f>ROUND(+'8K'!$E19,4)</f>
        <v>0.89629999999999999</v>
      </c>
      <c r="G14" s="451">
        <f>ROUND(+'5MI'!E19,4)</f>
        <v>0.89600000000000002</v>
      </c>
      <c r="H14" s="451">
        <f>ROUND(+'10K'!$E19,4)</f>
        <v>0.88580000000000003</v>
      </c>
      <c r="I14" s="451">
        <f>ROUND(+'7MI'!$E19,4)</f>
        <v>0.88739999999999997</v>
      </c>
      <c r="J14" s="452">
        <f>ROUND(+'12K'!$E19,4)</f>
        <v>0.88819999999999999</v>
      </c>
      <c r="K14" s="451">
        <f>ROUND(+'15K'!$E19,4)</f>
        <v>0.89119999999999999</v>
      </c>
      <c r="L14" s="451">
        <f>ROUND(+'10MI'!$E19,4)</f>
        <v>0.8921</v>
      </c>
      <c r="M14" s="451">
        <f>ROUND(+'20K'!$E19,4)</f>
        <v>0.89500000000000002</v>
      </c>
      <c r="N14" s="451">
        <f>ROUND(+H.Marathon!$E19,4)</f>
        <v>0.89570000000000005</v>
      </c>
      <c r="O14" s="451">
        <f>ROUND(+'25K'!$E19,4)</f>
        <v>0.88449999999999995</v>
      </c>
      <c r="P14" s="451">
        <f>ROUND(+'30K'!$E19,4)</f>
        <v>0.87250000000000005</v>
      </c>
      <c r="Q14" s="451">
        <f>ROUND(+Marathon!$E19,4)</f>
        <v>0.85</v>
      </c>
      <c r="R14" s="451">
        <f>ROUND(+Marathon!$E19,4)</f>
        <v>0.85</v>
      </c>
      <c r="S14" s="451">
        <f>ROUND(+Marathon!$E19,4)</f>
        <v>0.85</v>
      </c>
      <c r="T14" s="451">
        <f>ROUND(+Marathon!$E19,4)</f>
        <v>0.85</v>
      </c>
      <c r="U14" s="451">
        <f>ROUND(+Marathon!$E19,4)</f>
        <v>0.85</v>
      </c>
      <c r="V14" s="451">
        <f>ROUND(+Marathon!$E19,4)</f>
        <v>0.85</v>
      </c>
      <c r="W14" s="451">
        <f>ROUND(+Marathon!$E19,4)</f>
        <v>0.85</v>
      </c>
      <c r="X14" s="44"/>
    </row>
    <row r="15" spans="1:24" ht="15.75" thickBot="1">
      <c r="A15" s="445">
        <v>14</v>
      </c>
      <c r="B15" s="451">
        <f>ROUND(+Mile!E20,4)</f>
        <v>0.93530000000000002</v>
      </c>
      <c r="C15" s="451">
        <f>ROUND(+'5K'!E20,4)</f>
        <v>0.94230000000000003</v>
      </c>
      <c r="D15" s="451">
        <f>ROUND(+'6K'!E20,4)</f>
        <v>0.93489999999999995</v>
      </c>
      <c r="E15" s="451">
        <f>ROUND(+'4MI'!E20,4)</f>
        <v>0.93210000000000004</v>
      </c>
      <c r="F15" s="451">
        <f>ROUND(+'8K'!$E20,4)</f>
        <v>0.92330000000000001</v>
      </c>
      <c r="G15" s="451">
        <f>ROUND(+'5MI'!E20,4)</f>
        <v>0.92310000000000003</v>
      </c>
      <c r="H15" s="451">
        <f>ROUND(+'10K'!$E20,4)</f>
        <v>0.9143</v>
      </c>
      <c r="I15" s="451">
        <f>ROUND(+'7MI'!$E20,4)</f>
        <v>0.91590000000000005</v>
      </c>
      <c r="J15" s="452">
        <f>ROUND(+'12K'!$E20,4)</f>
        <v>0.91669999999999996</v>
      </c>
      <c r="K15" s="451">
        <f>ROUND(+'15K'!$E20,4)</f>
        <v>0.91959999999999997</v>
      </c>
      <c r="L15" s="451">
        <f>ROUND(+'10MI'!$E20,4)</f>
        <v>0.92049999999999998</v>
      </c>
      <c r="M15" s="451">
        <f>ROUND(+'20K'!$E20,4)</f>
        <v>0.9234</v>
      </c>
      <c r="N15" s="451">
        <f>ROUND(+H.Marathon!$E20,4)</f>
        <v>0.92410000000000003</v>
      </c>
      <c r="O15" s="451">
        <f>ROUND(+'25K'!$E20,4)</f>
        <v>0.91359999999999997</v>
      </c>
      <c r="P15" s="451">
        <f>ROUND(+'30K'!$E20,4)</f>
        <v>0.90229999999999999</v>
      </c>
      <c r="Q15" s="451">
        <f>ROUND(+Marathon!$E20,4)</f>
        <v>0.88109999999999999</v>
      </c>
      <c r="R15" s="451">
        <f>ROUND(+Marathon!$E20,4)</f>
        <v>0.88109999999999999</v>
      </c>
      <c r="S15" s="451">
        <f>ROUND(+Marathon!$E20,4)</f>
        <v>0.88109999999999999</v>
      </c>
      <c r="T15" s="451">
        <f>ROUND(+Marathon!$E20,4)</f>
        <v>0.88109999999999999</v>
      </c>
      <c r="U15" s="451">
        <f>ROUND(+Marathon!$E20,4)</f>
        <v>0.88109999999999999</v>
      </c>
      <c r="V15" s="451">
        <f>ROUND(+Marathon!$E20,4)</f>
        <v>0.88109999999999999</v>
      </c>
      <c r="W15" s="451">
        <f>ROUND(+Marathon!$E20,4)</f>
        <v>0.88109999999999999</v>
      </c>
      <c r="X15" s="44"/>
    </row>
    <row r="16" spans="1:24">
      <c r="A16" s="453">
        <v>15</v>
      </c>
      <c r="B16" s="454">
        <f>ROUND(+Mile!E21,4)</f>
        <v>0.95199999999999996</v>
      </c>
      <c r="C16" s="454">
        <f>ROUND(+'5K'!E21,4)</f>
        <v>0.96150000000000002</v>
      </c>
      <c r="D16" s="454">
        <f>ROUND(+'6K'!E21,4)</f>
        <v>0.95550000000000002</v>
      </c>
      <c r="E16" s="454">
        <f>ROUND(+'4MI'!E21,4)</f>
        <v>0.95320000000000005</v>
      </c>
      <c r="F16" s="454">
        <f>ROUND(+'8K'!$E21,4)</f>
        <v>0.94610000000000005</v>
      </c>
      <c r="G16" s="454">
        <f>ROUND(+'5MI'!E21,4)</f>
        <v>0.94589999999999996</v>
      </c>
      <c r="H16" s="454">
        <f>ROUND(+'10K'!$E21,4)</f>
        <v>0.93879999999999997</v>
      </c>
      <c r="I16" s="450">
        <f>ROUND(+'7MI'!$E21,4)</f>
        <v>0.94010000000000005</v>
      </c>
      <c r="J16" s="454">
        <f>ROUND(+'12K'!$E21,4)</f>
        <v>0.94069999999999998</v>
      </c>
      <c r="K16" s="454">
        <f>ROUND(+'15K'!$E21,4)</f>
        <v>0.94310000000000005</v>
      </c>
      <c r="L16" s="454">
        <f>ROUND(+'10MI'!$E21,4)</f>
        <v>0.94379999999999997</v>
      </c>
      <c r="M16" s="454">
        <f>ROUND(+'20K'!$E21,4)</f>
        <v>0.94610000000000005</v>
      </c>
      <c r="N16" s="454">
        <f>ROUND(+H.Marathon!$E21,4)</f>
        <v>0.94669999999999999</v>
      </c>
      <c r="O16" s="454">
        <f>ROUND(+'25K'!$E21,4)</f>
        <v>0.93720000000000003</v>
      </c>
      <c r="P16" s="454">
        <f>ROUND(+'30K'!$E21,4)</f>
        <v>0.92689999999999995</v>
      </c>
      <c r="Q16" s="454">
        <f>ROUND(+Marathon!$E21,4)</f>
        <v>0.90780000000000005</v>
      </c>
      <c r="R16" s="454">
        <f>ROUND(+Marathon!$E21,4)</f>
        <v>0.90780000000000005</v>
      </c>
      <c r="S16" s="454">
        <f>ROUND(+Marathon!$E21,4)</f>
        <v>0.90780000000000005</v>
      </c>
      <c r="T16" s="454">
        <f>ROUND(+Marathon!$E21,4)</f>
        <v>0.90780000000000005</v>
      </c>
      <c r="U16" s="454">
        <f>ROUND(+Marathon!$E21,4)</f>
        <v>0.90780000000000005</v>
      </c>
      <c r="V16" s="454">
        <f>ROUND(+Marathon!$E21,4)</f>
        <v>0.90780000000000005</v>
      </c>
      <c r="W16" s="454">
        <f>ROUND(+Marathon!$E21,4)</f>
        <v>0.90780000000000005</v>
      </c>
      <c r="X16" s="44"/>
    </row>
    <row r="17" spans="1:24">
      <c r="A17" s="445">
        <v>16</v>
      </c>
      <c r="B17" s="451">
        <f>ROUND(+Mile!E22,4)</f>
        <v>0.96799999999999997</v>
      </c>
      <c r="C17" s="451">
        <f>ROUND(+'5K'!E22,4)</f>
        <v>0.97599999999999998</v>
      </c>
      <c r="D17" s="451">
        <f>ROUND(+'6K'!E22,4)</f>
        <v>0.97160000000000002</v>
      </c>
      <c r="E17" s="451">
        <f>ROUND(+'4MI'!E22,4)</f>
        <v>0.96989999999999998</v>
      </c>
      <c r="F17" s="451">
        <f>ROUND(+'8K'!$E22,4)</f>
        <v>0.9647</v>
      </c>
      <c r="G17" s="451">
        <f>ROUND(+'5MI'!E22,4)</f>
        <v>0.96450000000000002</v>
      </c>
      <c r="H17" s="451">
        <f>ROUND(+'10K'!$E22,4)</f>
        <v>0.95930000000000004</v>
      </c>
      <c r="I17" s="451">
        <f>ROUND(+'7MI'!$E22,4)</f>
        <v>0.96</v>
      </c>
      <c r="J17" s="452">
        <f>ROUND(+'12K'!$E22,4)</f>
        <v>0.96040000000000003</v>
      </c>
      <c r="K17" s="451">
        <f>ROUND(+'15K'!$E22,4)</f>
        <v>0.96160000000000001</v>
      </c>
      <c r="L17" s="451">
        <f>ROUND(+'10MI'!$E22,4)</f>
        <v>0.96199999999999997</v>
      </c>
      <c r="M17" s="451">
        <f>ROUND(+'20K'!$E22,4)</f>
        <v>0.96330000000000005</v>
      </c>
      <c r="N17" s="451">
        <f>ROUND(+H.Marathon!$E22,4)</f>
        <v>0.96360000000000001</v>
      </c>
      <c r="O17" s="451">
        <f>ROUND(+'25K'!$E22,4)</f>
        <v>0.95540000000000003</v>
      </c>
      <c r="P17" s="451">
        <f>ROUND(+'30K'!$E22,4)</f>
        <v>0.94650000000000001</v>
      </c>
      <c r="Q17" s="451">
        <f>ROUND(+Marathon!$E22,4)</f>
        <v>0.93</v>
      </c>
      <c r="R17" s="451">
        <f>ROUND(+Marathon!$E22,4)</f>
        <v>0.93</v>
      </c>
      <c r="S17" s="451">
        <f>ROUND(+Marathon!$E22,4)</f>
        <v>0.93</v>
      </c>
      <c r="T17" s="451">
        <f>ROUND(+Marathon!$E22,4)</f>
        <v>0.93</v>
      </c>
      <c r="U17" s="451">
        <f>ROUND(+Marathon!$E22,4)</f>
        <v>0.93</v>
      </c>
      <c r="V17" s="451">
        <f>ROUND(+Marathon!$E22,4)</f>
        <v>0.93</v>
      </c>
      <c r="W17" s="451">
        <f>ROUND(+Marathon!$E22,4)</f>
        <v>0.93</v>
      </c>
      <c r="X17" s="44"/>
    </row>
    <row r="18" spans="1:24">
      <c r="A18" s="445">
        <v>17</v>
      </c>
      <c r="B18" s="451">
        <f>ROUND(+Mile!E23,4)</f>
        <v>0.98399999999999999</v>
      </c>
      <c r="C18" s="451">
        <f>ROUND(+'5K'!E23,4)</f>
        <v>0.98799999999999999</v>
      </c>
      <c r="D18" s="451">
        <f>ROUND(+'6K'!E23,4)</f>
        <v>0.98480000000000001</v>
      </c>
      <c r="E18" s="451">
        <f>ROUND(+'4MI'!E23,4)</f>
        <v>0.98360000000000003</v>
      </c>
      <c r="F18" s="451">
        <f>ROUND(+'8K'!$E23,4)</f>
        <v>0.97970000000000002</v>
      </c>
      <c r="G18" s="451">
        <f>ROUND(+'5MI'!E23,4)</f>
        <v>0.97960000000000003</v>
      </c>
      <c r="H18" s="451">
        <f>ROUND(+'10K'!$E23,4)</f>
        <v>0.9758</v>
      </c>
      <c r="I18" s="451">
        <f>ROUND(+'7MI'!$E23,4)</f>
        <v>0.97570000000000001</v>
      </c>
      <c r="J18" s="452">
        <f>ROUND(+'12K'!$E23,4)</f>
        <v>0.97560000000000002</v>
      </c>
      <c r="K18" s="451">
        <f>ROUND(+'15K'!$E23,4)</f>
        <v>0.97540000000000004</v>
      </c>
      <c r="L18" s="451">
        <f>ROUND(+'10MI'!$E23,4)</f>
        <v>0.97529999999999994</v>
      </c>
      <c r="M18" s="451">
        <f>ROUND(+'20K'!$E23,4)</f>
        <v>0.97509999999999997</v>
      </c>
      <c r="N18" s="451">
        <f>ROUND(+H.Marathon!$E23,4)</f>
        <v>0.97499999999999998</v>
      </c>
      <c r="O18" s="451">
        <f>ROUND(+'25K'!$E23,4)</f>
        <v>0.96889999999999998</v>
      </c>
      <c r="P18" s="451">
        <f>ROUND(+'30K'!$E23,4)</f>
        <v>0.96230000000000004</v>
      </c>
      <c r="Q18" s="451">
        <f>ROUND(+Marathon!$E23,4)</f>
        <v>0.95</v>
      </c>
      <c r="R18" s="451">
        <f>ROUND(+Marathon!$E23,4)</f>
        <v>0.95</v>
      </c>
      <c r="S18" s="451">
        <f>ROUND(+Marathon!$E23,4)</f>
        <v>0.95</v>
      </c>
      <c r="T18" s="451">
        <f>ROUND(+Marathon!$E23,4)</f>
        <v>0.95</v>
      </c>
      <c r="U18" s="451">
        <f>ROUND(+Marathon!$E23,4)</f>
        <v>0.95</v>
      </c>
      <c r="V18" s="451">
        <f>ROUND(+Marathon!$E23,4)</f>
        <v>0.95</v>
      </c>
      <c r="W18" s="451">
        <f>ROUND(+Marathon!$E23,4)</f>
        <v>0.95</v>
      </c>
      <c r="X18" s="44"/>
    </row>
    <row r="19" spans="1:24">
      <c r="A19" s="445">
        <v>18</v>
      </c>
      <c r="B19" s="451">
        <f>ROUND(+Mile!E24,4)</f>
        <v>0.996</v>
      </c>
      <c r="C19" s="451">
        <f>ROUND(+'5K'!E24,4)</f>
        <v>0.997</v>
      </c>
      <c r="D19" s="451">
        <f>ROUND(+'6K'!E24,4)</f>
        <v>0.99470000000000003</v>
      </c>
      <c r="E19" s="451">
        <f>ROUND(+'4MI'!E24,4)</f>
        <v>0.99380000000000002</v>
      </c>
      <c r="F19" s="451">
        <f>ROUND(+'8K'!$E24,4)</f>
        <v>0.99109999999999998</v>
      </c>
      <c r="G19" s="451">
        <f>ROUND(+'5MI'!E24,4)</f>
        <v>0.99099999999999999</v>
      </c>
      <c r="H19" s="451">
        <f>ROUND(+'10K'!$E24,4)</f>
        <v>0.98829999999999996</v>
      </c>
      <c r="I19" s="451">
        <f>ROUND(+'7MI'!$E24,4)</f>
        <v>0.98780000000000001</v>
      </c>
      <c r="J19" s="452">
        <f>ROUND(+'12K'!$E24,4)</f>
        <v>0.98750000000000004</v>
      </c>
      <c r="K19" s="451">
        <f>ROUND(+'15K'!$E24,4)</f>
        <v>0.98650000000000004</v>
      </c>
      <c r="L19" s="451">
        <f>ROUND(+'10MI'!$E24,4)</f>
        <v>0.98619999999999997</v>
      </c>
      <c r="M19" s="451">
        <f>ROUND(+'20K'!$E24,4)</f>
        <v>0.98519999999999996</v>
      </c>
      <c r="N19" s="451">
        <f>ROUND(+H.Marathon!$E24,4)</f>
        <v>0.98499999999999999</v>
      </c>
      <c r="O19" s="451">
        <f>ROUND(+'25K'!$E24,4)</f>
        <v>0.98080000000000001</v>
      </c>
      <c r="P19" s="451">
        <f>ROUND(+'30K'!$E24,4)</f>
        <v>0.97640000000000005</v>
      </c>
      <c r="Q19" s="451">
        <f>ROUND(+Marathon!$E24,4)</f>
        <v>0.96799999999999997</v>
      </c>
      <c r="R19" s="451">
        <f>ROUND(+Marathon!$E24,4)</f>
        <v>0.96799999999999997</v>
      </c>
      <c r="S19" s="451">
        <f>ROUND(+Marathon!$E24,4)</f>
        <v>0.96799999999999997</v>
      </c>
      <c r="T19" s="451">
        <f>ROUND(+Marathon!$E24,4)</f>
        <v>0.96799999999999997</v>
      </c>
      <c r="U19" s="451">
        <f>ROUND(+Marathon!$E24,4)</f>
        <v>0.96799999999999997</v>
      </c>
      <c r="V19" s="451">
        <f>ROUND(+Marathon!$E24,4)</f>
        <v>0.96799999999999997</v>
      </c>
      <c r="W19" s="451">
        <f>ROUND(+Marathon!$E24,4)</f>
        <v>0.96799999999999997</v>
      </c>
      <c r="X19" s="44"/>
    </row>
    <row r="20" spans="1:24" ht="15.75" thickBot="1">
      <c r="A20" s="445">
        <v>19</v>
      </c>
      <c r="B20" s="451">
        <f>ROUND(+Mile!E25,4)</f>
        <v>1</v>
      </c>
      <c r="C20" s="451">
        <f>ROUND(+'5K'!E25,4)</f>
        <v>1</v>
      </c>
      <c r="D20" s="451">
        <f>ROUND(+'6K'!E25,4)</f>
        <v>0.99919999999999998</v>
      </c>
      <c r="E20" s="451">
        <f>ROUND(+'4MI'!E25,4)</f>
        <v>0.99880000000000002</v>
      </c>
      <c r="F20" s="451">
        <f>ROUND(+'8K'!$E25,4)</f>
        <v>0.99780000000000002</v>
      </c>
      <c r="G20" s="451">
        <f>ROUND(+'5MI'!E25,4)</f>
        <v>0.99780000000000002</v>
      </c>
      <c r="H20" s="451">
        <f>ROUND(+'10K'!$E25,4)</f>
        <v>0.99680000000000002</v>
      </c>
      <c r="I20" s="451">
        <f>ROUND(+'7MI'!$E25,4)</f>
        <v>0.99650000000000005</v>
      </c>
      <c r="J20" s="452">
        <f>ROUND(+'12K'!$E25,4)</f>
        <v>0.99639999999999995</v>
      </c>
      <c r="K20" s="451">
        <f>ROUND(+'15K'!$E25,4)</f>
        <v>0.99580000000000002</v>
      </c>
      <c r="L20" s="451">
        <f>ROUND(+'10MI'!$E25,4)</f>
        <v>0.99570000000000003</v>
      </c>
      <c r="M20" s="451">
        <f>ROUND(+'20K'!$E25,4)</f>
        <v>0.99509999999999998</v>
      </c>
      <c r="N20" s="451">
        <f>ROUND(+H.Marathon!$E25,4)</f>
        <v>0.995</v>
      </c>
      <c r="O20" s="451">
        <f>ROUND(+'25K'!$E25,4)</f>
        <v>0.99180000000000001</v>
      </c>
      <c r="P20" s="451">
        <f>ROUND(+'30K'!$E25,4)</f>
        <v>0.98839999999999995</v>
      </c>
      <c r="Q20" s="451">
        <f>ROUND(+Marathon!$E25,4)</f>
        <v>0.98199999999999998</v>
      </c>
      <c r="R20" s="451">
        <f>ROUND(+Marathon!$E25,4)</f>
        <v>0.98199999999999998</v>
      </c>
      <c r="S20" s="451">
        <f>ROUND(+Marathon!$E25,4)</f>
        <v>0.98199999999999998</v>
      </c>
      <c r="T20" s="451">
        <f>ROUND(+Marathon!$E25,4)</f>
        <v>0.98199999999999998</v>
      </c>
      <c r="U20" s="451">
        <f>ROUND(+Marathon!$E25,4)</f>
        <v>0.98199999999999998</v>
      </c>
      <c r="V20" s="451">
        <f>ROUND(+Marathon!$E25,4)</f>
        <v>0.98199999999999998</v>
      </c>
      <c r="W20" s="451">
        <f>ROUND(+Marathon!$E25,4)</f>
        <v>0.98199999999999998</v>
      </c>
      <c r="X20" s="44"/>
    </row>
    <row r="21" spans="1:24">
      <c r="A21" s="453">
        <v>20</v>
      </c>
      <c r="B21" s="454">
        <f>ROUND(+Mile!E26,4)</f>
        <v>1</v>
      </c>
      <c r="C21" s="454">
        <f>ROUND(+'5K'!E26,4)</f>
        <v>1</v>
      </c>
      <c r="D21" s="454">
        <f>ROUND(+'6K'!E26,4)</f>
        <v>1</v>
      </c>
      <c r="E21" s="454">
        <f>ROUND(+'4MI'!E26,4)</f>
        <v>1</v>
      </c>
      <c r="F21" s="454">
        <f>ROUND(+'8K'!$E26,4)</f>
        <v>1</v>
      </c>
      <c r="G21" s="454">
        <f>ROUND(+'5MI'!E26,4)</f>
        <v>1</v>
      </c>
      <c r="H21" s="454">
        <f>ROUND(+'10K'!$E26,4)</f>
        <v>1</v>
      </c>
      <c r="I21" s="450">
        <f>ROUND(+'7MI'!$E26,4)</f>
        <v>1</v>
      </c>
      <c r="J21" s="454">
        <f>ROUND(+'12K'!$E26,4)</f>
        <v>1</v>
      </c>
      <c r="K21" s="454">
        <f>ROUND(+'15K'!$E26,4)</f>
        <v>1</v>
      </c>
      <c r="L21" s="454">
        <f>ROUND(+'10MI'!$E26,4)</f>
        <v>1</v>
      </c>
      <c r="M21" s="454">
        <f>ROUND(+'20K'!$E26,4)</f>
        <v>1</v>
      </c>
      <c r="N21" s="454">
        <f>ROUND(+H.Marathon!$E26,4)</f>
        <v>1</v>
      </c>
      <c r="O21" s="454">
        <f>ROUND(+'25K'!$E26,4)</f>
        <v>0.998</v>
      </c>
      <c r="P21" s="454">
        <f>ROUND(+'30K'!$E26,4)</f>
        <v>0.99590000000000001</v>
      </c>
      <c r="Q21" s="454">
        <f>ROUND(+Marathon!$E26,4)</f>
        <v>0.99199999999999999</v>
      </c>
      <c r="R21" s="454">
        <f>ROUND(+Marathon!$E26,4)</f>
        <v>0.99199999999999999</v>
      </c>
      <c r="S21" s="454">
        <f>ROUND(+Marathon!$E26,4)</f>
        <v>0.99199999999999999</v>
      </c>
      <c r="T21" s="454">
        <f>ROUND(+Marathon!$E26,4)</f>
        <v>0.99199999999999999</v>
      </c>
      <c r="U21" s="454">
        <f>ROUND(+Marathon!$E26,4)</f>
        <v>0.99199999999999999</v>
      </c>
      <c r="V21" s="454">
        <f>ROUND(+Marathon!$E26,4)</f>
        <v>0.99199999999999999</v>
      </c>
      <c r="W21" s="454">
        <f>ROUND(+Marathon!$E26,4)</f>
        <v>0.99199999999999999</v>
      </c>
      <c r="X21" s="44"/>
    </row>
    <row r="22" spans="1:24">
      <c r="A22" s="445">
        <v>21</v>
      </c>
      <c r="B22" s="451">
        <f>ROUND(+Mile!E27,4)</f>
        <v>1</v>
      </c>
      <c r="C22" s="451">
        <f>ROUND(+'5K'!E27,4)</f>
        <v>1</v>
      </c>
      <c r="D22" s="451">
        <f>ROUND(+'6K'!E27,4)</f>
        <v>1</v>
      </c>
      <c r="E22" s="451">
        <f>ROUND(+'4MI'!E27,4)</f>
        <v>1</v>
      </c>
      <c r="F22" s="451">
        <f>ROUND(+'8K'!$E27,4)</f>
        <v>1</v>
      </c>
      <c r="G22" s="451">
        <f>ROUND(+'5MI'!E27,4)</f>
        <v>1</v>
      </c>
      <c r="H22" s="451">
        <f>ROUND(+'10K'!$E27,4)</f>
        <v>1</v>
      </c>
      <c r="I22" s="451">
        <f>ROUND(+'7MI'!$E27,4)</f>
        <v>1</v>
      </c>
      <c r="J22" s="452">
        <f>ROUND(+'12K'!$E27,4)</f>
        <v>1</v>
      </c>
      <c r="K22" s="451">
        <f>ROUND(+'15K'!$E27,4)</f>
        <v>1</v>
      </c>
      <c r="L22" s="451">
        <f>ROUND(+'10MI'!$E27,4)</f>
        <v>1</v>
      </c>
      <c r="M22" s="451">
        <f>ROUND(+'20K'!$E27,4)</f>
        <v>1</v>
      </c>
      <c r="N22" s="451">
        <f>ROUND(+H.Marathon!$E27,4)</f>
        <v>1</v>
      </c>
      <c r="O22" s="451">
        <f>ROUND(+'25K'!$E27,4)</f>
        <v>0.99950000000000006</v>
      </c>
      <c r="P22" s="451">
        <f>ROUND(+'30K'!$E27,4)</f>
        <v>0.999</v>
      </c>
      <c r="Q22" s="451">
        <f>ROUND(+Marathon!$E27,4)</f>
        <v>0.998</v>
      </c>
      <c r="R22" s="451">
        <f>ROUND(+Marathon!$E27,4)</f>
        <v>0.998</v>
      </c>
      <c r="S22" s="451">
        <f>ROUND(+Marathon!$E27,4)</f>
        <v>0.998</v>
      </c>
      <c r="T22" s="451">
        <f>ROUND(+Marathon!$E27,4)</f>
        <v>0.998</v>
      </c>
      <c r="U22" s="451">
        <f>ROUND(+Marathon!$E27,4)</f>
        <v>0.998</v>
      </c>
      <c r="V22" s="451">
        <f>ROUND(+Marathon!$E27,4)</f>
        <v>0.998</v>
      </c>
      <c r="W22" s="451">
        <f>ROUND(+Marathon!$E27,4)</f>
        <v>0.998</v>
      </c>
      <c r="X22" s="44"/>
    </row>
    <row r="23" spans="1:24">
      <c r="A23" s="445">
        <v>22</v>
      </c>
      <c r="B23" s="451">
        <f>ROUND(+Mile!E28,4)</f>
        <v>1</v>
      </c>
      <c r="C23" s="451">
        <f>ROUND(+'5K'!E28,4)</f>
        <v>1</v>
      </c>
      <c r="D23" s="451">
        <f>ROUND(+'6K'!E28,4)</f>
        <v>1</v>
      </c>
      <c r="E23" s="451">
        <f>ROUND(+'4MI'!E28,4)</f>
        <v>1</v>
      </c>
      <c r="F23" s="451">
        <f>ROUND(+'8K'!$E28,4)</f>
        <v>1</v>
      </c>
      <c r="G23" s="451">
        <f>ROUND(+'5MI'!E28,4)</f>
        <v>1</v>
      </c>
      <c r="H23" s="451">
        <f>ROUND(+'10K'!$E28,4)</f>
        <v>1</v>
      </c>
      <c r="I23" s="451">
        <f>ROUND(+'7MI'!$E28,4)</f>
        <v>1</v>
      </c>
      <c r="J23" s="452">
        <f>ROUND(+'12K'!$E28,4)</f>
        <v>1</v>
      </c>
      <c r="K23" s="451">
        <f>ROUND(+'15K'!$E28,4)</f>
        <v>1</v>
      </c>
      <c r="L23" s="451">
        <f>ROUND(+'10MI'!$E28,4)</f>
        <v>1</v>
      </c>
      <c r="M23" s="451">
        <f>ROUND(+'20K'!$E28,4)</f>
        <v>1</v>
      </c>
      <c r="N23" s="451">
        <f>ROUND(+H.Marathon!$E28,4)</f>
        <v>1</v>
      </c>
      <c r="O23" s="451">
        <f>ROUND(+'25K'!$E28,4)</f>
        <v>1</v>
      </c>
      <c r="P23" s="451">
        <f>ROUND(+'30K'!$E28,4)</f>
        <v>1</v>
      </c>
      <c r="Q23" s="451">
        <f>ROUND(+Marathon!$E28,4)</f>
        <v>1</v>
      </c>
      <c r="R23" s="451">
        <f>ROUND(+Marathon!$E28,4)</f>
        <v>1</v>
      </c>
      <c r="S23" s="451">
        <f>ROUND(+Marathon!$E28,4)</f>
        <v>1</v>
      </c>
      <c r="T23" s="451">
        <f>ROUND(+Marathon!$E28,4)</f>
        <v>1</v>
      </c>
      <c r="U23" s="451">
        <f>ROUND(+Marathon!$E28,4)</f>
        <v>1</v>
      </c>
      <c r="V23" s="451">
        <f>ROUND(+Marathon!$E28,4)</f>
        <v>1</v>
      </c>
      <c r="W23" s="451">
        <f>ROUND(+Marathon!$E28,4)</f>
        <v>1</v>
      </c>
      <c r="X23" s="44"/>
    </row>
    <row r="24" spans="1:24">
      <c r="A24" s="445">
        <v>23</v>
      </c>
      <c r="B24" s="451">
        <f>ROUND(+Mile!E29,4)</f>
        <v>1</v>
      </c>
      <c r="C24" s="451">
        <f>ROUND(+'5K'!E29,4)</f>
        <v>1</v>
      </c>
      <c r="D24" s="451">
        <f>ROUND(+'6K'!E29,4)</f>
        <v>1</v>
      </c>
      <c r="E24" s="451">
        <f>ROUND(+'4MI'!E29,4)</f>
        <v>1</v>
      </c>
      <c r="F24" s="451">
        <f>ROUND(+'8K'!$E29,4)</f>
        <v>1</v>
      </c>
      <c r="G24" s="451">
        <f>ROUND(+'5MI'!E29,4)</f>
        <v>1</v>
      </c>
      <c r="H24" s="451">
        <f>ROUND(+'10K'!$E29,4)</f>
        <v>1</v>
      </c>
      <c r="I24" s="451">
        <f>ROUND(+'7MI'!$E29,4)</f>
        <v>1</v>
      </c>
      <c r="J24" s="452">
        <f>ROUND(+'12K'!$E29,4)</f>
        <v>1</v>
      </c>
      <c r="K24" s="451">
        <f>ROUND(+'15K'!$E29,4)</f>
        <v>1</v>
      </c>
      <c r="L24" s="451">
        <f>ROUND(+'10MI'!$E29,4)</f>
        <v>1</v>
      </c>
      <c r="M24" s="451">
        <f>ROUND(+'20K'!$E29,4)</f>
        <v>1</v>
      </c>
      <c r="N24" s="451">
        <f>ROUND(+H.Marathon!$E29,4)</f>
        <v>1</v>
      </c>
      <c r="O24" s="451">
        <f>ROUND(+'25K'!$E29,4)</f>
        <v>1</v>
      </c>
      <c r="P24" s="451">
        <f>ROUND(+'30K'!$E29,4)</f>
        <v>1</v>
      </c>
      <c r="Q24" s="451">
        <f>ROUND(+Marathon!$E29,4)</f>
        <v>1</v>
      </c>
      <c r="R24" s="451">
        <f>ROUND(+Marathon!$E29,4)</f>
        <v>1</v>
      </c>
      <c r="S24" s="451">
        <f>ROUND(+Marathon!$E29,4)</f>
        <v>1</v>
      </c>
      <c r="T24" s="451">
        <f>ROUND(+Marathon!$E29,4)</f>
        <v>1</v>
      </c>
      <c r="U24" s="451">
        <f>ROUND(+Marathon!$E29,4)</f>
        <v>1</v>
      </c>
      <c r="V24" s="451">
        <f>ROUND(+Marathon!$E29,4)</f>
        <v>1</v>
      </c>
      <c r="W24" s="451">
        <f>ROUND(+Marathon!$E29,4)</f>
        <v>1</v>
      </c>
      <c r="X24" s="44"/>
    </row>
    <row r="25" spans="1:24" ht="15.75" thickBot="1">
      <c r="A25" s="445">
        <v>24</v>
      </c>
      <c r="B25" s="451">
        <f>ROUND(+Mile!E30,4)</f>
        <v>1</v>
      </c>
      <c r="C25" s="451">
        <f>ROUND(+'5K'!E30,4)</f>
        <v>1</v>
      </c>
      <c r="D25" s="451">
        <f>ROUND(+'6K'!E30,4)</f>
        <v>1</v>
      </c>
      <c r="E25" s="451">
        <f>ROUND(+'4MI'!E30,4)</f>
        <v>1</v>
      </c>
      <c r="F25" s="451">
        <f>ROUND(+'8K'!$E30,4)</f>
        <v>1</v>
      </c>
      <c r="G25" s="451">
        <f>ROUND(+'5MI'!E30,4)</f>
        <v>1</v>
      </c>
      <c r="H25" s="451">
        <f>ROUND(+'10K'!$E30,4)</f>
        <v>1</v>
      </c>
      <c r="I25" s="451">
        <f>ROUND(+'7MI'!$E30,4)</f>
        <v>1</v>
      </c>
      <c r="J25" s="452">
        <f>ROUND(+'12K'!$E30,4)</f>
        <v>1</v>
      </c>
      <c r="K25" s="451">
        <f>ROUND(+'15K'!$E30,4)</f>
        <v>1</v>
      </c>
      <c r="L25" s="451">
        <f>ROUND(+'10MI'!$E30,4)</f>
        <v>1</v>
      </c>
      <c r="M25" s="451">
        <f>ROUND(+'20K'!$E30,4)</f>
        <v>1</v>
      </c>
      <c r="N25" s="451">
        <f>ROUND(+H.Marathon!$E30,4)</f>
        <v>1</v>
      </c>
      <c r="O25" s="451">
        <f>ROUND(+'25K'!$E30,4)</f>
        <v>1</v>
      </c>
      <c r="P25" s="451">
        <f>ROUND(+'30K'!$E30,4)</f>
        <v>1</v>
      </c>
      <c r="Q25" s="451">
        <f>ROUND(+Marathon!$E30,4)</f>
        <v>1</v>
      </c>
      <c r="R25" s="451">
        <f>ROUND(+Marathon!$E30,4)</f>
        <v>1</v>
      </c>
      <c r="S25" s="451">
        <f>ROUND(+Marathon!$E30,4)</f>
        <v>1</v>
      </c>
      <c r="T25" s="451">
        <f>ROUND(+Marathon!$E30,4)</f>
        <v>1</v>
      </c>
      <c r="U25" s="451">
        <f>ROUND(+Marathon!$E30,4)</f>
        <v>1</v>
      </c>
      <c r="V25" s="451">
        <f>ROUND(+Marathon!$E30,4)</f>
        <v>1</v>
      </c>
      <c r="W25" s="451">
        <f>ROUND(+Marathon!$E30,4)</f>
        <v>1</v>
      </c>
      <c r="X25" s="44"/>
    </row>
    <row r="26" spans="1:24">
      <c r="A26" s="453">
        <v>25</v>
      </c>
      <c r="B26" s="454">
        <f>ROUND(+Mile!E31,4)</f>
        <v>1</v>
      </c>
      <c r="C26" s="454">
        <f>ROUND(+'5K'!E31,4)</f>
        <v>1</v>
      </c>
      <c r="D26" s="454">
        <f>ROUND(+'6K'!E31,4)</f>
        <v>1</v>
      </c>
      <c r="E26" s="454">
        <f>ROUND(+'4MI'!E31,4)</f>
        <v>1</v>
      </c>
      <c r="F26" s="454">
        <f>ROUND(+'8K'!$E31,4)</f>
        <v>1</v>
      </c>
      <c r="G26" s="454">
        <f>ROUND(+'5MI'!E31,4)</f>
        <v>1</v>
      </c>
      <c r="H26" s="454">
        <f>ROUND(+'10K'!$E31,4)</f>
        <v>1</v>
      </c>
      <c r="I26" s="450">
        <f>ROUND(+'7MI'!$E31,4)</f>
        <v>1</v>
      </c>
      <c r="J26" s="454">
        <f>ROUND(+'12K'!$E31,4)</f>
        <v>1</v>
      </c>
      <c r="K26" s="454">
        <f>ROUND(+'15K'!$E31,4)</f>
        <v>1</v>
      </c>
      <c r="L26" s="454">
        <f>ROUND(+'10MI'!$E31,4)</f>
        <v>1</v>
      </c>
      <c r="M26" s="454">
        <f>ROUND(+'20K'!$E31,4)</f>
        <v>1</v>
      </c>
      <c r="N26" s="454">
        <f>ROUND(+H.Marathon!$E31,4)</f>
        <v>1</v>
      </c>
      <c r="O26" s="454">
        <f>ROUND(+'25K'!$E31,4)</f>
        <v>1</v>
      </c>
      <c r="P26" s="454">
        <f>ROUND(+'30K'!$E31,4)</f>
        <v>1</v>
      </c>
      <c r="Q26" s="454">
        <f>ROUND(+Marathon!$E31,4)</f>
        <v>1</v>
      </c>
      <c r="R26" s="454">
        <f>ROUND(+Marathon!$E31,4)</f>
        <v>1</v>
      </c>
      <c r="S26" s="454">
        <f>ROUND(+Marathon!$E31,4)</f>
        <v>1</v>
      </c>
      <c r="T26" s="454">
        <f>ROUND(+Marathon!$E31,4)</f>
        <v>1</v>
      </c>
      <c r="U26" s="454">
        <f>ROUND(+Marathon!$E31,4)</f>
        <v>1</v>
      </c>
      <c r="V26" s="454">
        <f>ROUND(+Marathon!$E31,4)</f>
        <v>1</v>
      </c>
      <c r="W26" s="454">
        <f>ROUND(+Marathon!$E31,4)</f>
        <v>1</v>
      </c>
      <c r="X26" s="44"/>
    </row>
    <row r="27" spans="1:24">
      <c r="A27" s="445">
        <v>26</v>
      </c>
      <c r="B27" s="451">
        <f>ROUND(+Mile!E32,4)</f>
        <v>1</v>
      </c>
      <c r="C27" s="451">
        <f>ROUND(+'5K'!E32,4)</f>
        <v>1</v>
      </c>
      <c r="D27" s="451">
        <f>ROUND(+'6K'!E32,4)</f>
        <v>1</v>
      </c>
      <c r="E27" s="451">
        <f>ROUND(+'4MI'!E32,4)</f>
        <v>1</v>
      </c>
      <c r="F27" s="451">
        <f>ROUND(+'8K'!$E32,4)</f>
        <v>1</v>
      </c>
      <c r="G27" s="451">
        <f>ROUND(+'5MI'!E32,4)</f>
        <v>1</v>
      </c>
      <c r="H27" s="451">
        <f>ROUND(+'10K'!$E32,4)</f>
        <v>1</v>
      </c>
      <c r="I27" s="451">
        <f>ROUND(+'7MI'!$E32,4)</f>
        <v>1</v>
      </c>
      <c r="J27" s="452">
        <f>ROUND(+'12K'!$E32,4)</f>
        <v>1</v>
      </c>
      <c r="K27" s="451">
        <f>ROUND(+'15K'!$E32,4)</f>
        <v>1</v>
      </c>
      <c r="L27" s="451">
        <f>ROUND(+'10MI'!$E32,4)</f>
        <v>1</v>
      </c>
      <c r="M27" s="451">
        <f>ROUND(+'20K'!$E32,4)</f>
        <v>1</v>
      </c>
      <c r="N27" s="451">
        <f>ROUND(+H.Marathon!$E32,4)</f>
        <v>1</v>
      </c>
      <c r="O27" s="451">
        <f>ROUND(+'25K'!$E32,4)</f>
        <v>1</v>
      </c>
      <c r="P27" s="451">
        <f>ROUND(+'30K'!$E32,4)</f>
        <v>1</v>
      </c>
      <c r="Q27" s="451">
        <f>ROUND(+Marathon!$E32,4)</f>
        <v>1</v>
      </c>
      <c r="R27" s="451">
        <f>ROUND(+Marathon!$E32,4)</f>
        <v>1</v>
      </c>
      <c r="S27" s="451">
        <f>ROUND(+Marathon!$E32,4)</f>
        <v>1</v>
      </c>
      <c r="T27" s="451">
        <f>ROUND(+Marathon!$E32,4)</f>
        <v>1</v>
      </c>
      <c r="U27" s="451">
        <f>ROUND(+Marathon!$E32,4)</f>
        <v>1</v>
      </c>
      <c r="V27" s="451">
        <f>ROUND(+Marathon!$E32,4)</f>
        <v>1</v>
      </c>
      <c r="W27" s="451">
        <f>ROUND(+Marathon!$E32,4)</f>
        <v>1</v>
      </c>
      <c r="X27" s="44"/>
    </row>
    <row r="28" spans="1:24">
      <c r="A28" s="445">
        <v>27</v>
      </c>
      <c r="B28" s="451">
        <f>ROUND(+Mile!E33,4)</f>
        <v>1</v>
      </c>
      <c r="C28" s="451">
        <f>ROUND(+'5K'!E33,4)</f>
        <v>1</v>
      </c>
      <c r="D28" s="451">
        <f>ROUND(+'6K'!E33,4)</f>
        <v>1</v>
      </c>
      <c r="E28" s="451">
        <f>ROUND(+'4MI'!E33,4)</f>
        <v>1</v>
      </c>
      <c r="F28" s="451">
        <f>ROUND(+'8K'!$E33,4)</f>
        <v>1</v>
      </c>
      <c r="G28" s="451">
        <f>ROUND(+'5MI'!E33,4)</f>
        <v>1</v>
      </c>
      <c r="H28" s="451">
        <f>ROUND(+'10K'!$E33,4)</f>
        <v>1</v>
      </c>
      <c r="I28" s="451">
        <f>ROUND(+'7MI'!$E33,4)</f>
        <v>1</v>
      </c>
      <c r="J28" s="452">
        <f>ROUND(+'12K'!$E33,4)</f>
        <v>1</v>
      </c>
      <c r="K28" s="451">
        <f>ROUND(+'15K'!$E33,4)</f>
        <v>1</v>
      </c>
      <c r="L28" s="451">
        <f>ROUND(+'10MI'!$E33,4)</f>
        <v>1</v>
      </c>
      <c r="M28" s="451">
        <f>ROUND(+'20K'!$E33,4)</f>
        <v>1</v>
      </c>
      <c r="N28" s="451">
        <f>ROUND(+H.Marathon!$E33,4)</f>
        <v>1</v>
      </c>
      <c r="O28" s="451">
        <f>ROUND(+'25K'!$E33,4)</f>
        <v>1</v>
      </c>
      <c r="P28" s="451">
        <f>ROUND(+'30K'!$E33,4)</f>
        <v>1</v>
      </c>
      <c r="Q28" s="451">
        <f>ROUND(+Marathon!$E33,4)</f>
        <v>1</v>
      </c>
      <c r="R28" s="451">
        <f>ROUND(+Marathon!$E33,4)</f>
        <v>1</v>
      </c>
      <c r="S28" s="451">
        <f>ROUND(+Marathon!$E33,4)</f>
        <v>1</v>
      </c>
      <c r="T28" s="451">
        <f>ROUND(+Marathon!$E33,4)</f>
        <v>1</v>
      </c>
      <c r="U28" s="451">
        <f>ROUND(+Marathon!$E33,4)</f>
        <v>1</v>
      </c>
      <c r="V28" s="451">
        <f>ROUND(+Marathon!$E33,4)</f>
        <v>1</v>
      </c>
      <c r="W28" s="451">
        <f>ROUND(+Marathon!$E33,4)</f>
        <v>1</v>
      </c>
      <c r="X28" s="44"/>
    </row>
    <row r="29" spans="1:24">
      <c r="A29" s="445">
        <v>28</v>
      </c>
      <c r="B29" s="451">
        <f>ROUND(+Mile!E34,4)</f>
        <v>1</v>
      </c>
      <c r="C29" s="451">
        <f>ROUND(+'5K'!E34,4)</f>
        <v>1</v>
      </c>
      <c r="D29" s="451">
        <f>ROUND(+'6K'!E34,4)</f>
        <v>1</v>
      </c>
      <c r="E29" s="451">
        <f>ROUND(+'4MI'!E34,4)</f>
        <v>1</v>
      </c>
      <c r="F29" s="451">
        <f>ROUND(+'8K'!$E34,4)</f>
        <v>1</v>
      </c>
      <c r="G29" s="451">
        <f>ROUND(+'5MI'!E34,4)</f>
        <v>1</v>
      </c>
      <c r="H29" s="451">
        <f>ROUND(+'10K'!$E34,4)</f>
        <v>1</v>
      </c>
      <c r="I29" s="451">
        <f>ROUND(+'7MI'!$E34,4)</f>
        <v>1</v>
      </c>
      <c r="J29" s="452">
        <f>ROUND(+'12K'!$E34,4)</f>
        <v>1</v>
      </c>
      <c r="K29" s="451">
        <f>ROUND(+'15K'!$E34,4)</f>
        <v>1</v>
      </c>
      <c r="L29" s="451">
        <f>ROUND(+'10MI'!$E34,4)</f>
        <v>1</v>
      </c>
      <c r="M29" s="451">
        <f>ROUND(+'20K'!$E34,4)</f>
        <v>1</v>
      </c>
      <c r="N29" s="451">
        <f>ROUND(+H.Marathon!$E34,4)</f>
        <v>1</v>
      </c>
      <c r="O29" s="451">
        <f>ROUND(+'25K'!$E34,4)</f>
        <v>1</v>
      </c>
      <c r="P29" s="451">
        <f>ROUND(+'30K'!$E34,4)</f>
        <v>1</v>
      </c>
      <c r="Q29" s="451">
        <f>ROUND(+Marathon!$E34,4)</f>
        <v>1</v>
      </c>
      <c r="R29" s="451">
        <f>ROUND(+Marathon!$E34,4)</f>
        <v>1</v>
      </c>
      <c r="S29" s="451">
        <f>ROUND(+Marathon!$E34,4)</f>
        <v>1</v>
      </c>
      <c r="T29" s="451">
        <f>ROUND(+Marathon!$E34,4)</f>
        <v>1</v>
      </c>
      <c r="U29" s="451">
        <f>ROUND(+Marathon!$E34,4)</f>
        <v>1</v>
      </c>
      <c r="V29" s="451">
        <f>ROUND(+Marathon!$E34,4)</f>
        <v>1</v>
      </c>
      <c r="W29" s="451">
        <f>ROUND(+Marathon!$E34,4)</f>
        <v>1</v>
      </c>
      <c r="X29" s="44"/>
    </row>
    <row r="30" spans="1:24" ht="15.75" thickBot="1">
      <c r="A30" s="445">
        <v>29</v>
      </c>
      <c r="B30" s="451">
        <f>ROUND(+Mile!E35,4)</f>
        <v>1</v>
      </c>
      <c r="C30" s="451">
        <f>ROUND(+'5K'!E35,4)</f>
        <v>1</v>
      </c>
      <c r="D30" s="451">
        <f>ROUND(+'6K'!E35,4)</f>
        <v>1</v>
      </c>
      <c r="E30" s="451">
        <f>ROUND(+'4MI'!E35,4)</f>
        <v>1</v>
      </c>
      <c r="F30" s="451">
        <f>ROUND(+'8K'!$E35,4)</f>
        <v>1</v>
      </c>
      <c r="G30" s="451">
        <f>ROUND(+'5MI'!E35,4)</f>
        <v>1</v>
      </c>
      <c r="H30" s="451">
        <f>ROUND(+'10K'!$E35,4)</f>
        <v>1</v>
      </c>
      <c r="I30" s="451">
        <f>ROUND(+'7MI'!$E35,4)</f>
        <v>1</v>
      </c>
      <c r="J30" s="452">
        <f>ROUND(+'12K'!$E35,4)</f>
        <v>1</v>
      </c>
      <c r="K30" s="451">
        <f>ROUND(+'15K'!$E35,4)</f>
        <v>1</v>
      </c>
      <c r="L30" s="451">
        <f>ROUND(+'10MI'!$E35,4)</f>
        <v>1</v>
      </c>
      <c r="M30" s="451">
        <f>ROUND(+'20K'!$E35,4)</f>
        <v>1</v>
      </c>
      <c r="N30" s="451">
        <f>ROUND(+H.Marathon!$E35,4)</f>
        <v>1</v>
      </c>
      <c r="O30" s="451">
        <f>ROUND(+'25K'!$E35,4)</f>
        <v>1</v>
      </c>
      <c r="P30" s="451">
        <f>ROUND(+'30K'!$E35,4)</f>
        <v>1</v>
      </c>
      <c r="Q30" s="451">
        <f>ROUND(+Marathon!$E35,4)</f>
        <v>1</v>
      </c>
      <c r="R30" s="451">
        <f>ROUND(+Marathon!$E35,4)</f>
        <v>1</v>
      </c>
      <c r="S30" s="451">
        <f>ROUND(+Marathon!$E35,4)</f>
        <v>1</v>
      </c>
      <c r="T30" s="451">
        <f>ROUND(+Marathon!$E35,4)</f>
        <v>1</v>
      </c>
      <c r="U30" s="451">
        <f>ROUND(+Marathon!$E35,4)</f>
        <v>1</v>
      </c>
      <c r="V30" s="451">
        <f>ROUND(+Marathon!$E35,4)</f>
        <v>1</v>
      </c>
      <c r="W30" s="451">
        <f>ROUND(+Marathon!$E35,4)</f>
        <v>1</v>
      </c>
      <c r="X30" s="44"/>
    </row>
    <row r="31" spans="1:24">
      <c r="A31" s="453">
        <v>30</v>
      </c>
      <c r="B31" s="454">
        <f>ROUND(+Mile!E36,4)</f>
        <v>1</v>
      </c>
      <c r="C31" s="454">
        <f>ROUND(+'5K'!E36,4)</f>
        <v>0.99990000000000001</v>
      </c>
      <c r="D31" s="454">
        <f>ROUND(+'6K'!E36,4)</f>
        <v>0.99980000000000002</v>
      </c>
      <c r="E31" s="454">
        <f>ROUND(+'4MI'!E36,4)</f>
        <v>0.99980000000000002</v>
      </c>
      <c r="F31" s="454">
        <f>ROUND(+'8K'!$E36,4)</f>
        <v>0.99980000000000002</v>
      </c>
      <c r="G31" s="454">
        <f>ROUND(+'5MI'!E36,4)</f>
        <v>0.99980000000000002</v>
      </c>
      <c r="H31" s="454">
        <f>ROUND(+'10K'!$E36,4)</f>
        <v>0.99970000000000003</v>
      </c>
      <c r="I31" s="450">
        <f>ROUND(+'7MI'!$E36,4)</f>
        <v>0.99970000000000003</v>
      </c>
      <c r="J31" s="454">
        <f>ROUND(+'12K'!$E36,4)</f>
        <v>0.99980000000000002</v>
      </c>
      <c r="K31" s="454">
        <f>ROUND(+'15K'!$E36,4)</f>
        <v>0.99990000000000001</v>
      </c>
      <c r="L31" s="454">
        <f>ROUND(+'10MI'!$E36,4)</f>
        <v>0.99990000000000001</v>
      </c>
      <c r="M31" s="454">
        <f>ROUND(+'20K'!$E36,4)</f>
        <v>1</v>
      </c>
      <c r="N31" s="454">
        <f>ROUND(+H.Marathon!$E36,4)</f>
        <v>1</v>
      </c>
      <c r="O31" s="454">
        <f>ROUND(+'25K'!$E36,4)</f>
        <v>1</v>
      </c>
      <c r="P31" s="454">
        <f>ROUND(+'30K'!$E36,4)</f>
        <v>1</v>
      </c>
      <c r="Q31" s="454">
        <f>ROUND(+Marathon!$E36,4)</f>
        <v>1</v>
      </c>
      <c r="R31" s="454">
        <f>ROUND(+Marathon!$E36,4)</f>
        <v>1</v>
      </c>
      <c r="S31" s="454">
        <f>ROUND(+Marathon!$E36,4)</f>
        <v>1</v>
      </c>
      <c r="T31" s="454">
        <f>ROUND(+Marathon!$E36,4)</f>
        <v>1</v>
      </c>
      <c r="U31" s="454">
        <f>ROUND(+Marathon!$E36,4)</f>
        <v>1</v>
      </c>
      <c r="V31" s="454">
        <f>ROUND(+Marathon!$E36,4)</f>
        <v>1</v>
      </c>
      <c r="W31" s="454">
        <f>ROUND(+Marathon!$E36,4)</f>
        <v>1</v>
      </c>
      <c r="X31" s="44"/>
    </row>
    <row r="32" spans="1:24">
      <c r="A32" s="445">
        <v>31</v>
      </c>
      <c r="B32" s="451">
        <f>ROUND(+Mile!E37,4)</f>
        <v>0.99960000000000004</v>
      </c>
      <c r="C32" s="451">
        <f>ROUND(+'5K'!E37,4)</f>
        <v>0.99870000000000003</v>
      </c>
      <c r="D32" s="451">
        <f>ROUND(+'6K'!E37,4)</f>
        <v>0.99870000000000003</v>
      </c>
      <c r="E32" s="451">
        <f>ROUND(+'4MI'!E37,4)</f>
        <v>0.99870000000000003</v>
      </c>
      <c r="F32" s="451">
        <f>ROUND(+'8K'!$E37,4)</f>
        <v>0.99880000000000002</v>
      </c>
      <c r="G32" s="451">
        <f>ROUND(+'5MI'!E37,4)</f>
        <v>0.99880000000000002</v>
      </c>
      <c r="H32" s="451">
        <f>ROUND(+'10K'!$E37,4)</f>
        <v>0.99880000000000002</v>
      </c>
      <c r="I32" s="451">
        <f>ROUND(+'7MI'!$E37,4)</f>
        <v>0.999</v>
      </c>
      <c r="J32" s="452">
        <f>ROUND(+'12K'!$E37,4)</f>
        <v>0.99909999999999999</v>
      </c>
      <c r="K32" s="451">
        <f>ROUND(+'15K'!$E37,4)</f>
        <v>0.99950000000000006</v>
      </c>
      <c r="L32" s="451">
        <f>ROUND(+'10MI'!$E37,4)</f>
        <v>0.99960000000000004</v>
      </c>
      <c r="M32" s="451">
        <f>ROUND(+'20K'!$E37,4)</f>
        <v>0.99990000000000001</v>
      </c>
      <c r="N32" s="451">
        <f>ROUND(+H.Marathon!$E37,4)</f>
        <v>1</v>
      </c>
      <c r="O32" s="451">
        <f>ROUND(+'25K'!$E37,4)</f>
        <v>1</v>
      </c>
      <c r="P32" s="451">
        <f>ROUND(+'30K'!$E37,4)</f>
        <v>1</v>
      </c>
      <c r="Q32" s="451">
        <f>ROUND(+Marathon!$E37,4)</f>
        <v>1</v>
      </c>
      <c r="R32" s="451">
        <f>ROUND(+Marathon!$E37,4)</f>
        <v>1</v>
      </c>
      <c r="S32" s="451">
        <f>ROUND(+Marathon!$E37,4)</f>
        <v>1</v>
      </c>
      <c r="T32" s="451">
        <f>ROUND(+Marathon!$E37,4)</f>
        <v>1</v>
      </c>
      <c r="U32" s="451">
        <f>ROUND(+Marathon!$E37,4)</f>
        <v>1</v>
      </c>
      <c r="V32" s="451">
        <f>ROUND(+Marathon!$E37,4)</f>
        <v>1</v>
      </c>
      <c r="W32" s="451">
        <f>ROUND(+Marathon!$E37,4)</f>
        <v>1</v>
      </c>
      <c r="X32" s="44"/>
    </row>
    <row r="33" spans="1:24">
      <c r="A33" s="445">
        <v>32</v>
      </c>
      <c r="B33" s="451">
        <f>ROUND(+Mile!E38,4)</f>
        <v>0.99850000000000005</v>
      </c>
      <c r="C33" s="451">
        <f>ROUND(+'5K'!E38,4)</f>
        <v>0.99619999999999997</v>
      </c>
      <c r="D33" s="451">
        <f>ROUND(+'6K'!E38,4)</f>
        <v>0.99650000000000005</v>
      </c>
      <c r="E33" s="451">
        <f>ROUND(+'4MI'!E38,4)</f>
        <v>0.99660000000000004</v>
      </c>
      <c r="F33" s="451">
        <f>ROUND(+'8K'!$E38,4)</f>
        <v>0.99690000000000001</v>
      </c>
      <c r="G33" s="451">
        <f>ROUND(+'5MI'!E38,4)</f>
        <v>0.997</v>
      </c>
      <c r="H33" s="451">
        <f>ROUND(+'10K'!$E38,4)</f>
        <v>0.99729999999999996</v>
      </c>
      <c r="I33" s="451">
        <f>ROUND(+'7MI'!$E38,4)</f>
        <v>0.99770000000000003</v>
      </c>
      <c r="J33" s="452">
        <f>ROUND(+'12K'!$E38,4)</f>
        <v>0.99790000000000001</v>
      </c>
      <c r="K33" s="451">
        <f>ROUND(+'15K'!$E38,4)</f>
        <v>0.99850000000000005</v>
      </c>
      <c r="L33" s="451">
        <f>ROUND(+'10MI'!$E38,4)</f>
        <v>0.99880000000000002</v>
      </c>
      <c r="M33" s="451">
        <f>ROUND(+'20K'!$E38,4)</f>
        <v>0.99939999999999996</v>
      </c>
      <c r="N33" s="451">
        <f>ROUND(+H.Marathon!$E38,4)</f>
        <v>0.99960000000000004</v>
      </c>
      <c r="O33" s="451">
        <f>ROUND(+'25K'!$E38,4)</f>
        <v>0.99970000000000003</v>
      </c>
      <c r="P33" s="451">
        <f>ROUND(+'30K'!$E38,4)</f>
        <v>0.99980000000000002</v>
      </c>
      <c r="Q33" s="451">
        <f>ROUND(+Marathon!$E38,4)</f>
        <v>1</v>
      </c>
      <c r="R33" s="451">
        <f>ROUND(+Marathon!$E38,4)</f>
        <v>1</v>
      </c>
      <c r="S33" s="451">
        <f>ROUND(+Marathon!$E38,4)</f>
        <v>1</v>
      </c>
      <c r="T33" s="451">
        <f>ROUND(+Marathon!$E38,4)</f>
        <v>1</v>
      </c>
      <c r="U33" s="451">
        <f>ROUND(+Marathon!$E38,4)</f>
        <v>1</v>
      </c>
      <c r="V33" s="451">
        <f>ROUND(+Marathon!$E38,4)</f>
        <v>1</v>
      </c>
      <c r="W33" s="451">
        <f>ROUND(+Marathon!$E38,4)</f>
        <v>1</v>
      </c>
      <c r="X33" s="44"/>
    </row>
    <row r="34" spans="1:24">
      <c r="A34" s="445">
        <v>33</v>
      </c>
      <c r="B34" s="451">
        <f>ROUND(+Mile!E39,4)</f>
        <v>0.99660000000000004</v>
      </c>
      <c r="C34" s="451">
        <f>ROUND(+'5K'!E39,4)</f>
        <v>0.99239999999999995</v>
      </c>
      <c r="D34" s="451">
        <f>ROUND(+'6K'!E39,4)</f>
        <v>0.99309999999999998</v>
      </c>
      <c r="E34" s="451">
        <f>ROUND(+'4MI'!E39,4)</f>
        <v>0.99339999999999995</v>
      </c>
      <c r="F34" s="451">
        <f>ROUND(+'8K'!$E39,4)</f>
        <v>0.99429999999999996</v>
      </c>
      <c r="G34" s="451">
        <f>ROUND(+'5MI'!E39,4)</f>
        <v>0.99429999999999996</v>
      </c>
      <c r="H34" s="451">
        <f>ROUND(+'10K'!$E39,4)</f>
        <v>0.99519999999999997</v>
      </c>
      <c r="I34" s="451">
        <f>ROUND(+'7MI'!$E39,4)</f>
        <v>0.99570000000000003</v>
      </c>
      <c r="J34" s="452">
        <f>ROUND(+'12K'!$E39,4)</f>
        <v>0.99590000000000001</v>
      </c>
      <c r="K34" s="451">
        <f>ROUND(+'15K'!$E39,4)</f>
        <v>0.99680000000000002</v>
      </c>
      <c r="L34" s="451">
        <f>ROUND(+'10MI'!$E39,4)</f>
        <v>0.99709999999999999</v>
      </c>
      <c r="M34" s="451">
        <f>ROUND(+'20K'!$E39,4)</f>
        <v>0.998</v>
      </c>
      <c r="N34" s="451">
        <f>ROUND(+H.Marathon!$E39,4)</f>
        <v>0.99819999999999998</v>
      </c>
      <c r="O34" s="451">
        <f>ROUND(+'25K'!$E39,4)</f>
        <v>0.99860000000000004</v>
      </c>
      <c r="P34" s="451">
        <f>ROUND(+'30K'!$E39,4)</f>
        <v>0.99909999999999999</v>
      </c>
      <c r="Q34" s="451">
        <f>ROUND(+Marathon!$E39,4)</f>
        <v>1</v>
      </c>
      <c r="R34" s="451">
        <f>ROUND(+Marathon!$E39,4)</f>
        <v>1</v>
      </c>
      <c r="S34" s="451">
        <f>ROUND(+Marathon!$E39,4)</f>
        <v>1</v>
      </c>
      <c r="T34" s="451">
        <f>ROUND(+Marathon!$E39,4)</f>
        <v>1</v>
      </c>
      <c r="U34" s="451">
        <f>ROUND(+Marathon!$E39,4)</f>
        <v>1</v>
      </c>
      <c r="V34" s="451">
        <f>ROUND(+Marathon!$E39,4)</f>
        <v>1</v>
      </c>
      <c r="W34" s="451">
        <f>ROUND(+Marathon!$E39,4)</f>
        <v>1</v>
      </c>
      <c r="X34" s="44"/>
    </row>
    <row r="35" spans="1:24" ht="15.75" thickBot="1">
      <c r="A35" s="445">
        <v>34</v>
      </c>
      <c r="B35" s="451">
        <f>ROUND(+Mile!E40,4)</f>
        <v>0.99399999999999999</v>
      </c>
      <c r="C35" s="451">
        <f>ROUND(+'5K'!E40,4)</f>
        <v>0.98740000000000006</v>
      </c>
      <c r="D35" s="451">
        <f>ROUND(+'6K'!E40,4)</f>
        <v>0.98870000000000002</v>
      </c>
      <c r="E35" s="451">
        <f>ROUND(+'4MI'!E40,4)</f>
        <v>0.98929999999999996</v>
      </c>
      <c r="F35" s="451">
        <f>ROUND(+'8K'!$E40,4)</f>
        <v>0.9909</v>
      </c>
      <c r="G35" s="451">
        <f>ROUND(+'5MI'!E40,4)</f>
        <v>0.9909</v>
      </c>
      <c r="H35" s="451">
        <f>ROUND(+'10K'!$E40,4)</f>
        <v>0.99250000000000005</v>
      </c>
      <c r="I35" s="451">
        <f>ROUND(+'7MI'!$E40,4)</f>
        <v>0.99309999999999998</v>
      </c>
      <c r="J35" s="452">
        <f>ROUND(+'12K'!$E40,4)</f>
        <v>0.99339999999999995</v>
      </c>
      <c r="K35" s="451">
        <f>ROUND(+'15K'!$E40,4)</f>
        <v>0.99439999999999995</v>
      </c>
      <c r="L35" s="451">
        <f>ROUND(+'10MI'!$E40,4)</f>
        <v>0.99470000000000003</v>
      </c>
      <c r="M35" s="451">
        <f>ROUND(+'20K'!$E40,4)</f>
        <v>0.99570000000000003</v>
      </c>
      <c r="N35" s="451">
        <f>ROUND(+H.Marathon!$E40,4)</f>
        <v>0.996</v>
      </c>
      <c r="O35" s="451">
        <f>ROUND(+'25K'!$E40,4)</f>
        <v>0.997</v>
      </c>
      <c r="P35" s="451">
        <f>ROUND(+'30K'!$E40,4)</f>
        <v>0.998</v>
      </c>
      <c r="Q35" s="451">
        <f>ROUND(+Marathon!$E40,4)</f>
        <v>1</v>
      </c>
      <c r="R35" s="451">
        <f>ROUND(+Marathon!$E40,4)</f>
        <v>1</v>
      </c>
      <c r="S35" s="451">
        <f>ROUND(+Marathon!$E40,4)</f>
        <v>1</v>
      </c>
      <c r="T35" s="451">
        <f>ROUND(+Marathon!$E40,4)</f>
        <v>1</v>
      </c>
      <c r="U35" s="451">
        <f>ROUND(+Marathon!$E40,4)</f>
        <v>1</v>
      </c>
      <c r="V35" s="451">
        <f>ROUND(+Marathon!$E40,4)</f>
        <v>1</v>
      </c>
      <c r="W35" s="451">
        <f>ROUND(+Marathon!$E40,4)</f>
        <v>1</v>
      </c>
      <c r="X35" s="44"/>
    </row>
    <row r="36" spans="1:24">
      <c r="A36" s="453">
        <v>35</v>
      </c>
      <c r="B36" s="454">
        <f>ROUND(+Mile!E41,4)</f>
        <v>0.99060000000000004</v>
      </c>
      <c r="C36" s="454">
        <f>ROUND(+'5K'!E41,4)</f>
        <v>0.98099999999999998</v>
      </c>
      <c r="D36" s="454">
        <f>ROUND(+'6K'!E41,4)</f>
        <v>0.98319999999999996</v>
      </c>
      <c r="E36" s="454">
        <f>ROUND(+'4MI'!E41,4)</f>
        <v>0.98399999999999999</v>
      </c>
      <c r="F36" s="454">
        <f>ROUND(+'8K'!$E41,4)</f>
        <v>0.98660000000000003</v>
      </c>
      <c r="G36" s="454">
        <f>ROUND(+'5MI'!E41,4)</f>
        <v>0.98660000000000003</v>
      </c>
      <c r="H36" s="454">
        <f>ROUND(+'10K'!$E41,4)</f>
        <v>0.98919999999999997</v>
      </c>
      <c r="I36" s="450">
        <f>ROUND(+'7MI'!$E41,4)</f>
        <v>0.98980000000000001</v>
      </c>
      <c r="J36" s="454">
        <f>ROUND(+'12K'!$E41,4)</f>
        <v>0.99009999999999998</v>
      </c>
      <c r="K36" s="454">
        <f>ROUND(+'15K'!$E41,4)</f>
        <v>0.99119999999999997</v>
      </c>
      <c r="L36" s="454">
        <f>ROUND(+'10MI'!$E41,4)</f>
        <v>0.99150000000000005</v>
      </c>
      <c r="M36" s="454">
        <f>ROUND(+'20K'!$E41,4)</f>
        <v>0.99250000000000005</v>
      </c>
      <c r="N36" s="454">
        <f>ROUND(+H.Marathon!$E41,4)</f>
        <v>0.99280000000000002</v>
      </c>
      <c r="O36" s="454">
        <f>ROUND(+'25K'!$E41,4)</f>
        <v>0.99460000000000004</v>
      </c>
      <c r="P36" s="454">
        <f>ROUND(+'30K'!$E41,4)</f>
        <v>0.99650000000000005</v>
      </c>
      <c r="Q36" s="454">
        <f>ROUND(+Marathon!$E41,4)</f>
        <v>1</v>
      </c>
      <c r="R36" s="454">
        <f>ROUND(+Marathon!$E41,4)</f>
        <v>1</v>
      </c>
      <c r="S36" s="454">
        <f>ROUND(+Marathon!$E41,4)</f>
        <v>1</v>
      </c>
      <c r="T36" s="454">
        <f>ROUND(+Marathon!$E41,4)</f>
        <v>1</v>
      </c>
      <c r="U36" s="454">
        <f>ROUND(+Marathon!$E41,4)</f>
        <v>1</v>
      </c>
      <c r="V36" s="454">
        <f>ROUND(+Marathon!$E41,4)</f>
        <v>1</v>
      </c>
      <c r="W36" s="454">
        <f>ROUND(+Marathon!$E41,4)</f>
        <v>1</v>
      </c>
      <c r="X36" s="44"/>
    </row>
    <row r="37" spans="1:24">
      <c r="A37" s="445">
        <v>36</v>
      </c>
      <c r="B37" s="451">
        <f>ROUND(+Mile!E42,4)</f>
        <v>0.98640000000000005</v>
      </c>
      <c r="C37" s="451">
        <f>ROUND(+'5K'!E42,4)</f>
        <v>0.97399999999999998</v>
      </c>
      <c r="D37" s="451">
        <f>ROUND(+'6K'!E42,4)</f>
        <v>0.97699999999999998</v>
      </c>
      <c r="E37" s="451">
        <f>ROUND(+'4MI'!E42,4)</f>
        <v>0.97809999999999997</v>
      </c>
      <c r="F37" s="451">
        <f>ROUND(+'8K'!$E42,4)</f>
        <v>0.98170000000000002</v>
      </c>
      <c r="G37" s="451">
        <f>ROUND(+'5MI'!E42,4)</f>
        <v>0.98180000000000001</v>
      </c>
      <c r="H37" s="451">
        <f>ROUND(+'10K'!$E42,4)</f>
        <v>0.98529999999999995</v>
      </c>
      <c r="I37" s="451">
        <f>ROUND(+'7MI'!$E42,4)</f>
        <v>0.9859</v>
      </c>
      <c r="J37" s="452">
        <f>ROUND(+'12K'!$E42,4)</f>
        <v>0.98619999999999997</v>
      </c>
      <c r="K37" s="451">
        <f>ROUND(+'15K'!$E42,4)</f>
        <v>0.98719999999999997</v>
      </c>
      <c r="L37" s="451">
        <f>ROUND(+'10MI'!$E42,4)</f>
        <v>0.98750000000000004</v>
      </c>
      <c r="M37" s="451">
        <f>ROUND(+'20K'!$E42,4)</f>
        <v>0.98850000000000005</v>
      </c>
      <c r="N37" s="451">
        <f>ROUND(+H.Marathon!$E42,4)</f>
        <v>0.98880000000000001</v>
      </c>
      <c r="O37" s="451">
        <f>ROUND(+'25K'!$E42,4)</f>
        <v>0.99150000000000005</v>
      </c>
      <c r="P37" s="451">
        <f>ROUND(+'30K'!$E42,4)</f>
        <v>0.99439999999999995</v>
      </c>
      <c r="Q37" s="451">
        <f>ROUND(+Marathon!$E42,4)</f>
        <v>0.99990000000000001</v>
      </c>
      <c r="R37" s="451">
        <f>ROUND(+Marathon!$E42,4)</f>
        <v>0.99990000000000001</v>
      </c>
      <c r="S37" s="451">
        <f>ROUND(+Marathon!$E42,4)</f>
        <v>0.99990000000000001</v>
      </c>
      <c r="T37" s="451">
        <f>ROUND(+Marathon!$E42,4)</f>
        <v>0.99990000000000001</v>
      </c>
      <c r="U37" s="451">
        <f>ROUND(+Marathon!$E42,4)</f>
        <v>0.99990000000000001</v>
      </c>
      <c r="V37" s="451">
        <f>ROUND(+Marathon!$E42,4)</f>
        <v>0.99990000000000001</v>
      </c>
      <c r="W37" s="451">
        <f>ROUND(+Marathon!$E42,4)</f>
        <v>0.99990000000000001</v>
      </c>
      <c r="X37" s="44"/>
    </row>
    <row r="38" spans="1:24">
      <c r="A38" s="445">
        <v>37</v>
      </c>
      <c r="B38" s="451">
        <f>ROUND(+Mile!E43,4)</f>
        <v>0.98150000000000004</v>
      </c>
      <c r="C38" s="451">
        <f>ROUND(+'5K'!E43,4)</f>
        <v>0.96699999999999997</v>
      </c>
      <c r="D38" s="451">
        <f>ROUND(+'6K'!E43,4)</f>
        <v>0.97060000000000002</v>
      </c>
      <c r="E38" s="451">
        <f>ROUND(+'4MI'!E43,4)</f>
        <v>0.97199999999999998</v>
      </c>
      <c r="F38" s="451">
        <f>ROUND(+'8K'!$E43,4)</f>
        <v>0.97640000000000005</v>
      </c>
      <c r="G38" s="451">
        <f>ROUND(+'5MI'!E43,4)</f>
        <v>0.97650000000000003</v>
      </c>
      <c r="H38" s="451">
        <f>ROUND(+'10K'!$E43,4)</f>
        <v>0.98080000000000001</v>
      </c>
      <c r="I38" s="451">
        <f>ROUND(+'7MI'!$E43,4)</f>
        <v>0.98129999999999995</v>
      </c>
      <c r="J38" s="452">
        <f>ROUND(+'12K'!$E43,4)</f>
        <v>0.98160000000000003</v>
      </c>
      <c r="K38" s="451">
        <f>ROUND(+'15K'!$E43,4)</f>
        <v>0.98250000000000004</v>
      </c>
      <c r="L38" s="451">
        <f>ROUND(+'10MI'!$E43,4)</f>
        <v>0.98280000000000001</v>
      </c>
      <c r="M38" s="451">
        <f>ROUND(+'20K'!$E43,4)</f>
        <v>0.98370000000000002</v>
      </c>
      <c r="N38" s="451">
        <f>ROUND(+H.Marathon!$E43,4)</f>
        <v>0.9839</v>
      </c>
      <c r="O38" s="451">
        <f>ROUND(+'25K'!$E43,4)</f>
        <v>0.98729999999999996</v>
      </c>
      <c r="P38" s="451">
        <f>ROUND(+'30K'!$E43,4)</f>
        <v>0.99099999999999999</v>
      </c>
      <c r="Q38" s="451">
        <f>ROUND(+Marathon!$E43,4)</f>
        <v>0.99790000000000001</v>
      </c>
      <c r="R38" s="451">
        <f>ROUND(+Marathon!$E43,4)</f>
        <v>0.99790000000000001</v>
      </c>
      <c r="S38" s="451">
        <f>ROUND(+Marathon!$E43,4)</f>
        <v>0.99790000000000001</v>
      </c>
      <c r="T38" s="451">
        <f>ROUND(+Marathon!$E43,4)</f>
        <v>0.99790000000000001</v>
      </c>
      <c r="U38" s="451">
        <f>ROUND(+Marathon!$E43,4)</f>
        <v>0.99790000000000001</v>
      </c>
      <c r="V38" s="451">
        <f>ROUND(+Marathon!$E43,4)</f>
        <v>0.99790000000000001</v>
      </c>
      <c r="W38" s="451">
        <f>ROUND(+Marathon!$E43,4)</f>
        <v>0.99790000000000001</v>
      </c>
      <c r="X38" s="44"/>
    </row>
    <row r="39" spans="1:24">
      <c r="A39" s="445">
        <v>38</v>
      </c>
      <c r="B39" s="451">
        <f>ROUND(+Mile!E44,4)</f>
        <v>0.9758</v>
      </c>
      <c r="C39" s="451">
        <f>ROUND(+'5K'!E44,4)</f>
        <v>0.96</v>
      </c>
      <c r="D39" s="451">
        <f>ROUND(+'6K'!E44,4)</f>
        <v>0.96409999999999996</v>
      </c>
      <c r="E39" s="451">
        <f>ROUND(+'4MI'!E44,4)</f>
        <v>0.9657</v>
      </c>
      <c r="F39" s="451">
        <f>ROUND(+'8K'!$E44,4)</f>
        <v>0.97060000000000002</v>
      </c>
      <c r="G39" s="451">
        <f>ROUND(+'5MI'!E44,4)</f>
        <v>0.9708</v>
      </c>
      <c r="H39" s="451">
        <f>ROUND(+'10K'!$E44,4)</f>
        <v>0.97570000000000001</v>
      </c>
      <c r="I39" s="451">
        <f>ROUND(+'7MI'!$E44,4)</f>
        <v>0.97609999999999997</v>
      </c>
      <c r="J39" s="452">
        <f>ROUND(+'12K'!$E44,4)</f>
        <v>0.97629999999999995</v>
      </c>
      <c r="K39" s="451">
        <f>ROUND(+'15K'!$E44,4)</f>
        <v>0.97699999999999998</v>
      </c>
      <c r="L39" s="451">
        <f>ROUND(+'10MI'!$E44,4)</f>
        <v>0.97719999999999996</v>
      </c>
      <c r="M39" s="451">
        <f>ROUND(+'20K'!$E44,4)</f>
        <v>0.97789999999999999</v>
      </c>
      <c r="N39" s="451">
        <f>ROUND(+H.Marathon!$E44,4)</f>
        <v>0.97809999999999997</v>
      </c>
      <c r="O39" s="451">
        <f>ROUND(+'25K'!$E44,4)</f>
        <v>0.98180000000000001</v>
      </c>
      <c r="P39" s="451">
        <f>ROUND(+'30K'!$E44,4)</f>
        <v>0.9859</v>
      </c>
      <c r="Q39" s="451">
        <f>ROUND(+Marathon!$E44,4)</f>
        <v>0.99339999999999995</v>
      </c>
      <c r="R39" s="451">
        <f>ROUND(+Marathon!$E44,4)</f>
        <v>0.99339999999999995</v>
      </c>
      <c r="S39" s="451">
        <f>ROUND(+Marathon!$E44,4)</f>
        <v>0.99339999999999995</v>
      </c>
      <c r="T39" s="451">
        <f>ROUND(+Marathon!$E44,4)</f>
        <v>0.99339999999999995</v>
      </c>
      <c r="U39" s="451">
        <f>ROUND(+Marathon!$E44,4)</f>
        <v>0.99339999999999995</v>
      </c>
      <c r="V39" s="451">
        <f>ROUND(+Marathon!$E44,4)</f>
        <v>0.99339999999999995</v>
      </c>
      <c r="W39" s="451">
        <f>ROUND(+Marathon!$E44,4)</f>
        <v>0.99339999999999995</v>
      </c>
      <c r="X39" s="44"/>
    </row>
    <row r="40" spans="1:24" ht="15.75" thickBot="1">
      <c r="A40" s="445">
        <v>39</v>
      </c>
      <c r="B40" s="451">
        <f>ROUND(+Mile!E45,4)</f>
        <v>0.96940000000000004</v>
      </c>
      <c r="C40" s="451">
        <f>ROUND(+'5K'!E45,4)</f>
        <v>0.95299999999999996</v>
      </c>
      <c r="D40" s="451">
        <f>ROUND(+'6K'!E45,4)</f>
        <v>0.95750000000000002</v>
      </c>
      <c r="E40" s="451">
        <f>ROUND(+'4MI'!E45,4)</f>
        <v>0.95920000000000005</v>
      </c>
      <c r="F40" s="451">
        <f>ROUND(+'8K'!$E45,4)</f>
        <v>0.96450000000000002</v>
      </c>
      <c r="G40" s="451">
        <f>ROUND(+'5MI'!E45,4)</f>
        <v>0.9647</v>
      </c>
      <c r="H40" s="451">
        <f>ROUND(+'10K'!$E45,4)</f>
        <v>0.97</v>
      </c>
      <c r="I40" s="451">
        <f>ROUND(+'7MI'!$E45,4)</f>
        <v>0.97019999999999995</v>
      </c>
      <c r="J40" s="452">
        <f>ROUND(+'12K'!$E45,4)</f>
        <v>0.97030000000000005</v>
      </c>
      <c r="K40" s="451">
        <f>ROUND(+'15K'!$E45,4)</f>
        <v>0.9708</v>
      </c>
      <c r="L40" s="451">
        <f>ROUND(+'10MI'!$E45,4)</f>
        <v>0.97089999999999999</v>
      </c>
      <c r="M40" s="451">
        <f>ROUND(+'20K'!$E45,4)</f>
        <v>0.97130000000000005</v>
      </c>
      <c r="N40" s="451">
        <f>ROUND(+H.Marathon!$E45,4)</f>
        <v>0.97140000000000004</v>
      </c>
      <c r="O40" s="451">
        <f>ROUND(+'25K'!$E45,4)</f>
        <v>0.97509999999999997</v>
      </c>
      <c r="P40" s="451">
        <f>ROUND(+'30K'!$E45,4)</f>
        <v>0.97909999999999997</v>
      </c>
      <c r="Q40" s="451">
        <f>ROUND(+Marathon!$E45,4)</f>
        <v>0.98650000000000004</v>
      </c>
      <c r="R40" s="451">
        <f>ROUND(+Marathon!$E45,4)</f>
        <v>0.98650000000000004</v>
      </c>
      <c r="S40" s="451">
        <f>ROUND(+Marathon!$E45,4)</f>
        <v>0.98650000000000004</v>
      </c>
      <c r="T40" s="451">
        <f>ROUND(+Marathon!$E45,4)</f>
        <v>0.98650000000000004</v>
      </c>
      <c r="U40" s="451">
        <f>ROUND(+Marathon!$E45,4)</f>
        <v>0.98650000000000004</v>
      </c>
      <c r="V40" s="451">
        <f>ROUND(+Marathon!$E45,4)</f>
        <v>0.98650000000000004</v>
      </c>
      <c r="W40" s="451">
        <f>ROUND(+Marathon!$E45,4)</f>
        <v>0.98650000000000004</v>
      </c>
      <c r="X40" s="44"/>
    </row>
    <row r="41" spans="1:24">
      <c r="A41" s="453">
        <v>40</v>
      </c>
      <c r="B41" s="454">
        <f>ROUND(+Mile!E46,4)</f>
        <v>0.96230000000000004</v>
      </c>
      <c r="C41" s="454">
        <f>ROUND(+'5K'!E46,4)</f>
        <v>0.94599999999999995</v>
      </c>
      <c r="D41" s="454">
        <f>ROUND(+'6K'!E46,4)</f>
        <v>0.95069999999999999</v>
      </c>
      <c r="E41" s="454">
        <f>ROUND(+'4MI'!E46,4)</f>
        <v>0.95250000000000001</v>
      </c>
      <c r="F41" s="454">
        <f>ROUND(+'8K'!$E46,4)</f>
        <v>0.95799999999999996</v>
      </c>
      <c r="G41" s="454">
        <f>ROUND(+'5MI'!E46,4)</f>
        <v>0.95820000000000005</v>
      </c>
      <c r="H41" s="454">
        <f>ROUND(+'10K'!$E46,4)</f>
        <v>0.9637</v>
      </c>
      <c r="I41" s="450">
        <f>ROUND(+'7MI'!$E46,4)</f>
        <v>0.9637</v>
      </c>
      <c r="J41" s="454">
        <f>ROUND(+'12K'!$E46,4)</f>
        <v>0.9637</v>
      </c>
      <c r="K41" s="454">
        <f>ROUND(+'15K'!$E46,4)</f>
        <v>0.96379999999999999</v>
      </c>
      <c r="L41" s="454">
        <f>ROUND(+'10MI'!$E46,4)</f>
        <v>0.96379999999999999</v>
      </c>
      <c r="M41" s="454">
        <f>ROUND(+'20K'!$E46,4)</f>
        <v>0.96379999999999999</v>
      </c>
      <c r="N41" s="454">
        <f>ROUND(+H.Marathon!$E46,4)</f>
        <v>0.96379999999999999</v>
      </c>
      <c r="O41" s="454">
        <f>ROUND(+'25K'!$E46,4)</f>
        <v>0.96740000000000004</v>
      </c>
      <c r="P41" s="454">
        <f>ROUND(+'30K'!$E46,4)</f>
        <v>0.97119999999999995</v>
      </c>
      <c r="Q41" s="454">
        <f>ROUND(+Marathon!$E46,4)</f>
        <v>0.97829999999999995</v>
      </c>
      <c r="R41" s="454">
        <f>ROUND(+Marathon!$E46,4)</f>
        <v>0.97829999999999995</v>
      </c>
      <c r="S41" s="454">
        <f>ROUND(+Marathon!$E46,4)</f>
        <v>0.97829999999999995</v>
      </c>
      <c r="T41" s="454">
        <f>ROUND(+Marathon!$E46,4)</f>
        <v>0.97829999999999995</v>
      </c>
      <c r="U41" s="454">
        <f>ROUND(+Marathon!$E46,4)</f>
        <v>0.97829999999999995</v>
      </c>
      <c r="V41" s="454">
        <f>ROUND(+Marathon!$E46,4)</f>
        <v>0.97829999999999995</v>
      </c>
      <c r="W41" s="454">
        <f>ROUND(+Marathon!$E46,4)</f>
        <v>0.97829999999999995</v>
      </c>
      <c r="X41" s="44"/>
    </row>
    <row r="42" spans="1:24">
      <c r="A42" s="445">
        <v>41</v>
      </c>
      <c r="B42" s="451">
        <f>ROUND(+Mile!E47,4)</f>
        <v>0.95440000000000003</v>
      </c>
      <c r="C42" s="451">
        <f>ROUND(+'5K'!E47,4)</f>
        <v>0.93899999999999995</v>
      </c>
      <c r="D42" s="451">
        <f>ROUND(+'6K'!E47,4)</f>
        <v>0.94369999999999998</v>
      </c>
      <c r="E42" s="451">
        <f>ROUND(+'4MI'!E47,4)</f>
        <v>0.94550000000000001</v>
      </c>
      <c r="F42" s="451">
        <f>ROUND(+'8K'!$E47,4)</f>
        <v>0.95109999999999995</v>
      </c>
      <c r="G42" s="451">
        <f>ROUND(+'5MI'!E47,4)</f>
        <v>0.95120000000000005</v>
      </c>
      <c r="H42" s="451">
        <f>ROUND(+'10K'!$E47,4)</f>
        <v>0.95679999999999998</v>
      </c>
      <c r="I42" s="451">
        <f>ROUND(+'7MI'!$E47,4)</f>
        <v>0.95669999999999999</v>
      </c>
      <c r="J42" s="452">
        <f>ROUND(+'12K'!$E47,4)</f>
        <v>0.95660000000000001</v>
      </c>
      <c r="K42" s="451">
        <f>ROUND(+'15K'!$E47,4)</f>
        <v>0.95640000000000003</v>
      </c>
      <c r="L42" s="451">
        <f>ROUND(+'10MI'!$E47,4)</f>
        <v>0.95630000000000004</v>
      </c>
      <c r="M42" s="451">
        <f>ROUND(+'20K'!$E47,4)</f>
        <v>0.95609999999999995</v>
      </c>
      <c r="N42" s="451">
        <f>ROUND(+H.Marathon!$E47,4)</f>
        <v>0.95599999999999996</v>
      </c>
      <c r="O42" s="451">
        <f>ROUND(+'25K'!$E47,4)</f>
        <v>0.95950000000000002</v>
      </c>
      <c r="P42" s="451">
        <f>ROUND(+'30K'!$E47,4)</f>
        <v>0.96319999999999995</v>
      </c>
      <c r="Q42" s="451">
        <f>ROUND(+Marathon!$E47,4)</f>
        <v>0.97009999999999996</v>
      </c>
      <c r="R42" s="451">
        <f>ROUND(+Marathon!$E47,4)</f>
        <v>0.97009999999999996</v>
      </c>
      <c r="S42" s="451">
        <f>ROUND(+Marathon!$E47,4)</f>
        <v>0.97009999999999996</v>
      </c>
      <c r="T42" s="451">
        <f>ROUND(+Marathon!$E47,4)</f>
        <v>0.97009999999999996</v>
      </c>
      <c r="U42" s="451">
        <f>ROUND(+Marathon!$E47,4)</f>
        <v>0.97009999999999996</v>
      </c>
      <c r="V42" s="451">
        <f>ROUND(+Marathon!$E47,4)</f>
        <v>0.97009999999999996</v>
      </c>
      <c r="W42" s="451">
        <f>ROUND(+Marathon!$E47,4)</f>
        <v>0.97009999999999996</v>
      </c>
      <c r="X42" s="44"/>
    </row>
    <row r="43" spans="1:24">
      <c r="A43" s="445">
        <v>42</v>
      </c>
      <c r="B43" s="451">
        <f>ROUND(+Mile!E48,4)</f>
        <v>0.94640000000000002</v>
      </c>
      <c r="C43" s="451">
        <f>ROUND(+'5K'!E48,4)</f>
        <v>0.93200000000000005</v>
      </c>
      <c r="D43" s="451">
        <f>ROUND(+'6K'!E48,4)</f>
        <v>0.93659999999999999</v>
      </c>
      <c r="E43" s="451">
        <f>ROUND(+'4MI'!E48,4)</f>
        <v>0.93830000000000002</v>
      </c>
      <c r="F43" s="451">
        <f>ROUND(+'8K'!$E48,4)</f>
        <v>0.94379999999999997</v>
      </c>
      <c r="G43" s="451">
        <f>ROUND(+'5MI'!E48,4)</f>
        <v>0.94389999999999996</v>
      </c>
      <c r="H43" s="451">
        <f>ROUND(+'10K'!$E48,4)</f>
        <v>0.94940000000000002</v>
      </c>
      <c r="I43" s="451">
        <f>ROUND(+'7MI'!$E48,4)</f>
        <v>0.94920000000000004</v>
      </c>
      <c r="J43" s="452">
        <f>ROUND(+'12K'!$E48,4)</f>
        <v>0.94910000000000005</v>
      </c>
      <c r="K43" s="451">
        <f>ROUND(+'15K'!$E48,4)</f>
        <v>0.94879999999999998</v>
      </c>
      <c r="L43" s="451">
        <f>ROUND(+'10MI'!$E48,4)</f>
        <v>0.94869999999999999</v>
      </c>
      <c r="M43" s="451">
        <f>ROUND(+'20K'!$E48,4)</f>
        <v>0.94840000000000002</v>
      </c>
      <c r="N43" s="451">
        <f>ROUND(+H.Marathon!$E48,4)</f>
        <v>0.94830000000000003</v>
      </c>
      <c r="O43" s="451">
        <f>ROUND(+'25K'!$E48,4)</f>
        <v>0.9516</v>
      </c>
      <c r="P43" s="451">
        <f>ROUND(+'30K'!$E48,4)</f>
        <v>0.95520000000000005</v>
      </c>
      <c r="Q43" s="451">
        <f>ROUND(+Marathon!$E48,4)</f>
        <v>0.96189999999999998</v>
      </c>
      <c r="R43" s="451">
        <f>ROUND(+Marathon!$E48,4)</f>
        <v>0.96189999999999998</v>
      </c>
      <c r="S43" s="451">
        <f>ROUND(+Marathon!$E48,4)</f>
        <v>0.96189999999999998</v>
      </c>
      <c r="T43" s="451">
        <f>ROUND(+Marathon!$E48,4)</f>
        <v>0.96189999999999998</v>
      </c>
      <c r="U43" s="451">
        <f>ROUND(+Marathon!$E48,4)</f>
        <v>0.96189999999999998</v>
      </c>
      <c r="V43" s="451">
        <f>ROUND(+Marathon!$E48,4)</f>
        <v>0.96189999999999998</v>
      </c>
      <c r="W43" s="451">
        <f>ROUND(+Marathon!$E48,4)</f>
        <v>0.96189999999999998</v>
      </c>
      <c r="X43" s="44"/>
    </row>
    <row r="44" spans="1:24">
      <c r="A44" s="445">
        <v>43</v>
      </c>
      <c r="B44" s="451">
        <f>ROUND(+Mile!E49,4)</f>
        <v>0.93840000000000001</v>
      </c>
      <c r="C44" s="451">
        <f>ROUND(+'5K'!E49,4)</f>
        <v>0.92500000000000004</v>
      </c>
      <c r="D44" s="451">
        <f>ROUND(+'6K'!E49,4)</f>
        <v>0.9294</v>
      </c>
      <c r="E44" s="451">
        <f>ROUND(+'4MI'!E49,4)</f>
        <v>0.93120000000000003</v>
      </c>
      <c r="F44" s="451">
        <f>ROUND(+'8K'!$E49,4)</f>
        <v>0.9365</v>
      </c>
      <c r="G44" s="451">
        <f>ROUND(+'5MI'!E49,4)</f>
        <v>0.93659999999999999</v>
      </c>
      <c r="H44" s="451">
        <f>ROUND(+'10K'!$E49,4)</f>
        <v>0.94189999999999996</v>
      </c>
      <c r="I44" s="451">
        <f>ROUND(+'7MI'!$E49,4)</f>
        <v>0.94169999999999998</v>
      </c>
      <c r="J44" s="452">
        <f>ROUND(+'12K'!$E49,4)</f>
        <v>0.94159999999999999</v>
      </c>
      <c r="K44" s="451">
        <f>ROUND(+'15K'!$E49,4)</f>
        <v>0.94110000000000005</v>
      </c>
      <c r="L44" s="451">
        <f>ROUND(+'10MI'!$E49,4)</f>
        <v>0.94099999999999995</v>
      </c>
      <c r="M44" s="451">
        <f>ROUND(+'20K'!$E49,4)</f>
        <v>0.94059999999999999</v>
      </c>
      <c r="N44" s="451">
        <f>ROUND(+H.Marathon!$E49,4)</f>
        <v>0.9405</v>
      </c>
      <c r="O44" s="451">
        <f>ROUND(+'25K'!$E49,4)</f>
        <v>0.94369999999999998</v>
      </c>
      <c r="P44" s="451">
        <f>ROUND(+'30K'!$E49,4)</f>
        <v>0.94720000000000004</v>
      </c>
      <c r="Q44" s="451">
        <f>ROUND(+Marathon!$E49,4)</f>
        <v>0.95369999999999999</v>
      </c>
      <c r="R44" s="451">
        <f>ROUND(+Marathon!$E49,4)</f>
        <v>0.95369999999999999</v>
      </c>
      <c r="S44" s="451">
        <f>ROUND(+Marathon!$E49,4)</f>
        <v>0.95369999999999999</v>
      </c>
      <c r="T44" s="451">
        <f>ROUND(+Marathon!$E49,4)</f>
        <v>0.95369999999999999</v>
      </c>
      <c r="U44" s="451">
        <f>ROUND(+Marathon!$E49,4)</f>
        <v>0.95369999999999999</v>
      </c>
      <c r="V44" s="451">
        <f>ROUND(+Marathon!$E49,4)</f>
        <v>0.95369999999999999</v>
      </c>
      <c r="W44" s="451">
        <f>ROUND(+Marathon!$E49,4)</f>
        <v>0.95369999999999999</v>
      </c>
      <c r="X44" s="44"/>
    </row>
    <row r="45" spans="1:24" ht="15.75" thickBot="1">
      <c r="A45" s="445">
        <v>44</v>
      </c>
      <c r="B45" s="451">
        <f>ROUND(+Mile!E50,4)</f>
        <v>0.9304</v>
      </c>
      <c r="C45" s="451">
        <f>ROUND(+'5K'!E50,4)</f>
        <v>0.91800000000000004</v>
      </c>
      <c r="D45" s="451">
        <f>ROUND(+'6K'!E50,4)</f>
        <v>0.92230000000000001</v>
      </c>
      <c r="E45" s="451">
        <f>ROUND(+'4MI'!E50,4)</f>
        <v>0.92400000000000004</v>
      </c>
      <c r="F45" s="451">
        <f>ROUND(+'8K'!$E50,4)</f>
        <v>0.92910000000000004</v>
      </c>
      <c r="G45" s="451">
        <f>ROUND(+'5MI'!E50,4)</f>
        <v>0.92930000000000001</v>
      </c>
      <c r="H45" s="451">
        <f>ROUND(+'10K'!$E50,4)</f>
        <v>0.93440000000000001</v>
      </c>
      <c r="I45" s="451">
        <f>ROUND(+'7MI'!$E50,4)</f>
        <v>0.93410000000000004</v>
      </c>
      <c r="J45" s="452">
        <f>ROUND(+'12K'!$E50,4)</f>
        <v>0.93400000000000005</v>
      </c>
      <c r="K45" s="451">
        <f>ROUND(+'15K'!$E50,4)</f>
        <v>0.9335</v>
      </c>
      <c r="L45" s="451">
        <f>ROUND(+'10MI'!$E50,4)</f>
        <v>0.93330000000000002</v>
      </c>
      <c r="M45" s="451">
        <f>ROUND(+'20K'!$E50,4)</f>
        <v>0.93279999999999996</v>
      </c>
      <c r="N45" s="451">
        <f>ROUND(+H.Marathon!$E50,4)</f>
        <v>0.93269999999999997</v>
      </c>
      <c r="O45" s="451">
        <f>ROUND(+'25K'!$E50,4)</f>
        <v>0.93579999999999997</v>
      </c>
      <c r="P45" s="451">
        <f>ROUND(+'30K'!$E50,4)</f>
        <v>0.93920000000000003</v>
      </c>
      <c r="Q45" s="451">
        <f>ROUND(+Marathon!$E50,4)</f>
        <v>0.94550000000000001</v>
      </c>
      <c r="R45" s="451">
        <f>ROUND(+Marathon!$E50,4)</f>
        <v>0.94550000000000001</v>
      </c>
      <c r="S45" s="451">
        <f>ROUND(+Marathon!$E50,4)</f>
        <v>0.94550000000000001</v>
      </c>
      <c r="T45" s="451">
        <f>ROUND(+Marathon!$E50,4)</f>
        <v>0.94550000000000001</v>
      </c>
      <c r="U45" s="451">
        <f>ROUND(+Marathon!$E50,4)</f>
        <v>0.94550000000000001</v>
      </c>
      <c r="V45" s="451">
        <f>ROUND(+Marathon!$E50,4)</f>
        <v>0.94550000000000001</v>
      </c>
      <c r="W45" s="451">
        <f>ROUND(+Marathon!$E50,4)</f>
        <v>0.94550000000000001</v>
      </c>
      <c r="X45" s="44"/>
    </row>
    <row r="46" spans="1:24">
      <c r="A46" s="453">
        <v>45</v>
      </c>
      <c r="B46" s="454">
        <f>ROUND(+Mile!E51,4)</f>
        <v>0.9224</v>
      </c>
      <c r="C46" s="454">
        <f>ROUND(+'5K'!E51,4)</f>
        <v>0.91100000000000003</v>
      </c>
      <c r="D46" s="454">
        <f>ROUND(+'6K'!E51,4)</f>
        <v>0.91520000000000001</v>
      </c>
      <c r="E46" s="454">
        <f>ROUND(+'4MI'!E51,4)</f>
        <v>0.91679999999999995</v>
      </c>
      <c r="F46" s="454">
        <f>ROUND(+'8K'!$E51,4)</f>
        <v>0.92179999999999995</v>
      </c>
      <c r="G46" s="454">
        <f>ROUND(+'5MI'!E51,4)</f>
        <v>0.92190000000000005</v>
      </c>
      <c r="H46" s="454">
        <f>ROUND(+'10K'!$E51,4)</f>
        <v>0.92689999999999995</v>
      </c>
      <c r="I46" s="450">
        <f>ROUND(+'7MI'!$E51,4)</f>
        <v>0.92659999999999998</v>
      </c>
      <c r="J46" s="454">
        <f>ROUND(+'12K'!$E51,4)</f>
        <v>0.9264</v>
      </c>
      <c r="K46" s="454">
        <f>ROUND(+'15K'!$E51,4)</f>
        <v>0.92579999999999996</v>
      </c>
      <c r="L46" s="454">
        <f>ROUND(+'10MI'!$E51,4)</f>
        <v>0.92559999999999998</v>
      </c>
      <c r="M46" s="454">
        <f>ROUND(+'20K'!$E51,4)</f>
        <v>0.92500000000000004</v>
      </c>
      <c r="N46" s="454">
        <f>ROUND(+H.Marathon!$E51,4)</f>
        <v>0.92490000000000006</v>
      </c>
      <c r="O46" s="454">
        <f>ROUND(+'25K'!$E51,4)</f>
        <v>0.92789999999999995</v>
      </c>
      <c r="P46" s="454">
        <f>ROUND(+'30K'!$E51,4)</f>
        <v>0.93120000000000003</v>
      </c>
      <c r="Q46" s="454">
        <f>ROUND(+Marathon!$E51,4)</f>
        <v>0.93730000000000002</v>
      </c>
      <c r="R46" s="454">
        <f>ROUND(+Marathon!$E51,4)</f>
        <v>0.93730000000000002</v>
      </c>
      <c r="S46" s="454">
        <f>ROUND(+Marathon!$E51,4)</f>
        <v>0.93730000000000002</v>
      </c>
      <c r="T46" s="454">
        <f>ROUND(+Marathon!$E51,4)</f>
        <v>0.93730000000000002</v>
      </c>
      <c r="U46" s="454">
        <f>ROUND(+Marathon!$E51,4)</f>
        <v>0.93730000000000002</v>
      </c>
      <c r="V46" s="454">
        <f>ROUND(+Marathon!$E51,4)</f>
        <v>0.93730000000000002</v>
      </c>
      <c r="W46" s="454">
        <f>ROUND(+Marathon!$E51,4)</f>
        <v>0.93730000000000002</v>
      </c>
      <c r="X46" s="44"/>
    </row>
    <row r="47" spans="1:24">
      <c r="A47" s="445">
        <v>46</v>
      </c>
      <c r="B47" s="451">
        <f>ROUND(+Mile!E52,4)</f>
        <v>0.91439999999999999</v>
      </c>
      <c r="C47" s="451">
        <f>ROUND(+'5K'!E52,4)</f>
        <v>0.90400000000000003</v>
      </c>
      <c r="D47" s="451">
        <f>ROUND(+'6K'!E52,4)</f>
        <v>0.90810000000000002</v>
      </c>
      <c r="E47" s="451">
        <f>ROUND(+'4MI'!E52,4)</f>
        <v>0.90959999999999996</v>
      </c>
      <c r="F47" s="451">
        <f>ROUND(+'8K'!$E52,4)</f>
        <v>0.91439999999999999</v>
      </c>
      <c r="G47" s="451">
        <f>ROUND(+'5MI'!E52,4)</f>
        <v>0.91459999999999997</v>
      </c>
      <c r="H47" s="451">
        <f>ROUND(+'10K'!$E52,4)</f>
        <v>0.9194</v>
      </c>
      <c r="I47" s="451">
        <f>ROUND(+'7MI'!$E52,4)</f>
        <v>0.91900000000000004</v>
      </c>
      <c r="J47" s="452">
        <f>ROUND(+'12K'!$E52,4)</f>
        <v>0.91879999999999995</v>
      </c>
      <c r="K47" s="451">
        <f>ROUND(+'15K'!$E52,4)</f>
        <v>0.91820000000000002</v>
      </c>
      <c r="L47" s="451">
        <f>ROUND(+'10MI'!$E52,4)</f>
        <v>0.91790000000000005</v>
      </c>
      <c r="M47" s="451">
        <f>ROUND(+'20K'!$E52,4)</f>
        <v>0.9173</v>
      </c>
      <c r="N47" s="451">
        <f>ROUND(+H.Marathon!$E52,4)</f>
        <v>0.91710000000000003</v>
      </c>
      <c r="O47" s="451">
        <f>ROUND(+'25K'!$E52,4)</f>
        <v>0.92</v>
      </c>
      <c r="P47" s="451">
        <f>ROUND(+'30K'!$E52,4)</f>
        <v>0.92320000000000002</v>
      </c>
      <c r="Q47" s="451">
        <f>ROUND(+Marathon!$E52,4)</f>
        <v>0.92910000000000004</v>
      </c>
      <c r="R47" s="451">
        <f>ROUND(+Marathon!$E52,4)</f>
        <v>0.92910000000000004</v>
      </c>
      <c r="S47" s="451">
        <f>ROUND(+Marathon!$E52,4)</f>
        <v>0.92910000000000004</v>
      </c>
      <c r="T47" s="451">
        <f>ROUND(+Marathon!$E52,4)</f>
        <v>0.92910000000000004</v>
      </c>
      <c r="U47" s="451">
        <f>ROUND(+Marathon!$E52,4)</f>
        <v>0.92910000000000004</v>
      </c>
      <c r="V47" s="451">
        <f>ROUND(+Marathon!$E52,4)</f>
        <v>0.92910000000000004</v>
      </c>
      <c r="W47" s="451">
        <f>ROUND(+Marathon!$E52,4)</f>
        <v>0.92910000000000004</v>
      </c>
      <c r="X47" s="44"/>
    </row>
    <row r="48" spans="1:24">
      <c r="A48" s="445">
        <v>47</v>
      </c>
      <c r="B48" s="451">
        <f>ROUND(+Mile!E53,4)</f>
        <v>0.90639999999999998</v>
      </c>
      <c r="C48" s="451">
        <f>ROUND(+'5K'!E53,4)</f>
        <v>0.89700000000000002</v>
      </c>
      <c r="D48" s="451">
        <f>ROUND(+'6K'!E53,4)</f>
        <v>0.90090000000000003</v>
      </c>
      <c r="E48" s="451">
        <f>ROUND(+'4MI'!E53,4)</f>
        <v>0.90239999999999998</v>
      </c>
      <c r="F48" s="451">
        <f>ROUND(+'8K'!$E53,4)</f>
        <v>0.90710000000000002</v>
      </c>
      <c r="G48" s="451">
        <f>ROUND(+'5MI'!E53,4)</f>
        <v>0.90720000000000001</v>
      </c>
      <c r="H48" s="451">
        <f>ROUND(+'10K'!$E53,4)</f>
        <v>0.91190000000000004</v>
      </c>
      <c r="I48" s="451">
        <f>ROUND(+'7MI'!$E53,4)</f>
        <v>0.91149999999999998</v>
      </c>
      <c r="J48" s="452">
        <f>ROUND(+'12K'!$E53,4)</f>
        <v>0.9113</v>
      </c>
      <c r="K48" s="451">
        <f>ROUND(+'15K'!$E53,4)</f>
        <v>0.91049999999999998</v>
      </c>
      <c r="L48" s="451">
        <f>ROUND(+'10MI'!$E53,4)</f>
        <v>0.9103</v>
      </c>
      <c r="M48" s="451">
        <f>ROUND(+'20K'!$E53,4)</f>
        <v>0.90959999999999996</v>
      </c>
      <c r="N48" s="451">
        <f>ROUND(+H.Marathon!$E53,4)</f>
        <v>0.90939999999999999</v>
      </c>
      <c r="O48" s="451">
        <f>ROUND(+'25K'!$E53,4)</f>
        <v>0.91220000000000001</v>
      </c>
      <c r="P48" s="451">
        <f>ROUND(+'30K'!$E53,4)</f>
        <v>0.91520000000000001</v>
      </c>
      <c r="Q48" s="451">
        <f>ROUND(+Marathon!$E53,4)</f>
        <v>0.92090000000000005</v>
      </c>
      <c r="R48" s="451">
        <f>ROUND(+Marathon!$E53,4)</f>
        <v>0.92090000000000005</v>
      </c>
      <c r="S48" s="451">
        <f>ROUND(+Marathon!$E53,4)</f>
        <v>0.92090000000000005</v>
      </c>
      <c r="T48" s="451">
        <f>ROUND(+Marathon!$E53,4)</f>
        <v>0.92090000000000005</v>
      </c>
      <c r="U48" s="451">
        <f>ROUND(+Marathon!$E53,4)</f>
        <v>0.92090000000000005</v>
      </c>
      <c r="V48" s="451">
        <f>ROUND(+Marathon!$E53,4)</f>
        <v>0.92090000000000005</v>
      </c>
      <c r="W48" s="451">
        <f>ROUND(+Marathon!$E53,4)</f>
        <v>0.92090000000000005</v>
      </c>
      <c r="X48" s="44"/>
    </row>
    <row r="49" spans="1:24">
      <c r="A49" s="445">
        <v>48</v>
      </c>
      <c r="B49" s="451">
        <f>ROUND(+Mile!E54,4)</f>
        <v>0.89839999999999998</v>
      </c>
      <c r="C49" s="451">
        <f>ROUND(+'5K'!E54,4)</f>
        <v>0.89</v>
      </c>
      <c r="D49" s="451">
        <f>ROUND(+'6K'!E54,4)</f>
        <v>0.89380000000000004</v>
      </c>
      <c r="E49" s="451">
        <f>ROUND(+'4MI'!E54,4)</f>
        <v>0.8952</v>
      </c>
      <c r="F49" s="451">
        <f>ROUND(+'8K'!$E54,4)</f>
        <v>0.89980000000000004</v>
      </c>
      <c r="G49" s="451">
        <f>ROUND(+'5MI'!E54,4)</f>
        <v>0.89990000000000003</v>
      </c>
      <c r="H49" s="451">
        <f>ROUND(+'10K'!$E54,4)</f>
        <v>0.90439999999999998</v>
      </c>
      <c r="I49" s="451">
        <f>ROUND(+'7MI'!$E54,4)</f>
        <v>0.90400000000000003</v>
      </c>
      <c r="J49" s="452">
        <f>ROUND(+'12K'!$E54,4)</f>
        <v>0.90369999999999995</v>
      </c>
      <c r="K49" s="451">
        <f>ROUND(+'15K'!$E54,4)</f>
        <v>0.90290000000000004</v>
      </c>
      <c r="L49" s="451">
        <f>ROUND(+'10MI'!$E54,4)</f>
        <v>0.90259999999999996</v>
      </c>
      <c r="M49" s="451">
        <f>ROUND(+'20K'!$E54,4)</f>
        <v>0.90180000000000005</v>
      </c>
      <c r="N49" s="451">
        <f>ROUND(+H.Marathon!$E54,4)</f>
        <v>0.90159999999999996</v>
      </c>
      <c r="O49" s="451">
        <f>ROUND(+'25K'!$E54,4)</f>
        <v>0.90429999999999999</v>
      </c>
      <c r="P49" s="451">
        <f>ROUND(+'30K'!$E54,4)</f>
        <v>0.90720000000000001</v>
      </c>
      <c r="Q49" s="451">
        <f>ROUND(+Marathon!$E54,4)</f>
        <v>0.91269999999999996</v>
      </c>
      <c r="R49" s="451">
        <f>ROUND(+Marathon!$E54,4)</f>
        <v>0.91269999999999996</v>
      </c>
      <c r="S49" s="451">
        <f>ROUND(+Marathon!$E54,4)</f>
        <v>0.91269999999999996</v>
      </c>
      <c r="T49" s="451">
        <f>ROUND(+Marathon!$E54,4)</f>
        <v>0.91269999999999996</v>
      </c>
      <c r="U49" s="451">
        <f>ROUND(+Marathon!$E54,4)</f>
        <v>0.91269999999999996</v>
      </c>
      <c r="V49" s="451">
        <f>ROUND(+Marathon!$E54,4)</f>
        <v>0.91269999999999996</v>
      </c>
      <c r="W49" s="451">
        <f>ROUND(+Marathon!$E54,4)</f>
        <v>0.91269999999999996</v>
      </c>
      <c r="X49" s="44"/>
    </row>
    <row r="50" spans="1:24" ht="15.75" thickBot="1">
      <c r="A50" s="445">
        <v>49</v>
      </c>
      <c r="B50" s="451">
        <f>ROUND(+Mile!E55,4)</f>
        <v>0.89039999999999997</v>
      </c>
      <c r="C50" s="451">
        <f>ROUND(+'5K'!E55,4)</f>
        <v>0.88300000000000001</v>
      </c>
      <c r="D50" s="451">
        <f>ROUND(+'6K'!E55,4)</f>
        <v>0.88670000000000004</v>
      </c>
      <c r="E50" s="451">
        <f>ROUND(+'4MI'!E55,4)</f>
        <v>0.8881</v>
      </c>
      <c r="F50" s="451">
        <f>ROUND(+'8K'!$E55,4)</f>
        <v>0.89239999999999997</v>
      </c>
      <c r="G50" s="451">
        <f>ROUND(+'5MI'!E55,4)</f>
        <v>0.89249999999999996</v>
      </c>
      <c r="H50" s="451">
        <f>ROUND(+'10K'!$E55,4)</f>
        <v>0.89690000000000003</v>
      </c>
      <c r="I50" s="451">
        <f>ROUND(+'7MI'!$E55,4)</f>
        <v>0.89639999999999997</v>
      </c>
      <c r="J50" s="452">
        <f>ROUND(+'12K'!$E55,4)</f>
        <v>0.89610000000000001</v>
      </c>
      <c r="K50" s="451">
        <f>ROUND(+'15K'!$E55,4)</f>
        <v>0.8952</v>
      </c>
      <c r="L50" s="451">
        <f>ROUND(+'10MI'!$E55,4)</f>
        <v>0.89490000000000003</v>
      </c>
      <c r="M50" s="451">
        <f>ROUND(+'20K'!$E55,4)</f>
        <v>0.89400000000000002</v>
      </c>
      <c r="N50" s="451">
        <f>ROUND(+H.Marathon!$E55,4)</f>
        <v>0.89380000000000004</v>
      </c>
      <c r="O50" s="451">
        <f>ROUND(+'25K'!$E55,4)</f>
        <v>0.89639999999999997</v>
      </c>
      <c r="P50" s="451">
        <f>ROUND(+'30K'!$E55,4)</f>
        <v>0.8992</v>
      </c>
      <c r="Q50" s="451">
        <f>ROUND(+Marathon!$E55,4)</f>
        <v>0.90449999999999997</v>
      </c>
      <c r="R50" s="451">
        <f>ROUND(+Marathon!$E55,4)</f>
        <v>0.90449999999999997</v>
      </c>
      <c r="S50" s="451">
        <f>ROUND(+Marathon!$E55,4)</f>
        <v>0.90449999999999997</v>
      </c>
      <c r="T50" s="451">
        <f>ROUND(+Marathon!$E55,4)</f>
        <v>0.90449999999999997</v>
      </c>
      <c r="U50" s="451">
        <f>ROUND(+Marathon!$E55,4)</f>
        <v>0.90449999999999997</v>
      </c>
      <c r="V50" s="451">
        <f>ROUND(+Marathon!$E55,4)</f>
        <v>0.90449999999999997</v>
      </c>
      <c r="W50" s="451">
        <f>ROUND(+Marathon!$E55,4)</f>
        <v>0.90449999999999997</v>
      </c>
      <c r="X50" s="44"/>
    </row>
    <row r="51" spans="1:24">
      <c r="A51" s="453">
        <v>50</v>
      </c>
      <c r="B51" s="454">
        <f>ROUND(+Mile!E56,4)</f>
        <v>0.88239999999999996</v>
      </c>
      <c r="C51" s="454">
        <f>ROUND(+'5K'!E56,4)</f>
        <v>0.876</v>
      </c>
      <c r="D51" s="454">
        <f>ROUND(+'6K'!E56,4)</f>
        <v>0.87949999999999995</v>
      </c>
      <c r="E51" s="454">
        <f>ROUND(+'4MI'!E56,4)</f>
        <v>0.88090000000000002</v>
      </c>
      <c r="F51" s="454">
        <f>ROUND(+'8K'!$E56,4)</f>
        <v>0.8851</v>
      </c>
      <c r="G51" s="454">
        <f>ROUND(+'5MI'!E56,4)</f>
        <v>0.88519999999999999</v>
      </c>
      <c r="H51" s="454">
        <f>ROUND(+'10K'!$E56,4)</f>
        <v>0.88939999999999997</v>
      </c>
      <c r="I51" s="450">
        <f>ROUND(+'7MI'!$E56,4)</f>
        <v>0.88890000000000002</v>
      </c>
      <c r="J51" s="454">
        <f>ROUND(+'12K'!$E56,4)</f>
        <v>0.88859999999999995</v>
      </c>
      <c r="K51" s="454">
        <f>ROUND(+'15K'!$E56,4)</f>
        <v>0.88759999999999994</v>
      </c>
      <c r="L51" s="454">
        <f>ROUND(+'10MI'!$E56,4)</f>
        <v>0.88719999999999999</v>
      </c>
      <c r="M51" s="454">
        <f>ROUND(+'20K'!$E56,4)</f>
        <v>0.88619999999999999</v>
      </c>
      <c r="N51" s="454">
        <f>ROUND(+H.Marathon!$E56,4)</f>
        <v>0.88600000000000001</v>
      </c>
      <c r="O51" s="454">
        <f>ROUND(+'25K'!$E56,4)</f>
        <v>0.88849999999999996</v>
      </c>
      <c r="P51" s="454">
        <f>ROUND(+'30K'!$E56,4)</f>
        <v>0.89119999999999999</v>
      </c>
      <c r="Q51" s="454">
        <f>ROUND(+Marathon!$E56,4)</f>
        <v>0.89629999999999999</v>
      </c>
      <c r="R51" s="454">
        <f>ROUND(+Marathon!$E56,4)</f>
        <v>0.89629999999999999</v>
      </c>
      <c r="S51" s="454">
        <f>ROUND(+Marathon!$E56,4)</f>
        <v>0.89629999999999999</v>
      </c>
      <c r="T51" s="454">
        <f>ROUND(+Marathon!$E56,4)</f>
        <v>0.89629999999999999</v>
      </c>
      <c r="U51" s="454">
        <f>ROUND(+Marathon!$E56,4)</f>
        <v>0.89629999999999999</v>
      </c>
      <c r="V51" s="454">
        <f>ROUND(+Marathon!$E56,4)</f>
        <v>0.89629999999999999</v>
      </c>
      <c r="W51" s="454">
        <f>ROUND(+Marathon!$E56,4)</f>
        <v>0.89629999999999999</v>
      </c>
      <c r="X51" s="44"/>
    </row>
    <row r="52" spans="1:24">
      <c r="A52" s="445">
        <v>51</v>
      </c>
      <c r="B52" s="451">
        <f>ROUND(+Mile!E57,4)</f>
        <v>0.87439999999999996</v>
      </c>
      <c r="C52" s="451">
        <f>ROUND(+'5K'!E57,4)</f>
        <v>0.86899999999999999</v>
      </c>
      <c r="D52" s="451">
        <f>ROUND(+'6K'!E57,4)</f>
        <v>0.87239999999999995</v>
      </c>
      <c r="E52" s="451">
        <f>ROUND(+'4MI'!E57,4)</f>
        <v>0.87370000000000003</v>
      </c>
      <c r="F52" s="451">
        <f>ROUND(+'8K'!$E57,4)</f>
        <v>0.87770000000000004</v>
      </c>
      <c r="G52" s="451">
        <f>ROUND(+'5MI'!E57,4)</f>
        <v>0.87790000000000001</v>
      </c>
      <c r="H52" s="451">
        <f>ROUND(+'10K'!$E57,4)</f>
        <v>0.88190000000000002</v>
      </c>
      <c r="I52" s="451">
        <f>ROUND(+'7MI'!$E57,4)</f>
        <v>0.88129999999999997</v>
      </c>
      <c r="J52" s="452">
        <f>ROUND(+'12K'!$E57,4)</f>
        <v>0.88100000000000001</v>
      </c>
      <c r="K52" s="451">
        <f>ROUND(+'15K'!$E57,4)</f>
        <v>0.87990000000000002</v>
      </c>
      <c r="L52" s="451">
        <f>ROUND(+'10MI'!$E57,4)</f>
        <v>0.87949999999999995</v>
      </c>
      <c r="M52" s="451">
        <f>ROUND(+'20K'!$E57,4)</f>
        <v>0.87849999999999995</v>
      </c>
      <c r="N52" s="451">
        <f>ROUND(+H.Marathon!$E57,4)</f>
        <v>0.87819999999999998</v>
      </c>
      <c r="O52" s="451">
        <f>ROUND(+'25K'!$E57,4)</f>
        <v>0.88060000000000005</v>
      </c>
      <c r="P52" s="451">
        <f>ROUND(+'30K'!$E57,4)</f>
        <v>0.88319999999999999</v>
      </c>
      <c r="Q52" s="451">
        <f>ROUND(+Marathon!$E57,4)</f>
        <v>0.8881</v>
      </c>
      <c r="R52" s="451">
        <f>ROUND(+Marathon!$E57,4)</f>
        <v>0.8881</v>
      </c>
      <c r="S52" s="451">
        <f>ROUND(+Marathon!$E57,4)</f>
        <v>0.8881</v>
      </c>
      <c r="T52" s="451">
        <f>ROUND(+Marathon!$E57,4)</f>
        <v>0.8881</v>
      </c>
      <c r="U52" s="451">
        <f>ROUND(+Marathon!$E57,4)</f>
        <v>0.8881</v>
      </c>
      <c r="V52" s="451">
        <f>ROUND(+Marathon!$E57,4)</f>
        <v>0.8881</v>
      </c>
      <c r="W52" s="451">
        <f>ROUND(+Marathon!$E57,4)</f>
        <v>0.8881</v>
      </c>
      <c r="X52" s="44"/>
    </row>
    <row r="53" spans="1:24">
      <c r="A53" s="445">
        <v>52</v>
      </c>
      <c r="B53" s="451">
        <f>ROUND(+Mile!E58,4)</f>
        <v>0.86639999999999995</v>
      </c>
      <c r="C53" s="451">
        <f>ROUND(+'5K'!E58,4)</f>
        <v>0.86199999999999999</v>
      </c>
      <c r="D53" s="451">
        <f>ROUND(+'6K'!E58,4)</f>
        <v>0.86529999999999996</v>
      </c>
      <c r="E53" s="451">
        <f>ROUND(+'4MI'!E58,4)</f>
        <v>0.86650000000000005</v>
      </c>
      <c r="F53" s="451">
        <f>ROUND(+'8K'!$E58,4)</f>
        <v>0.87039999999999995</v>
      </c>
      <c r="G53" s="451">
        <f>ROUND(+'5MI'!E58,4)</f>
        <v>0.87050000000000005</v>
      </c>
      <c r="H53" s="451">
        <f>ROUND(+'10K'!$E58,4)</f>
        <v>0.87439999999999996</v>
      </c>
      <c r="I53" s="451">
        <f>ROUND(+'7MI'!$E58,4)</f>
        <v>0.87380000000000002</v>
      </c>
      <c r="J53" s="452">
        <f>ROUND(+'12K'!$E58,4)</f>
        <v>0.87339999999999995</v>
      </c>
      <c r="K53" s="451">
        <f>ROUND(+'15K'!$E58,4)</f>
        <v>0.87229999999999996</v>
      </c>
      <c r="L53" s="451">
        <f>ROUND(+'10MI'!$E58,4)</f>
        <v>0.87190000000000001</v>
      </c>
      <c r="M53" s="451">
        <f>ROUND(+'20K'!$E58,4)</f>
        <v>0.87080000000000002</v>
      </c>
      <c r="N53" s="451">
        <f>ROUND(+H.Marathon!$E58,4)</f>
        <v>0.87050000000000005</v>
      </c>
      <c r="O53" s="451">
        <f>ROUND(+'25K'!$E58,4)</f>
        <v>0.87280000000000002</v>
      </c>
      <c r="P53" s="451">
        <f>ROUND(+'30K'!$E58,4)</f>
        <v>0.87529999999999997</v>
      </c>
      <c r="Q53" s="451">
        <f>ROUND(+Marathon!$E58,4)</f>
        <v>0.87990000000000002</v>
      </c>
      <c r="R53" s="451">
        <f>ROUND(+Marathon!$E58,4)</f>
        <v>0.87990000000000002</v>
      </c>
      <c r="S53" s="451">
        <f>ROUND(+Marathon!$E58,4)</f>
        <v>0.87990000000000002</v>
      </c>
      <c r="T53" s="451">
        <f>ROUND(+Marathon!$E58,4)</f>
        <v>0.87990000000000002</v>
      </c>
      <c r="U53" s="451">
        <f>ROUND(+Marathon!$E58,4)</f>
        <v>0.87990000000000002</v>
      </c>
      <c r="V53" s="451">
        <f>ROUND(+Marathon!$E58,4)</f>
        <v>0.87990000000000002</v>
      </c>
      <c r="W53" s="451">
        <f>ROUND(+Marathon!$E58,4)</f>
        <v>0.87990000000000002</v>
      </c>
      <c r="X53" s="44"/>
    </row>
    <row r="54" spans="1:24">
      <c r="A54" s="445">
        <v>53</v>
      </c>
      <c r="B54" s="451">
        <f>ROUND(+Mile!E59,4)</f>
        <v>0.85840000000000005</v>
      </c>
      <c r="C54" s="451">
        <f>ROUND(+'5K'!E59,4)</f>
        <v>0.85499999999999998</v>
      </c>
      <c r="D54" s="451">
        <f>ROUND(+'6K'!E59,4)</f>
        <v>0.85809999999999997</v>
      </c>
      <c r="E54" s="451">
        <f>ROUND(+'4MI'!E59,4)</f>
        <v>0.85929999999999995</v>
      </c>
      <c r="F54" s="451">
        <f>ROUND(+'8K'!$E59,4)</f>
        <v>0.86309999999999998</v>
      </c>
      <c r="G54" s="451">
        <f>ROUND(+'5MI'!E59,4)</f>
        <v>0.86319999999999997</v>
      </c>
      <c r="H54" s="451">
        <f>ROUND(+'10K'!$E59,4)</f>
        <v>0.8669</v>
      </c>
      <c r="I54" s="451">
        <f>ROUND(+'7MI'!$E59,4)</f>
        <v>0.86619999999999997</v>
      </c>
      <c r="J54" s="452">
        <f>ROUND(+'12K'!$E59,4)</f>
        <v>0.8659</v>
      </c>
      <c r="K54" s="451">
        <f>ROUND(+'15K'!$E59,4)</f>
        <v>0.86460000000000004</v>
      </c>
      <c r="L54" s="451">
        <f>ROUND(+'10MI'!$E59,4)</f>
        <v>0.86419999999999997</v>
      </c>
      <c r="M54" s="451">
        <f>ROUND(+'20K'!$E59,4)</f>
        <v>0.86299999999999999</v>
      </c>
      <c r="N54" s="451">
        <f>ROUND(+H.Marathon!$E59,4)</f>
        <v>0.86270000000000002</v>
      </c>
      <c r="O54" s="451">
        <f>ROUND(+'25K'!$E59,4)</f>
        <v>0.8649</v>
      </c>
      <c r="P54" s="451">
        <f>ROUND(+'30K'!$E59,4)</f>
        <v>0.86729999999999996</v>
      </c>
      <c r="Q54" s="451">
        <f>ROUND(+Marathon!$E59,4)</f>
        <v>0.87170000000000003</v>
      </c>
      <c r="R54" s="451">
        <f>ROUND(+Marathon!$E59,4)</f>
        <v>0.87170000000000003</v>
      </c>
      <c r="S54" s="451">
        <f>ROUND(+Marathon!$E59,4)</f>
        <v>0.87170000000000003</v>
      </c>
      <c r="T54" s="451">
        <f>ROUND(+Marathon!$E59,4)</f>
        <v>0.87170000000000003</v>
      </c>
      <c r="U54" s="451">
        <f>ROUND(+Marathon!$E59,4)</f>
        <v>0.87170000000000003</v>
      </c>
      <c r="V54" s="451">
        <f>ROUND(+Marathon!$E59,4)</f>
        <v>0.87170000000000003</v>
      </c>
      <c r="W54" s="451">
        <f>ROUND(+Marathon!$E59,4)</f>
        <v>0.87170000000000003</v>
      </c>
      <c r="X54" s="44"/>
    </row>
    <row r="55" spans="1:24" ht="15.75" thickBot="1">
      <c r="A55" s="445">
        <v>54</v>
      </c>
      <c r="B55" s="451">
        <f>ROUND(+Mile!E60,4)</f>
        <v>0.85040000000000004</v>
      </c>
      <c r="C55" s="451">
        <f>ROUND(+'5K'!E60,4)</f>
        <v>0.84799999999999998</v>
      </c>
      <c r="D55" s="451">
        <f>ROUND(+'6K'!E60,4)</f>
        <v>0.85099999999999998</v>
      </c>
      <c r="E55" s="451">
        <f>ROUND(+'4MI'!E60,4)</f>
        <v>0.85219999999999996</v>
      </c>
      <c r="F55" s="451">
        <f>ROUND(+'8K'!$E60,4)</f>
        <v>0.85570000000000002</v>
      </c>
      <c r="G55" s="451">
        <f>ROUND(+'5MI'!E60,4)</f>
        <v>0.85580000000000001</v>
      </c>
      <c r="H55" s="451">
        <f>ROUND(+'10K'!$E60,4)</f>
        <v>0.85940000000000005</v>
      </c>
      <c r="I55" s="451">
        <f>ROUND(+'7MI'!$E60,4)</f>
        <v>0.85870000000000002</v>
      </c>
      <c r="J55" s="452">
        <f>ROUND(+'12K'!$E60,4)</f>
        <v>0.85829999999999995</v>
      </c>
      <c r="K55" s="451">
        <f>ROUND(+'15K'!$E60,4)</f>
        <v>0.85699999999999998</v>
      </c>
      <c r="L55" s="451">
        <f>ROUND(+'10MI'!$E60,4)</f>
        <v>0.85650000000000004</v>
      </c>
      <c r="M55" s="451">
        <f>ROUND(+'20K'!$E60,4)</f>
        <v>0.85519999999999996</v>
      </c>
      <c r="N55" s="451">
        <f>ROUND(+H.Marathon!$E60,4)</f>
        <v>0.85489999999999999</v>
      </c>
      <c r="O55" s="451">
        <f>ROUND(+'25K'!$E60,4)</f>
        <v>0.85699999999999998</v>
      </c>
      <c r="P55" s="451">
        <f>ROUND(+'30K'!$E60,4)</f>
        <v>0.85929999999999995</v>
      </c>
      <c r="Q55" s="451">
        <f>ROUND(+Marathon!$E60,4)</f>
        <v>0.86350000000000005</v>
      </c>
      <c r="R55" s="451">
        <f>ROUND(+Marathon!$E60,4)</f>
        <v>0.86350000000000005</v>
      </c>
      <c r="S55" s="451">
        <f>ROUND(+Marathon!$E60,4)</f>
        <v>0.86350000000000005</v>
      </c>
      <c r="T55" s="451">
        <f>ROUND(+Marathon!$E60,4)</f>
        <v>0.86350000000000005</v>
      </c>
      <c r="U55" s="451">
        <f>ROUND(+Marathon!$E60,4)</f>
        <v>0.86350000000000005</v>
      </c>
      <c r="V55" s="451">
        <f>ROUND(+Marathon!$E60,4)</f>
        <v>0.86350000000000005</v>
      </c>
      <c r="W55" s="451">
        <f>ROUND(+Marathon!$E60,4)</f>
        <v>0.86350000000000005</v>
      </c>
      <c r="X55" s="44"/>
    </row>
    <row r="56" spans="1:24">
      <c r="A56" s="453">
        <v>55</v>
      </c>
      <c r="B56" s="454">
        <f>ROUND(+Mile!E61,4)</f>
        <v>0.84240000000000004</v>
      </c>
      <c r="C56" s="454">
        <f>ROUND(+'5K'!E61,4)</f>
        <v>0.84099999999999997</v>
      </c>
      <c r="D56" s="454">
        <f>ROUND(+'6K'!E61,4)</f>
        <v>0.84389999999999998</v>
      </c>
      <c r="E56" s="454">
        <f>ROUND(+'4MI'!E61,4)</f>
        <v>0.84499999999999997</v>
      </c>
      <c r="F56" s="454">
        <f>ROUND(+'8K'!$E61,4)</f>
        <v>0.84840000000000004</v>
      </c>
      <c r="G56" s="454">
        <f>ROUND(+'5MI'!E61,4)</f>
        <v>0.84850000000000003</v>
      </c>
      <c r="H56" s="454">
        <f>ROUND(+'10K'!$E61,4)</f>
        <v>0.85189999999999999</v>
      </c>
      <c r="I56" s="450">
        <f>ROUND(+'7MI'!$E61,4)</f>
        <v>0.85109999999999997</v>
      </c>
      <c r="J56" s="454">
        <f>ROUND(+'12K'!$E61,4)</f>
        <v>0.85070000000000001</v>
      </c>
      <c r="K56" s="454">
        <f>ROUND(+'15K'!$E61,4)</f>
        <v>0.84930000000000005</v>
      </c>
      <c r="L56" s="454">
        <f>ROUND(+'10MI'!$E61,4)</f>
        <v>0.8488</v>
      </c>
      <c r="M56" s="454">
        <f>ROUND(+'20K'!$E61,4)</f>
        <v>0.84740000000000004</v>
      </c>
      <c r="N56" s="454">
        <f>ROUND(+H.Marathon!$E61,4)</f>
        <v>0.84709999999999996</v>
      </c>
      <c r="O56" s="454">
        <f>ROUND(+'25K'!$E61,4)</f>
        <v>0.84909999999999997</v>
      </c>
      <c r="P56" s="454">
        <f>ROUND(+'30K'!$E61,4)</f>
        <v>0.85129999999999995</v>
      </c>
      <c r="Q56" s="454">
        <f>ROUND(+Marathon!$E61,4)</f>
        <v>0.85529999999999995</v>
      </c>
      <c r="R56" s="454">
        <f>ROUND(+Marathon!$E61,4)</f>
        <v>0.85529999999999995</v>
      </c>
      <c r="S56" s="454">
        <f>ROUND(+Marathon!$E61,4)</f>
        <v>0.85529999999999995</v>
      </c>
      <c r="T56" s="454">
        <f>ROUND(+Marathon!$E61,4)</f>
        <v>0.85529999999999995</v>
      </c>
      <c r="U56" s="454">
        <f>ROUND(+Marathon!$E61,4)</f>
        <v>0.85529999999999995</v>
      </c>
      <c r="V56" s="454">
        <f>ROUND(+Marathon!$E61,4)</f>
        <v>0.85529999999999995</v>
      </c>
      <c r="W56" s="454">
        <f>ROUND(+Marathon!$E61,4)</f>
        <v>0.85529999999999995</v>
      </c>
      <c r="X56" s="44"/>
    </row>
    <row r="57" spans="1:24">
      <c r="A57" s="445">
        <v>56</v>
      </c>
      <c r="B57" s="451">
        <f>ROUND(+Mile!E62,4)</f>
        <v>0.83440000000000003</v>
      </c>
      <c r="C57" s="451">
        <f>ROUND(+'5K'!E62,4)</f>
        <v>0.83399999999999996</v>
      </c>
      <c r="D57" s="451">
        <f>ROUND(+'6K'!E62,4)</f>
        <v>0.8367</v>
      </c>
      <c r="E57" s="451">
        <f>ROUND(+'4MI'!E62,4)</f>
        <v>0.83779999999999999</v>
      </c>
      <c r="F57" s="451">
        <f>ROUND(+'8K'!$E62,4)</f>
        <v>0.84109999999999996</v>
      </c>
      <c r="G57" s="451">
        <f>ROUND(+'5MI'!E62,4)</f>
        <v>0.84109999999999996</v>
      </c>
      <c r="H57" s="451">
        <f>ROUND(+'10K'!$E62,4)</f>
        <v>0.84440000000000004</v>
      </c>
      <c r="I57" s="451">
        <f>ROUND(+'7MI'!$E62,4)</f>
        <v>0.84360000000000002</v>
      </c>
      <c r="J57" s="452">
        <f>ROUND(+'12K'!$E62,4)</f>
        <v>0.84319999999999995</v>
      </c>
      <c r="K57" s="451">
        <f>ROUND(+'15K'!$E62,4)</f>
        <v>0.84160000000000001</v>
      </c>
      <c r="L57" s="451">
        <f>ROUND(+'10MI'!$E62,4)</f>
        <v>0.84109999999999996</v>
      </c>
      <c r="M57" s="451">
        <f>ROUND(+'20K'!$E62,4)</f>
        <v>0.8397</v>
      </c>
      <c r="N57" s="451">
        <f>ROUND(+H.Marathon!$E62,4)</f>
        <v>0.83930000000000005</v>
      </c>
      <c r="O57" s="451">
        <f>ROUND(+'25K'!$E62,4)</f>
        <v>0.84119999999999995</v>
      </c>
      <c r="P57" s="451">
        <f>ROUND(+'30K'!$E62,4)</f>
        <v>0.84330000000000005</v>
      </c>
      <c r="Q57" s="451">
        <f>ROUND(+Marathon!$E62,4)</f>
        <v>0.84709999999999996</v>
      </c>
      <c r="R57" s="451">
        <f>ROUND(+Marathon!$E62,4)</f>
        <v>0.84709999999999996</v>
      </c>
      <c r="S57" s="451">
        <f>ROUND(+Marathon!$E62,4)</f>
        <v>0.84709999999999996</v>
      </c>
      <c r="T57" s="451">
        <f>ROUND(+Marathon!$E62,4)</f>
        <v>0.84709999999999996</v>
      </c>
      <c r="U57" s="451">
        <f>ROUND(+Marathon!$E62,4)</f>
        <v>0.84709999999999996</v>
      </c>
      <c r="V57" s="451">
        <f>ROUND(+Marathon!$E62,4)</f>
        <v>0.84709999999999996</v>
      </c>
      <c r="W57" s="451">
        <f>ROUND(+Marathon!$E62,4)</f>
        <v>0.84709999999999996</v>
      </c>
      <c r="X57" s="44"/>
    </row>
    <row r="58" spans="1:24">
      <c r="A58" s="445">
        <v>57</v>
      </c>
      <c r="B58" s="451">
        <f>ROUND(+Mile!E63,4)</f>
        <v>0.82640000000000002</v>
      </c>
      <c r="C58" s="451">
        <f>ROUND(+'5K'!E63,4)</f>
        <v>0.82699999999999996</v>
      </c>
      <c r="D58" s="451">
        <f>ROUND(+'6K'!E63,4)</f>
        <v>0.8296</v>
      </c>
      <c r="E58" s="451">
        <f>ROUND(+'4MI'!E63,4)</f>
        <v>0.8306</v>
      </c>
      <c r="F58" s="451">
        <f>ROUND(+'8K'!$E63,4)</f>
        <v>0.8337</v>
      </c>
      <c r="G58" s="451">
        <f>ROUND(+'5MI'!E63,4)</f>
        <v>0.83379999999999999</v>
      </c>
      <c r="H58" s="451">
        <f>ROUND(+'10K'!$E63,4)</f>
        <v>0.83689999999999998</v>
      </c>
      <c r="I58" s="451">
        <f>ROUND(+'7MI'!$E63,4)</f>
        <v>0.83609999999999995</v>
      </c>
      <c r="J58" s="452">
        <f>ROUND(+'12K'!$E63,4)</f>
        <v>0.83560000000000001</v>
      </c>
      <c r="K58" s="451">
        <f>ROUND(+'15K'!$E63,4)</f>
        <v>0.83399999999999996</v>
      </c>
      <c r="L58" s="451">
        <f>ROUND(+'10MI'!$E63,4)</f>
        <v>0.83350000000000002</v>
      </c>
      <c r="M58" s="451">
        <f>ROUND(+'20K'!$E63,4)</f>
        <v>0.83199999999999996</v>
      </c>
      <c r="N58" s="451">
        <f>ROUND(+H.Marathon!$E63,4)</f>
        <v>0.83160000000000001</v>
      </c>
      <c r="O58" s="451">
        <f>ROUND(+'25K'!$E63,4)</f>
        <v>0.83340000000000003</v>
      </c>
      <c r="P58" s="451">
        <f>ROUND(+'30K'!$E63,4)</f>
        <v>0.83530000000000004</v>
      </c>
      <c r="Q58" s="451">
        <f>ROUND(+Marathon!$E63,4)</f>
        <v>0.83889999999999998</v>
      </c>
      <c r="R58" s="451">
        <f>ROUND(+Marathon!$E63,4)</f>
        <v>0.83889999999999998</v>
      </c>
      <c r="S58" s="451">
        <f>ROUND(+Marathon!$E63,4)</f>
        <v>0.83889999999999998</v>
      </c>
      <c r="T58" s="451">
        <f>ROUND(+Marathon!$E63,4)</f>
        <v>0.83889999999999998</v>
      </c>
      <c r="U58" s="451">
        <f>ROUND(+Marathon!$E63,4)</f>
        <v>0.83889999999999998</v>
      </c>
      <c r="V58" s="451">
        <f>ROUND(+Marathon!$E63,4)</f>
        <v>0.83889999999999998</v>
      </c>
      <c r="W58" s="451">
        <f>ROUND(+Marathon!$E63,4)</f>
        <v>0.83889999999999998</v>
      </c>
      <c r="X58" s="44"/>
    </row>
    <row r="59" spans="1:24">
      <c r="A59" s="445">
        <v>58</v>
      </c>
      <c r="B59" s="451">
        <f>ROUND(+Mile!E64,4)</f>
        <v>0.81840000000000002</v>
      </c>
      <c r="C59" s="451">
        <f>ROUND(+'5K'!E64,4)</f>
        <v>0.82</v>
      </c>
      <c r="D59" s="451">
        <f>ROUND(+'6K'!E64,4)</f>
        <v>0.82250000000000001</v>
      </c>
      <c r="E59" s="451">
        <f>ROUND(+'4MI'!E64,4)</f>
        <v>0.82340000000000002</v>
      </c>
      <c r="F59" s="451">
        <f>ROUND(+'8K'!$E64,4)</f>
        <v>0.82640000000000002</v>
      </c>
      <c r="G59" s="451">
        <f>ROUND(+'5MI'!E64,4)</f>
        <v>0.82650000000000001</v>
      </c>
      <c r="H59" s="451">
        <f>ROUND(+'10K'!$E64,4)</f>
        <v>0.82940000000000003</v>
      </c>
      <c r="I59" s="451">
        <f>ROUND(+'7MI'!$E64,4)</f>
        <v>0.82850000000000001</v>
      </c>
      <c r="J59" s="452">
        <f>ROUND(+'12K'!$E64,4)</f>
        <v>0.82799999999999996</v>
      </c>
      <c r="K59" s="451">
        <f>ROUND(+'15K'!$E64,4)</f>
        <v>0.82640000000000002</v>
      </c>
      <c r="L59" s="451">
        <f>ROUND(+'10MI'!$E64,4)</f>
        <v>0.82579999999999998</v>
      </c>
      <c r="M59" s="451">
        <f>ROUND(+'20K'!$E64,4)</f>
        <v>0.82420000000000004</v>
      </c>
      <c r="N59" s="451">
        <f>ROUND(+H.Marathon!$E64,4)</f>
        <v>0.82379999999999998</v>
      </c>
      <c r="O59" s="451">
        <f>ROUND(+'25K'!$E64,4)</f>
        <v>0.82550000000000001</v>
      </c>
      <c r="P59" s="451">
        <f>ROUND(+'30K'!$E64,4)</f>
        <v>0.82730000000000004</v>
      </c>
      <c r="Q59" s="451">
        <f>ROUND(+Marathon!$E64,4)</f>
        <v>0.83069999999999999</v>
      </c>
      <c r="R59" s="451">
        <f>ROUND(+Marathon!$E64,4)</f>
        <v>0.83069999999999999</v>
      </c>
      <c r="S59" s="451">
        <f>ROUND(+Marathon!$E64,4)</f>
        <v>0.83069999999999999</v>
      </c>
      <c r="T59" s="451">
        <f>ROUND(+Marathon!$E64,4)</f>
        <v>0.83069999999999999</v>
      </c>
      <c r="U59" s="451">
        <f>ROUND(+Marathon!$E64,4)</f>
        <v>0.83069999999999999</v>
      </c>
      <c r="V59" s="451">
        <f>ROUND(+Marathon!$E64,4)</f>
        <v>0.83069999999999999</v>
      </c>
      <c r="W59" s="451">
        <f>ROUND(+Marathon!$E64,4)</f>
        <v>0.83069999999999999</v>
      </c>
      <c r="X59" s="44"/>
    </row>
    <row r="60" spans="1:24" ht="15.75" thickBot="1">
      <c r="A60" s="445">
        <v>59</v>
      </c>
      <c r="B60" s="451">
        <f>ROUND(+Mile!E65,4)</f>
        <v>0.81040000000000001</v>
      </c>
      <c r="C60" s="451">
        <f>ROUND(+'5K'!E65,4)</f>
        <v>0.81299999999999994</v>
      </c>
      <c r="D60" s="451">
        <f>ROUND(+'6K'!E65,4)</f>
        <v>0.81530000000000002</v>
      </c>
      <c r="E60" s="451">
        <f>ROUND(+'4MI'!E65,4)</f>
        <v>0.81620000000000004</v>
      </c>
      <c r="F60" s="451">
        <f>ROUND(+'8K'!$E65,4)</f>
        <v>0.81899999999999995</v>
      </c>
      <c r="G60" s="451">
        <f>ROUND(+'5MI'!E65,4)</f>
        <v>0.81910000000000005</v>
      </c>
      <c r="H60" s="451">
        <f>ROUND(+'10K'!$E65,4)</f>
        <v>0.82189999999999996</v>
      </c>
      <c r="I60" s="451">
        <f>ROUND(+'7MI'!$E65,4)</f>
        <v>0.82099999999999995</v>
      </c>
      <c r="J60" s="452">
        <f>ROUND(+'12K'!$E65,4)</f>
        <v>0.82050000000000001</v>
      </c>
      <c r="K60" s="451">
        <f>ROUND(+'15K'!$E65,4)</f>
        <v>0.81869999999999998</v>
      </c>
      <c r="L60" s="451">
        <f>ROUND(+'10MI'!$E65,4)</f>
        <v>0.81810000000000005</v>
      </c>
      <c r="M60" s="451">
        <f>ROUND(+'20K'!$E65,4)</f>
        <v>0.81640000000000001</v>
      </c>
      <c r="N60" s="451">
        <f>ROUND(+H.Marathon!$E65,4)</f>
        <v>0.81599999999999995</v>
      </c>
      <c r="O60" s="451">
        <f>ROUND(+'25K'!$E65,4)</f>
        <v>0.81759999999999999</v>
      </c>
      <c r="P60" s="451">
        <f>ROUND(+'30K'!$E65,4)</f>
        <v>0.81930000000000003</v>
      </c>
      <c r="Q60" s="451">
        <f>ROUND(+Marathon!$E65,4)</f>
        <v>0.82250000000000001</v>
      </c>
      <c r="R60" s="451">
        <f>ROUND(+Marathon!$E65,4)</f>
        <v>0.82250000000000001</v>
      </c>
      <c r="S60" s="451">
        <f>ROUND(+Marathon!$E65,4)</f>
        <v>0.82250000000000001</v>
      </c>
      <c r="T60" s="451">
        <f>ROUND(+Marathon!$E65,4)</f>
        <v>0.82250000000000001</v>
      </c>
      <c r="U60" s="451">
        <f>ROUND(+Marathon!$E65,4)</f>
        <v>0.82250000000000001</v>
      </c>
      <c r="V60" s="451">
        <f>ROUND(+Marathon!$E65,4)</f>
        <v>0.82250000000000001</v>
      </c>
      <c r="W60" s="451">
        <f>ROUND(+Marathon!$E65,4)</f>
        <v>0.82250000000000001</v>
      </c>
      <c r="X60" s="44"/>
    </row>
    <row r="61" spans="1:24">
      <c r="A61" s="453">
        <v>60</v>
      </c>
      <c r="B61" s="454">
        <f>ROUND(+Mile!E66,4)</f>
        <v>0.8024</v>
      </c>
      <c r="C61" s="454">
        <f>ROUND(+'5K'!E66,4)</f>
        <v>0.80600000000000005</v>
      </c>
      <c r="D61" s="454">
        <f>ROUND(+'6K'!E66,4)</f>
        <v>0.80820000000000003</v>
      </c>
      <c r="E61" s="454">
        <f>ROUND(+'4MI'!E66,4)</f>
        <v>0.80910000000000004</v>
      </c>
      <c r="F61" s="454">
        <f>ROUND(+'8K'!$E66,4)</f>
        <v>0.81169999999999998</v>
      </c>
      <c r="G61" s="454">
        <f>ROUND(+'5MI'!E66,4)</f>
        <v>0.81179999999999997</v>
      </c>
      <c r="H61" s="454">
        <f>ROUND(+'10K'!$E66,4)</f>
        <v>0.81440000000000001</v>
      </c>
      <c r="I61" s="450">
        <f>ROUND(+'7MI'!$E66,4)</f>
        <v>0.81340000000000001</v>
      </c>
      <c r="J61" s="454">
        <f>ROUND(+'12K'!$E66,4)</f>
        <v>0.81289999999999996</v>
      </c>
      <c r="K61" s="454">
        <f>ROUND(+'15K'!$E66,4)</f>
        <v>0.81100000000000005</v>
      </c>
      <c r="L61" s="454">
        <f>ROUND(+'10MI'!$E66,4)</f>
        <v>0.81040000000000001</v>
      </c>
      <c r="M61" s="454">
        <f>ROUND(+'20K'!$E66,4)</f>
        <v>0.80859999999999999</v>
      </c>
      <c r="N61" s="454">
        <f>ROUND(+H.Marathon!$E66,4)</f>
        <v>0.80820000000000003</v>
      </c>
      <c r="O61" s="454">
        <f>ROUND(+'25K'!$E66,4)</f>
        <v>0.80969999999999998</v>
      </c>
      <c r="P61" s="454">
        <f>ROUND(+'30K'!$E66,4)</f>
        <v>0.81130000000000002</v>
      </c>
      <c r="Q61" s="454">
        <f>ROUND(+Marathon!$E66,4)</f>
        <v>0.81430000000000002</v>
      </c>
      <c r="R61" s="454">
        <f>ROUND(+Marathon!$E66,4)</f>
        <v>0.81430000000000002</v>
      </c>
      <c r="S61" s="454">
        <f>ROUND(+Marathon!$E66,4)</f>
        <v>0.81430000000000002</v>
      </c>
      <c r="T61" s="454">
        <f>ROUND(+Marathon!$E66,4)</f>
        <v>0.81430000000000002</v>
      </c>
      <c r="U61" s="454">
        <f>ROUND(+Marathon!$E66,4)</f>
        <v>0.81430000000000002</v>
      </c>
      <c r="V61" s="454">
        <f>ROUND(+Marathon!$E66,4)</f>
        <v>0.81430000000000002</v>
      </c>
      <c r="W61" s="454">
        <f>ROUND(+Marathon!$E66,4)</f>
        <v>0.81430000000000002</v>
      </c>
      <c r="X61" s="44"/>
    </row>
    <row r="62" spans="1:24">
      <c r="A62" s="445">
        <v>61</v>
      </c>
      <c r="B62" s="451">
        <f>ROUND(+Mile!E67,4)</f>
        <v>0.7944</v>
      </c>
      <c r="C62" s="451">
        <f>ROUND(+'5K'!E67,4)</f>
        <v>0.79900000000000004</v>
      </c>
      <c r="D62" s="451">
        <f>ROUND(+'6K'!E67,4)</f>
        <v>0.80110000000000003</v>
      </c>
      <c r="E62" s="451">
        <f>ROUND(+'4MI'!E67,4)</f>
        <v>0.80189999999999995</v>
      </c>
      <c r="F62" s="451">
        <f>ROUND(+'8K'!$E67,4)</f>
        <v>0.8044</v>
      </c>
      <c r="G62" s="451">
        <f>ROUND(+'5MI'!E67,4)</f>
        <v>0.8044</v>
      </c>
      <c r="H62" s="451">
        <f>ROUND(+'10K'!$E67,4)</f>
        <v>0.80689999999999995</v>
      </c>
      <c r="I62" s="451">
        <f>ROUND(+'7MI'!$E67,4)</f>
        <v>0.80589999999999995</v>
      </c>
      <c r="J62" s="452">
        <f>ROUND(+'12K'!$E67,4)</f>
        <v>0.80530000000000002</v>
      </c>
      <c r="K62" s="451">
        <f>ROUND(+'15K'!$E67,4)</f>
        <v>0.8034</v>
      </c>
      <c r="L62" s="451">
        <f>ROUND(+'10MI'!$E67,4)</f>
        <v>0.80279999999999996</v>
      </c>
      <c r="M62" s="451">
        <f>ROUND(+'20K'!$E67,4)</f>
        <v>0.80089999999999995</v>
      </c>
      <c r="N62" s="451">
        <f>ROUND(+H.Marathon!$E67,4)</f>
        <v>0.8004</v>
      </c>
      <c r="O62" s="451">
        <f>ROUND(+'25K'!$E67,4)</f>
        <v>0.80179999999999996</v>
      </c>
      <c r="P62" s="451">
        <f>ROUND(+'30K'!$E67,4)</f>
        <v>0.80330000000000001</v>
      </c>
      <c r="Q62" s="451">
        <f>ROUND(+Marathon!$E67,4)</f>
        <v>0.80610000000000004</v>
      </c>
      <c r="R62" s="451">
        <f>ROUND(+Marathon!$E67,4)</f>
        <v>0.80610000000000004</v>
      </c>
      <c r="S62" s="451">
        <f>ROUND(+Marathon!$E67,4)</f>
        <v>0.80610000000000004</v>
      </c>
      <c r="T62" s="451">
        <f>ROUND(+Marathon!$E67,4)</f>
        <v>0.80610000000000004</v>
      </c>
      <c r="U62" s="451">
        <f>ROUND(+Marathon!$E67,4)</f>
        <v>0.80610000000000004</v>
      </c>
      <c r="V62" s="451">
        <f>ROUND(+Marathon!$E67,4)</f>
        <v>0.80610000000000004</v>
      </c>
      <c r="W62" s="451">
        <f>ROUND(+Marathon!$E67,4)</f>
        <v>0.80610000000000004</v>
      </c>
      <c r="X62" s="44"/>
    </row>
    <row r="63" spans="1:24">
      <c r="A63" s="445">
        <v>62</v>
      </c>
      <c r="B63" s="451">
        <f>ROUND(+Mile!E68,4)</f>
        <v>0.78639999999999999</v>
      </c>
      <c r="C63" s="451">
        <f>ROUND(+'5K'!E68,4)</f>
        <v>0.79200000000000004</v>
      </c>
      <c r="D63" s="451">
        <f>ROUND(+'6K'!E68,4)</f>
        <v>0.79390000000000005</v>
      </c>
      <c r="E63" s="451">
        <f>ROUND(+'4MI'!E68,4)</f>
        <v>0.79469999999999996</v>
      </c>
      <c r="F63" s="451">
        <f>ROUND(+'8K'!$E68,4)</f>
        <v>0.79700000000000004</v>
      </c>
      <c r="G63" s="451">
        <f>ROUND(+'5MI'!E68,4)</f>
        <v>0.79710000000000003</v>
      </c>
      <c r="H63" s="451">
        <f>ROUND(+'10K'!$E68,4)</f>
        <v>0.7994</v>
      </c>
      <c r="I63" s="451">
        <f>ROUND(+'7MI'!$E68,4)</f>
        <v>0.79830000000000001</v>
      </c>
      <c r="J63" s="452">
        <f>ROUND(+'12K'!$E68,4)</f>
        <v>0.79779999999999995</v>
      </c>
      <c r="K63" s="451">
        <f>ROUND(+'15K'!$E68,4)</f>
        <v>0.79579999999999995</v>
      </c>
      <c r="L63" s="451">
        <f>ROUND(+'10MI'!$E68,4)</f>
        <v>0.79510000000000003</v>
      </c>
      <c r="M63" s="451">
        <f>ROUND(+'20K'!$E68,4)</f>
        <v>0.79320000000000002</v>
      </c>
      <c r="N63" s="451">
        <f>ROUND(+H.Marathon!$E68,4)</f>
        <v>0.79269999999999996</v>
      </c>
      <c r="O63" s="451">
        <f>ROUND(+'25K'!$E68,4)</f>
        <v>0.79400000000000004</v>
      </c>
      <c r="P63" s="451">
        <f>ROUND(+'30K'!$E68,4)</f>
        <v>0.79530000000000001</v>
      </c>
      <c r="Q63" s="451">
        <f>ROUND(+Marathon!$E68,4)</f>
        <v>0.79790000000000005</v>
      </c>
      <c r="R63" s="451">
        <f>ROUND(+Marathon!$E68,4)</f>
        <v>0.79790000000000005</v>
      </c>
      <c r="S63" s="451">
        <f>ROUND(+Marathon!$E68,4)</f>
        <v>0.79790000000000005</v>
      </c>
      <c r="T63" s="451">
        <f>ROUND(+Marathon!$E68,4)</f>
        <v>0.79790000000000005</v>
      </c>
      <c r="U63" s="451">
        <f>ROUND(+Marathon!$E68,4)</f>
        <v>0.79790000000000005</v>
      </c>
      <c r="V63" s="451">
        <f>ROUND(+Marathon!$E68,4)</f>
        <v>0.79790000000000005</v>
      </c>
      <c r="W63" s="451">
        <f>ROUND(+Marathon!$E68,4)</f>
        <v>0.79790000000000005</v>
      </c>
      <c r="X63" s="44"/>
    </row>
    <row r="64" spans="1:24">
      <c r="A64" s="445">
        <v>63</v>
      </c>
      <c r="B64" s="451">
        <f>ROUND(+Mile!E69,4)</f>
        <v>0.77839999999999998</v>
      </c>
      <c r="C64" s="451">
        <f>ROUND(+'5K'!E69,4)</f>
        <v>0.78500000000000003</v>
      </c>
      <c r="D64" s="451">
        <f>ROUND(+'6K'!E69,4)</f>
        <v>0.78680000000000005</v>
      </c>
      <c r="E64" s="451">
        <f>ROUND(+'4MI'!E69,4)</f>
        <v>0.78749999999999998</v>
      </c>
      <c r="F64" s="451">
        <f>ROUND(+'8K'!$E69,4)</f>
        <v>0.78969999999999996</v>
      </c>
      <c r="G64" s="451">
        <f>ROUND(+'5MI'!E69,4)</f>
        <v>0.78969999999999996</v>
      </c>
      <c r="H64" s="451">
        <f>ROUND(+'10K'!$E69,4)</f>
        <v>0.79190000000000005</v>
      </c>
      <c r="I64" s="451">
        <f>ROUND(+'7MI'!$E69,4)</f>
        <v>0.79079999999999995</v>
      </c>
      <c r="J64" s="452">
        <f>ROUND(+'12K'!$E69,4)</f>
        <v>0.79020000000000001</v>
      </c>
      <c r="K64" s="451">
        <f>ROUND(+'15K'!$E69,4)</f>
        <v>0.78810000000000002</v>
      </c>
      <c r="L64" s="451">
        <f>ROUND(+'10MI'!$E69,4)</f>
        <v>0.78739999999999999</v>
      </c>
      <c r="M64" s="451">
        <f>ROUND(+'20K'!$E69,4)</f>
        <v>0.78539999999999999</v>
      </c>
      <c r="N64" s="451">
        <f>ROUND(+H.Marathon!$E69,4)</f>
        <v>0.78490000000000004</v>
      </c>
      <c r="O64" s="451">
        <f>ROUND(+'25K'!$E69,4)</f>
        <v>0.78610000000000002</v>
      </c>
      <c r="P64" s="451">
        <f>ROUND(+'30K'!$E69,4)</f>
        <v>0.7873</v>
      </c>
      <c r="Q64" s="451">
        <f>ROUND(+Marathon!$E69,4)</f>
        <v>0.78969999999999996</v>
      </c>
      <c r="R64" s="451">
        <f>ROUND(+Marathon!$E69,4)</f>
        <v>0.78969999999999996</v>
      </c>
      <c r="S64" s="451">
        <f>ROUND(+Marathon!$E69,4)</f>
        <v>0.78969999999999996</v>
      </c>
      <c r="T64" s="451">
        <f>ROUND(+Marathon!$E69,4)</f>
        <v>0.78969999999999996</v>
      </c>
      <c r="U64" s="451">
        <f>ROUND(+Marathon!$E69,4)</f>
        <v>0.78969999999999996</v>
      </c>
      <c r="V64" s="451">
        <f>ROUND(+Marathon!$E69,4)</f>
        <v>0.78969999999999996</v>
      </c>
      <c r="W64" s="451">
        <f>ROUND(+Marathon!$E69,4)</f>
        <v>0.78969999999999996</v>
      </c>
      <c r="X64" s="44"/>
    </row>
    <row r="65" spans="1:24" ht="15.75" thickBot="1">
      <c r="A65" s="445">
        <v>64</v>
      </c>
      <c r="B65" s="451">
        <f>ROUND(+Mile!E70,4)</f>
        <v>0.77039999999999997</v>
      </c>
      <c r="C65" s="451">
        <f>ROUND(+'5K'!E70,4)</f>
        <v>0.77800000000000002</v>
      </c>
      <c r="D65" s="451">
        <f>ROUND(+'6K'!E70,4)</f>
        <v>0.77969999999999995</v>
      </c>
      <c r="E65" s="451">
        <f>ROUND(+'4MI'!E70,4)</f>
        <v>0.78029999999999999</v>
      </c>
      <c r="F65" s="451">
        <f>ROUND(+'8K'!$E70,4)</f>
        <v>0.7823</v>
      </c>
      <c r="G65" s="451">
        <f>ROUND(+'5MI'!E70,4)</f>
        <v>0.78239999999999998</v>
      </c>
      <c r="H65" s="451">
        <f>ROUND(+'10K'!$E70,4)</f>
        <v>0.78439999999999999</v>
      </c>
      <c r="I65" s="451">
        <f>ROUND(+'7MI'!$E70,4)</f>
        <v>0.78320000000000001</v>
      </c>
      <c r="J65" s="452">
        <f>ROUND(+'12K'!$E70,4)</f>
        <v>0.78259999999999996</v>
      </c>
      <c r="K65" s="451">
        <f>ROUND(+'15K'!$E70,4)</f>
        <v>0.78039999999999998</v>
      </c>
      <c r="L65" s="451">
        <f>ROUND(+'10MI'!$E70,4)</f>
        <v>0.77969999999999995</v>
      </c>
      <c r="M65" s="451">
        <f>ROUND(+'20K'!$E70,4)</f>
        <v>0.77759999999999996</v>
      </c>
      <c r="N65" s="451">
        <f>ROUND(+H.Marathon!$E70,4)</f>
        <v>0.77710000000000001</v>
      </c>
      <c r="O65" s="451">
        <f>ROUND(+'25K'!$E70,4)</f>
        <v>0.7782</v>
      </c>
      <c r="P65" s="451">
        <f>ROUND(+'30K'!$E70,4)</f>
        <v>0.77929999999999999</v>
      </c>
      <c r="Q65" s="451">
        <f>ROUND(+Marathon!$E70,4)</f>
        <v>0.78149999999999997</v>
      </c>
      <c r="R65" s="451">
        <f>ROUND(+Marathon!$E70,4)</f>
        <v>0.78149999999999997</v>
      </c>
      <c r="S65" s="451">
        <f>ROUND(+Marathon!$E70,4)</f>
        <v>0.78149999999999997</v>
      </c>
      <c r="T65" s="451">
        <f>ROUND(+Marathon!$E70,4)</f>
        <v>0.78149999999999997</v>
      </c>
      <c r="U65" s="451">
        <f>ROUND(+Marathon!$E70,4)</f>
        <v>0.78149999999999997</v>
      </c>
      <c r="V65" s="451">
        <f>ROUND(+Marathon!$E70,4)</f>
        <v>0.78149999999999997</v>
      </c>
      <c r="W65" s="451">
        <f>ROUND(+Marathon!$E70,4)</f>
        <v>0.78149999999999997</v>
      </c>
      <c r="X65" s="44"/>
    </row>
    <row r="66" spans="1:24">
      <c r="A66" s="453">
        <v>65</v>
      </c>
      <c r="B66" s="454">
        <f>ROUND(+Mile!E71,4)</f>
        <v>0.76239999999999997</v>
      </c>
      <c r="C66" s="454">
        <f>ROUND(+'5K'!E71,4)</f>
        <v>0.77100000000000002</v>
      </c>
      <c r="D66" s="454">
        <f>ROUND(+'6K'!E71,4)</f>
        <v>0.77259999999999995</v>
      </c>
      <c r="E66" s="454">
        <f>ROUND(+'4MI'!E71,4)</f>
        <v>0.7732</v>
      </c>
      <c r="F66" s="454">
        <f>ROUND(+'8K'!$E71,4)</f>
        <v>0.77500000000000002</v>
      </c>
      <c r="G66" s="454">
        <f>ROUND(+'5MI'!E71,4)</f>
        <v>0.77510000000000001</v>
      </c>
      <c r="H66" s="454">
        <f>ROUND(+'10K'!$E71,4)</f>
        <v>0.77690000000000003</v>
      </c>
      <c r="I66" s="450">
        <f>ROUND(+'7MI'!$E71,4)</f>
        <v>0.77569999999999995</v>
      </c>
      <c r="J66" s="454">
        <f>ROUND(+'12K'!$E71,4)</f>
        <v>0.77500000000000002</v>
      </c>
      <c r="K66" s="454">
        <f>ROUND(+'15K'!$E71,4)</f>
        <v>0.77280000000000004</v>
      </c>
      <c r="L66" s="454">
        <f>ROUND(+'10MI'!$E71,4)</f>
        <v>0.77210000000000001</v>
      </c>
      <c r="M66" s="454">
        <f>ROUND(+'20K'!$E71,4)</f>
        <v>0.76980000000000004</v>
      </c>
      <c r="N66" s="454">
        <f>ROUND(+H.Marathon!$E71,4)</f>
        <v>0.76929999999999998</v>
      </c>
      <c r="O66" s="454">
        <f>ROUND(+'25K'!$E71,4)</f>
        <v>0.77029999999999998</v>
      </c>
      <c r="P66" s="454">
        <f>ROUND(+'30K'!$E71,4)</f>
        <v>0.77129999999999999</v>
      </c>
      <c r="Q66" s="454">
        <f>ROUND(+Marathon!$E71,4)</f>
        <v>0.77329999999999999</v>
      </c>
      <c r="R66" s="454">
        <f>ROUND(+Marathon!$E71,4)</f>
        <v>0.77329999999999999</v>
      </c>
      <c r="S66" s="454">
        <f>ROUND(+Marathon!$E71,4)</f>
        <v>0.77329999999999999</v>
      </c>
      <c r="T66" s="454">
        <f>ROUND(+Marathon!$E71,4)</f>
        <v>0.77329999999999999</v>
      </c>
      <c r="U66" s="454">
        <f>ROUND(+Marathon!$E71,4)</f>
        <v>0.77329999999999999</v>
      </c>
      <c r="V66" s="454">
        <f>ROUND(+Marathon!$E71,4)</f>
        <v>0.77329999999999999</v>
      </c>
      <c r="W66" s="454">
        <f>ROUND(+Marathon!$E71,4)</f>
        <v>0.77329999999999999</v>
      </c>
      <c r="X66" s="44"/>
    </row>
    <row r="67" spans="1:24">
      <c r="A67" s="445">
        <v>66</v>
      </c>
      <c r="B67" s="451">
        <f>ROUND(+Mile!E72,4)</f>
        <v>0.75439999999999996</v>
      </c>
      <c r="C67" s="451">
        <f>ROUND(+'5K'!E72,4)</f>
        <v>0.76400000000000001</v>
      </c>
      <c r="D67" s="451">
        <f>ROUND(+'6K'!E72,4)</f>
        <v>0.76539999999999997</v>
      </c>
      <c r="E67" s="451">
        <f>ROUND(+'4MI'!E72,4)</f>
        <v>0.76600000000000001</v>
      </c>
      <c r="F67" s="451">
        <f>ROUND(+'8K'!$E72,4)</f>
        <v>0.76770000000000005</v>
      </c>
      <c r="G67" s="451">
        <f>ROUND(+'5MI'!E72,4)</f>
        <v>0.76770000000000005</v>
      </c>
      <c r="H67" s="451">
        <f>ROUND(+'10K'!$E72,4)</f>
        <v>0.76939999999999997</v>
      </c>
      <c r="I67" s="451">
        <f>ROUND(+'7MI'!$E72,4)</f>
        <v>0.7681</v>
      </c>
      <c r="J67" s="452">
        <f>ROUND(+'12K'!$E72,4)</f>
        <v>0.76749999999999996</v>
      </c>
      <c r="K67" s="451">
        <f>ROUND(+'15K'!$E72,4)</f>
        <v>0.7651</v>
      </c>
      <c r="L67" s="451">
        <f>ROUND(+'10MI'!$E72,4)</f>
        <v>0.76439999999999997</v>
      </c>
      <c r="M67" s="451">
        <f>ROUND(+'20K'!$E72,4)</f>
        <v>0.7621</v>
      </c>
      <c r="N67" s="451">
        <f>ROUND(+H.Marathon!$E72,4)</f>
        <v>0.76149999999999995</v>
      </c>
      <c r="O67" s="451">
        <f>ROUND(+'25K'!$E72,4)</f>
        <v>0.76239999999999997</v>
      </c>
      <c r="P67" s="451">
        <f>ROUND(+'30K'!$E72,4)</f>
        <v>0.76329999999999998</v>
      </c>
      <c r="Q67" s="451">
        <f>ROUND(+Marathon!$E72,4)</f>
        <v>0.7651</v>
      </c>
      <c r="R67" s="451">
        <f>ROUND(+Marathon!$E72,4)</f>
        <v>0.7651</v>
      </c>
      <c r="S67" s="451">
        <f>ROUND(+Marathon!$E72,4)</f>
        <v>0.7651</v>
      </c>
      <c r="T67" s="451">
        <f>ROUND(+Marathon!$E72,4)</f>
        <v>0.7651</v>
      </c>
      <c r="U67" s="451">
        <f>ROUND(+Marathon!$E72,4)</f>
        <v>0.7651</v>
      </c>
      <c r="V67" s="451">
        <f>ROUND(+Marathon!$E72,4)</f>
        <v>0.7651</v>
      </c>
      <c r="W67" s="451">
        <f>ROUND(+Marathon!$E72,4)</f>
        <v>0.7651</v>
      </c>
      <c r="X67" s="44"/>
    </row>
    <row r="68" spans="1:24">
      <c r="A68" s="445">
        <v>67</v>
      </c>
      <c r="B68" s="451">
        <f>ROUND(+Mile!E73,4)</f>
        <v>0.74609999999999999</v>
      </c>
      <c r="C68" s="451">
        <f>ROUND(+'5K'!E73,4)</f>
        <v>0.75700000000000001</v>
      </c>
      <c r="D68" s="451">
        <f>ROUND(+'6K'!E73,4)</f>
        <v>0.75829999999999997</v>
      </c>
      <c r="E68" s="451">
        <f>ROUND(+'4MI'!E73,4)</f>
        <v>0.75880000000000003</v>
      </c>
      <c r="F68" s="451">
        <f>ROUND(+'8K'!$E73,4)</f>
        <v>0.76029999999999998</v>
      </c>
      <c r="G68" s="451">
        <f>ROUND(+'5MI'!E73,4)</f>
        <v>0.76039999999999996</v>
      </c>
      <c r="H68" s="451">
        <f>ROUND(+'10K'!$E73,4)</f>
        <v>0.76190000000000002</v>
      </c>
      <c r="I68" s="451">
        <f>ROUND(+'7MI'!$E73,4)</f>
        <v>0.76060000000000005</v>
      </c>
      <c r="J68" s="452">
        <f>ROUND(+'12K'!$E73,4)</f>
        <v>0.75990000000000002</v>
      </c>
      <c r="K68" s="451">
        <f>ROUND(+'15K'!$E73,4)</f>
        <v>0.75749999999999995</v>
      </c>
      <c r="L68" s="451">
        <f>ROUND(+'10MI'!$E73,4)</f>
        <v>0.75670000000000004</v>
      </c>
      <c r="M68" s="451">
        <f>ROUND(+'20K'!$E73,4)</f>
        <v>0.75439999999999996</v>
      </c>
      <c r="N68" s="451">
        <f>ROUND(+H.Marathon!$E73,4)</f>
        <v>0.75380000000000003</v>
      </c>
      <c r="O68" s="451">
        <f>ROUND(+'25K'!$E73,4)</f>
        <v>0.75460000000000005</v>
      </c>
      <c r="P68" s="451">
        <f>ROUND(+'30K'!$E73,4)</f>
        <v>0.75539999999999996</v>
      </c>
      <c r="Q68" s="451">
        <f>ROUND(+Marathon!$E73,4)</f>
        <v>0.75690000000000002</v>
      </c>
      <c r="R68" s="451">
        <f>ROUND(+Marathon!$E73,4)</f>
        <v>0.75690000000000002</v>
      </c>
      <c r="S68" s="451">
        <f>ROUND(+Marathon!$E73,4)</f>
        <v>0.75690000000000002</v>
      </c>
      <c r="T68" s="451">
        <f>ROUND(+Marathon!$E73,4)</f>
        <v>0.75690000000000002</v>
      </c>
      <c r="U68" s="451">
        <f>ROUND(+Marathon!$E73,4)</f>
        <v>0.75690000000000002</v>
      </c>
      <c r="V68" s="451">
        <f>ROUND(+Marathon!$E73,4)</f>
        <v>0.75690000000000002</v>
      </c>
      <c r="W68" s="451">
        <f>ROUND(+Marathon!$E73,4)</f>
        <v>0.75690000000000002</v>
      </c>
      <c r="X68" s="44"/>
    </row>
    <row r="69" spans="1:24">
      <c r="A69" s="445">
        <v>68</v>
      </c>
      <c r="B69" s="451">
        <f>ROUND(+Mile!E74,4)</f>
        <v>0.73709999999999998</v>
      </c>
      <c r="C69" s="451">
        <f>ROUND(+'5K'!E74,4)</f>
        <v>0.74980000000000002</v>
      </c>
      <c r="D69" s="451">
        <f>ROUND(+'6K'!E74,4)</f>
        <v>0.751</v>
      </c>
      <c r="E69" s="451">
        <f>ROUND(+'4MI'!E74,4)</f>
        <v>0.75149999999999995</v>
      </c>
      <c r="F69" s="451">
        <f>ROUND(+'8K'!$E74,4)</f>
        <v>0.75290000000000001</v>
      </c>
      <c r="G69" s="451">
        <f>ROUND(+'5MI'!E74,4)</f>
        <v>0.753</v>
      </c>
      <c r="H69" s="451">
        <f>ROUND(+'10K'!$E74,4)</f>
        <v>0.75439999999999996</v>
      </c>
      <c r="I69" s="451">
        <f>ROUND(+'7MI'!$E74,4)</f>
        <v>0.75309999999999999</v>
      </c>
      <c r="J69" s="452">
        <f>ROUND(+'12K'!$E74,4)</f>
        <v>0.75229999999999997</v>
      </c>
      <c r="K69" s="451">
        <f>ROUND(+'15K'!$E74,4)</f>
        <v>0.74980000000000002</v>
      </c>
      <c r="L69" s="451">
        <f>ROUND(+'10MI'!$E74,4)</f>
        <v>0.749</v>
      </c>
      <c r="M69" s="451">
        <f>ROUND(+'20K'!$E74,4)</f>
        <v>0.74660000000000004</v>
      </c>
      <c r="N69" s="451">
        <f>ROUND(+H.Marathon!$E74,4)</f>
        <v>0.746</v>
      </c>
      <c r="O69" s="451">
        <f>ROUND(+'25K'!$E74,4)</f>
        <v>0.74670000000000003</v>
      </c>
      <c r="P69" s="451">
        <f>ROUND(+'30K'!$E74,4)</f>
        <v>0.74739999999999995</v>
      </c>
      <c r="Q69" s="451">
        <f>ROUND(+Marathon!$E74,4)</f>
        <v>0.74870000000000003</v>
      </c>
      <c r="R69" s="451">
        <f>ROUND(+Marathon!$E74,4)</f>
        <v>0.74870000000000003</v>
      </c>
      <c r="S69" s="451">
        <f>ROUND(+Marathon!$E74,4)</f>
        <v>0.74870000000000003</v>
      </c>
      <c r="T69" s="451">
        <f>ROUND(+Marathon!$E74,4)</f>
        <v>0.74870000000000003</v>
      </c>
      <c r="U69" s="451">
        <f>ROUND(+Marathon!$E74,4)</f>
        <v>0.74870000000000003</v>
      </c>
      <c r="V69" s="451">
        <f>ROUND(+Marathon!$E74,4)</f>
        <v>0.74870000000000003</v>
      </c>
      <c r="W69" s="451">
        <f>ROUND(+Marathon!$E74,4)</f>
        <v>0.74870000000000003</v>
      </c>
      <c r="X69" s="44"/>
    </row>
    <row r="70" spans="1:24" ht="15.75" thickBot="1">
      <c r="A70" s="445">
        <v>69</v>
      </c>
      <c r="B70" s="451">
        <f>ROUND(+Mile!E75,4)</f>
        <v>0.72729999999999995</v>
      </c>
      <c r="C70" s="451">
        <f>ROUND(+'5K'!E75,4)</f>
        <v>0.74219999999999997</v>
      </c>
      <c r="D70" s="451">
        <f>ROUND(+'6K'!E75,4)</f>
        <v>0.74339999999999995</v>
      </c>
      <c r="E70" s="451">
        <f>ROUND(+'4MI'!E75,4)</f>
        <v>0.74390000000000001</v>
      </c>
      <c r="F70" s="451">
        <f>ROUND(+'8K'!$E75,4)</f>
        <v>0.74539999999999995</v>
      </c>
      <c r="G70" s="451">
        <f>ROUND(+'5MI'!E75,4)</f>
        <v>0.74539999999999995</v>
      </c>
      <c r="H70" s="451">
        <f>ROUND(+'10K'!$E75,4)</f>
        <v>0.74690000000000001</v>
      </c>
      <c r="I70" s="451">
        <f>ROUND(+'7MI'!$E75,4)</f>
        <v>0.74550000000000005</v>
      </c>
      <c r="J70" s="452">
        <f>ROUND(+'12K'!$E75,4)</f>
        <v>0.74480000000000002</v>
      </c>
      <c r="K70" s="451">
        <f>ROUND(+'15K'!$E75,4)</f>
        <v>0.74219999999999997</v>
      </c>
      <c r="L70" s="451">
        <f>ROUND(+'10MI'!$E75,4)</f>
        <v>0.74139999999999995</v>
      </c>
      <c r="M70" s="451">
        <f>ROUND(+'20K'!$E75,4)</f>
        <v>0.73880000000000001</v>
      </c>
      <c r="N70" s="451">
        <f>ROUND(+H.Marathon!$E75,4)</f>
        <v>0.73819999999999997</v>
      </c>
      <c r="O70" s="451">
        <f>ROUND(+'25K'!$E75,4)</f>
        <v>0.73880000000000001</v>
      </c>
      <c r="P70" s="451">
        <f>ROUND(+'30K'!$E75,4)</f>
        <v>0.73939999999999995</v>
      </c>
      <c r="Q70" s="451">
        <f>ROUND(+Marathon!$E75,4)</f>
        <v>0.74050000000000005</v>
      </c>
      <c r="R70" s="451">
        <f>ROUND(+Marathon!$E75,4)</f>
        <v>0.74050000000000005</v>
      </c>
      <c r="S70" s="451">
        <f>ROUND(+Marathon!$E75,4)</f>
        <v>0.74050000000000005</v>
      </c>
      <c r="T70" s="451">
        <f>ROUND(+Marathon!$E75,4)</f>
        <v>0.74050000000000005</v>
      </c>
      <c r="U70" s="451">
        <f>ROUND(+Marathon!$E75,4)</f>
        <v>0.74050000000000005</v>
      </c>
      <c r="V70" s="451">
        <f>ROUND(+Marathon!$E75,4)</f>
        <v>0.74050000000000005</v>
      </c>
      <c r="W70" s="451">
        <f>ROUND(+Marathon!$E75,4)</f>
        <v>0.74050000000000005</v>
      </c>
      <c r="X70" s="44"/>
    </row>
    <row r="71" spans="1:24">
      <c r="A71" s="453">
        <v>70</v>
      </c>
      <c r="B71" s="454">
        <f>ROUND(+Mile!E76,4)</f>
        <v>0.71660000000000001</v>
      </c>
      <c r="C71" s="454">
        <f>ROUND(+'5K'!E76,4)</f>
        <v>0.7339</v>
      </c>
      <c r="D71" s="454">
        <f>ROUND(+'6K'!E76,4)</f>
        <v>0.73529999999999995</v>
      </c>
      <c r="E71" s="454">
        <f>ROUND(+'4MI'!E76,4)</f>
        <v>0.7359</v>
      </c>
      <c r="F71" s="454">
        <f>ROUND(+'8K'!$E76,4)</f>
        <v>0.73760000000000003</v>
      </c>
      <c r="G71" s="454">
        <f>ROUND(+'5MI'!E76,4)</f>
        <v>0.73770000000000002</v>
      </c>
      <c r="H71" s="454">
        <f>ROUND(+'10K'!$E76,4)</f>
        <v>0.73939999999999995</v>
      </c>
      <c r="I71" s="450">
        <f>ROUND(+'7MI'!$E76,4)</f>
        <v>0.73799999999999999</v>
      </c>
      <c r="J71" s="454">
        <f>ROUND(+'12K'!$E76,4)</f>
        <v>0.73719999999999997</v>
      </c>
      <c r="K71" s="454">
        <f>ROUND(+'15K'!$E76,4)</f>
        <v>0.73450000000000004</v>
      </c>
      <c r="L71" s="454">
        <f>ROUND(+'10MI'!$E76,4)</f>
        <v>0.73370000000000002</v>
      </c>
      <c r="M71" s="454">
        <f>ROUND(+'20K'!$E76,4)</f>
        <v>0.73099999999999998</v>
      </c>
      <c r="N71" s="454">
        <f>ROUND(+H.Marathon!$E76,4)</f>
        <v>0.73040000000000005</v>
      </c>
      <c r="O71" s="454">
        <f>ROUND(+'25K'!$E76,4)</f>
        <v>0.73089999999999999</v>
      </c>
      <c r="P71" s="454">
        <f>ROUND(+'30K'!$E76,4)</f>
        <v>0.73140000000000005</v>
      </c>
      <c r="Q71" s="454">
        <f>ROUND(+Marathon!$E76,4)</f>
        <v>0.73229999999999995</v>
      </c>
      <c r="R71" s="454">
        <f>ROUND(+Marathon!$E76,4)</f>
        <v>0.73229999999999995</v>
      </c>
      <c r="S71" s="454">
        <f>ROUND(+Marathon!$E76,4)</f>
        <v>0.73229999999999995</v>
      </c>
      <c r="T71" s="454">
        <f>ROUND(+Marathon!$E76,4)</f>
        <v>0.73229999999999995</v>
      </c>
      <c r="U71" s="454">
        <f>ROUND(+Marathon!$E76,4)</f>
        <v>0.73229999999999995</v>
      </c>
      <c r="V71" s="454">
        <f>ROUND(+Marathon!$E76,4)</f>
        <v>0.73229999999999995</v>
      </c>
      <c r="W71" s="454">
        <f>ROUND(+Marathon!$E76,4)</f>
        <v>0.73229999999999995</v>
      </c>
      <c r="X71" s="44"/>
    </row>
    <row r="72" spans="1:24">
      <c r="A72" s="445">
        <v>71</v>
      </c>
      <c r="B72" s="451">
        <f>ROUND(+Mile!E77,4)</f>
        <v>0.70520000000000005</v>
      </c>
      <c r="C72" s="451">
        <f>ROUND(+'5K'!E77,4)</f>
        <v>0.72499999999999998</v>
      </c>
      <c r="D72" s="451">
        <f>ROUND(+'6K'!E77,4)</f>
        <v>0.72670000000000001</v>
      </c>
      <c r="E72" s="451">
        <f>ROUND(+'4MI'!E77,4)</f>
        <v>0.72740000000000005</v>
      </c>
      <c r="F72" s="451">
        <f>ROUND(+'8K'!$E77,4)</f>
        <v>0.72940000000000005</v>
      </c>
      <c r="G72" s="451">
        <f>ROUND(+'5MI'!E77,4)</f>
        <v>0.72950000000000004</v>
      </c>
      <c r="H72" s="451">
        <f>ROUND(+'10K'!$E77,4)</f>
        <v>0.73150000000000004</v>
      </c>
      <c r="I72" s="451">
        <f>ROUND(+'7MI'!$E77,4)</f>
        <v>0.73</v>
      </c>
      <c r="J72" s="452">
        <f>ROUND(+'12K'!$E77,4)</f>
        <v>0.72929999999999995</v>
      </c>
      <c r="K72" s="451">
        <f>ROUND(+'15K'!$E77,4)</f>
        <v>0.72650000000000003</v>
      </c>
      <c r="L72" s="451">
        <f>ROUND(+'10MI'!$E77,4)</f>
        <v>0.72560000000000002</v>
      </c>
      <c r="M72" s="451">
        <f>ROUND(+'20K'!$E77,4)</f>
        <v>0.72299999999999998</v>
      </c>
      <c r="N72" s="451">
        <f>ROUND(+H.Marathon!$E77,4)</f>
        <v>0.72230000000000005</v>
      </c>
      <c r="O72" s="451">
        <f>ROUND(+'25K'!$E77,4)</f>
        <v>0.72270000000000001</v>
      </c>
      <c r="P72" s="451">
        <f>ROUND(+'30K'!$E77,4)</f>
        <v>0.72319999999999995</v>
      </c>
      <c r="Q72" s="451">
        <f>ROUND(+Marathon!$E77,4)</f>
        <v>0.72409999999999997</v>
      </c>
      <c r="R72" s="451">
        <f>ROUND(+Marathon!$E77,4)</f>
        <v>0.72409999999999997</v>
      </c>
      <c r="S72" s="451">
        <f>ROUND(+Marathon!$E77,4)</f>
        <v>0.72409999999999997</v>
      </c>
      <c r="T72" s="451">
        <f>ROUND(+Marathon!$E77,4)</f>
        <v>0.72409999999999997</v>
      </c>
      <c r="U72" s="451">
        <f>ROUND(+Marathon!$E77,4)</f>
        <v>0.72409999999999997</v>
      </c>
      <c r="V72" s="451">
        <f>ROUND(+Marathon!$E77,4)</f>
        <v>0.72409999999999997</v>
      </c>
      <c r="W72" s="451">
        <f>ROUND(+Marathon!$E77,4)</f>
        <v>0.72409999999999997</v>
      </c>
      <c r="X72" s="44"/>
    </row>
    <row r="73" spans="1:24">
      <c r="A73" s="445">
        <v>72</v>
      </c>
      <c r="B73" s="451">
        <f>ROUND(+Mile!E78,4)</f>
        <v>0.69289999999999996</v>
      </c>
      <c r="C73" s="451">
        <f>ROUND(+'5K'!E78,4)</f>
        <v>0.71560000000000001</v>
      </c>
      <c r="D73" s="451">
        <f>ROUND(+'6K'!E78,4)</f>
        <v>0.71750000000000003</v>
      </c>
      <c r="E73" s="451">
        <f>ROUND(+'4MI'!E78,4)</f>
        <v>0.71830000000000005</v>
      </c>
      <c r="F73" s="451">
        <f>ROUND(+'8K'!$E78,4)</f>
        <v>0.72060000000000002</v>
      </c>
      <c r="G73" s="451">
        <f>ROUND(+'5MI'!E78,4)</f>
        <v>0.72070000000000001</v>
      </c>
      <c r="H73" s="451">
        <f>ROUND(+'10K'!$E78,4)</f>
        <v>0.72299999999999998</v>
      </c>
      <c r="I73" s="451">
        <f>ROUND(+'7MI'!$E78,4)</f>
        <v>0.72150000000000003</v>
      </c>
      <c r="J73" s="452">
        <f>ROUND(+'12K'!$E78,4)</f>
        <v>0.72070000000000001</v>
      </c>
      <c r="K73" s="451">
        <f>ROUND(+'15K'!$E78,4)</f>
        <v>0.71779999999999999</v>
      </c>
      <c r="L73" s="451">
        <f>ROUND(+'10MI'!$E78,4)</f>
        <v>0.71689999999999998</v>
      </c>
      <c r="M73" s="451">
        <f>ROUND(+'20K'!$E78,4)</f>
        <v>0.71419999999999995</v>
      </c>
      <c r="N73" s="451">
        <f>ROUND(+H.Marathon!$E78,4)</f>
        <v>0.71350000000000002</v>
      </c>
      <c r="O73" s="451">
        <f>ROUND(+'25K'!$E78,4)</f>
        <v>0.71399999999999997</v>
      </c>
      <c r="P73" s="451">
        <f>ROUND(+'30K'!$E78,4)</f>
        <v>0.71450000000000002</v>
      </c>
      <c r="Q73" s="451">
        <f>ROUND(+Marathon!$E78,4)</f>
        <v>0.71550000000000002</v>
      </c>
      <c r="R73" s="451">
        <f>ROUND(+Marathon!$E78,4)</f>
        <v>0.71550000000000002</v>
      </c>
      <c r="S73" s="451">
        <f>ROUND(+Marathon!$E78,4)</f>
        <v>0.71550000000000002</v>
      </c>
      <c r="T73" s="451">
        <f>ROUND(+Marathon!$E78,4)</f>
        <v>0.71550000000000002</v>
      </c>
      <c r="U73" s="451">
        <f>ROUND(+Marathon!$E78,4)</f>
        <v>0.71550000000000002</v>
      </c>
      <c r="V73" s="451">
        <f>ROUND(+Marathon!$E78,4)</f>
        <v>0.71550000000000002</v>
      </c>
      <c r="W73" s="451">
        <f>ROUND(+Marathon!$E78,4)</f>
        <v>0.71550000000000002</v>
      </c>
      <c r="X73" s="44"/>
    </row>
    <row r="74" spans="1:24">
      <c r="A74" s="445">
        <v>73</v>
      </c>
      <c r="B74" s="451">
        <f>ROUND(+Mile!E79,4)</f>
        <v>0.67989999999999995</v>
      </c>
      <c r="C74" s="451">
        <f>ROUND(+'5K'!E79,4)</f>
        <v>0.70550000000000002</v>
      </c>
      <c r="D74" s="451">
        <f>ROUND(+'6K'!E79,4)</f>
        <v>0.7077</v>
      </c>
      <c r="E74" s="451">
        <f>ROUND(+'4MI'!E79,4)</f>
        <v>0.70860000000000001</v>
      </c>
      <c r="F74" s="451">
        <f>ROUND(+'8K'!$E79,4)</f>
        <v>0.71120000000000005</v>
      </c>
      <c r="G74" s="451">
        <f>ROUND(+'5MI'!E79,4)</f>
        <v>0.71130000000000004</v>
      </c>
      <c r="H74" s="451">
        <f>ROUND(+'10K'!$E79,4)</f>
        <v>0.71389999999999998</v>
      </c>
      <c r="I74" s="451">
        <f>ROUND(+'7MI'!$E79,4)</f>
        <v>0.71230000000000004</v>
      </c>
      <c r="J74" s="452">
        <f>ROUND(+'12K'!$E79,4)</f>
        <v>0.71150000000000002</v>
      </c>
      <c r="K74" s="451">
        <f>ROUND(+'15K'!$E79,4)</f>
        <v>0.70850000000000002</v>
      </c>
      <c r="L74" s="451">
        <f>ROUND(+'10MI'!$E79,4)</f>
        <v>0.70760000000000001</v>
      </c>
      <c r="M74" s="451">
        <f>ROUND(+'20K'!$E79,4)</f>
        <v>0.70469999999999999</v>
      </c>
      <c r="N74" s="451">
        <f>ROUND(+H.Marathon!$E79,4)</f>
        <v>0.70399999999999996</v>
      </c>
      <c r="O74" s="451">
        <f>ROUND(+'25K'!$E79,4)</f>
        <v>0.7046</v>
      </c>
      <c r="P74" s="451">
        <f>ROUND(+'30K'!$E79,4)</f>
        <v>0.70520000000000005</v>
      </c>
      <c r="Q74" s="451">
        <f>ROUND(+Marathon!$E79,4)</f>
        <v>0.70630000000000004</v>
      </c>
      <c r="R74" s="451">
        <f>ROUND(+Marathon!$E79,4)</f>
        <v>0.70630000000000004</v>
      </c>
      <c r="S74" s="451">
        <f>ROUND(+Marathon!$E79,4)</f>
        <v>0.70630000000000004</v>
      </c>
      <c r="T74" s="451">
        <f>ROUND(+Marathon!$E79,4)</f>
        <v>0.70630000000000004</v>
      </c>
      <c r="U74" s="451">
        <f>ROUND(+Marathon!$E79,4)</f>
        <v>0.70630000000000004</v>
      </c>
      <c r="V74" s="451">
        <f>ROUND(+Marathon!$E79,4)</f>
        <v>0.70630000000000004</v>
      </c>
      <c r="W74" s="451">
        <f>ROUND(+Marathon!$E79,4)</f>
        <v>0.70630000000000004</v>
      </c>
      <c r="X74" s="44"/>
    </row>
    <row r="75" spans="1:24" ht="15.75" thickBot="1">
      <c r="A75" s="445">
        <v>74</v>
      </c>
      <c r="B75" s="451">
        <f>ROUND(+Mile!E80,4)</f>
        <v>0.66610000000000003</v>
      </c>
      <c r="C75" s="451">
        <f>ROUND(+'5K'!E80,4)</f>
        <v>0.69479999999999997</v>
      </c>
      <c r="D75" s="451">
        <f>ROUND(+'6K'!E80,4)</f>
        <v>0.69720000000000004</v>
      </c>
      <c r="E75" s="451">
        <f>ROUND(+'4MI'!E80,4)</f>
        <v>0.69820000000000004</v>
      </c>
      <c r="F75" s="451">
        <f>ROUND(+'8K'!$E80,4)</f>
        <v>0.70099999999999996</v>
      </c>
      <c r="G75" s="451">
        <f>ROUND(+'5MI'!E80,4)</f>
        <v>0.70109999999999995</v>
      </c>
      <c r="H75" s="451">
        <f>ROUND(+'10K'!$E80,4)</f>
        <v>0.70399999999999996</v>
      </c>
      <c r="I75" s="451">
        <f>ROUND(+'7MI'!$E80,4)</f>
        <v>0.70240000000000002</v>
      </c>
      <c r="J75" s="452">
        <f>ROUND(+'12K'!$E80,4)</f>
        <v>0.70150000000000001</v>
      </c>
      <c r="K75" s="451">
        <f>ROUND(+'15K'!$E80,4)</f>
        <v>0.69850000000000001</v>
      </c>
      <c r="L75" s="451">
        <f>ROUND(+'10MI'!$E80,4)</f>
        <v>0.69750000000000001</v>
      </c>
      <c r="M75" s="451">
        <f>ROUND(+'20K'!$E80,4)</f>
        <v>0.69450000000000001</v>
      </c>
      <c r="N75" s="451">
        <f>ROUND(+H.Marathon!$E80,4)</f>
        <v>0.69379999999999997</v>
      </c>
      <c r="O75" s="451">
        <f>ROUND(+'25K'!$E80,4)</f>
        <v>0.69440000000000002</v>
      </c>
      <c r="P75" s="451">
        <f>ROUND(+'30K'!$E80,4)</f>
        <v>0.69510000000000005</v>
      </c>
      <c r="Q75" s="451">
        <f>ROUND(+Marathon!$E80,4)</f>
        <v>0.69630000000000003</v>
      </c>
      <c r="R75" s="451">
        <f>ROUND(+Marathon!$E80,4)</f>
        <v>0.69630000000000003</v>
      </c>
      <c r="S75" s="451">
        <f>ROUND(+Marathon!$E80,4)</f>
        <v>0.69630000000000003</v>
      </c>
      <c r="T75" s="451">
        <f>ROUND(+Marathon!$E80,4)</f>
        <v>0.69630000000000003</v>
      </c>
      <c r="U75" s="451">
        <f>ROUND(+Marathon!$E80,4)</f>
        <v>0.69630000000000003</v>
      </c>
      <c r="V75" s="451">
        <f>ROUND(+Marathon!$E80,4)</f>
        <v>0.69630000000000003</v>
      </c>
      <c r="W75" s="451">
        <f>ROUND(+Marathon!$E80,4)</f>
        <v>0.69630000000000003</v>
      </c>
      <c r="X75" s="44"/>
    </row>
    <row r="76" spans="1:24">
      <c r="A76" s="453">
        <v>75</v>
      </c>
      <c r="B76" s="454">
        <f>ROUND(+Mile!E81,4)</f>
        <v>0.65139999999999998</v>
      </c>
      <c r="C76" s="454">
        <f>ROUND(+'5K'!E81,4)</f>
        <v>0.68359999999999999</v>
      </c>
      <c r="D76" s="454">
        <f>ROUND(+'6K'!E81,4)</f>
        <v>0.68620000000000003</v>
      </c>
      <c r="E76" s="454">
        <f>ROUND(+'4MI'!E81,4)</f>
        <v>0.68720000000000003</v>
      </c>
      <c r="F76" s="454">
        <f>ROUND(+'8K'!$E81,4)</f>
        <v>0.69030000000000002</v>
      </c>
      <c r="G76" s="454">
        <f>ROUND(+'5MI'!E81,4)</f>
        <v>0.69040000000000001</v>
      </c>
      <c r="H76" s="454">
        <f>ROUND(+'10K'!$E81,4)</f>
        <v>0.69350000000000001</v>
      </c>
      <c r="I76" s="450">
        <f>ROUND(+'7MI'!$E81,4)</f>
        <v>0.69179999999999997</v>
      </c>
      <c r="J76" s="454">
        <f>ROUND(+'12K'!$E81,4)</f>
        <v>0.69089999999999996</v>
      </c>
      <c r="K76" s="454">
        <f>ROUND(+'15K'!$E81,4)</f>
        <v>0.68779999999999997</v>
      </c>
      <c r="L76" s="454">
        <f>ROUND(+'10MI'!$E81,4)</f>
        <v>0.68679999999999997</v>
      </c>
      <c r="M76" s="454">
        <f>ROUND(+'20K'!$E81,4)</f>
        <v>0.68379999999999996</v>
      </c>
      <c r="N76" s="454">
        <f>ROUND(+H.Marathon!$E81,4)</f>
        <v>0.68300000000000005</v>
      </c>
      <c r="O76" s="454">
        <f>ROUND(+'25K'!$E81,4)</f>
        <v>0.68369999999999997</v>
      </c>
      <c r="P76" s="454">
        <f>ROUND(+'30K'!$E81,4)</f>
        <v>0.68440000000000001</v>
      </c>
      <c r="Q76" s="454">
        <f>ROUND(+Marathon!$E81,4)</f>
        <v>0.68569999999999998</v>
      </c>
      <c r="R76" s="454">
        <f>ROUND(+Marathon!$E81,4)</f>
        <v>0.68569999999999998</v>
      </c>
      <c r="S76" s="454">
        <f>ROUND(+Marathon!$E81,4)</f>
        <v>0.68569999999999998</v>
      </c>
      <c r="T76" s="454">
        <f>ROUND(+Marathon!$E81,4)</f>
        <v>0.68569999999999998</v>
      </c>
      <c r="U76" s="454">
        <f>ROUND(+Marathon!$E81,4)</f>
        <v>0.68569999999999998</v>
      </c>
      <c r="V76" s="454">
        <f>ROUND(+Marathon!$E81,4)</f>
        <v>0.68569999999999998</v>
      </c>
      <c r="W76" s="454">
        <f>ROUND(+Marathon!$E81,4)</f>
        <v>0.68569999999999998</v>
      </c>
      <c r="X76" s="44"/>
    </row>
    <row r="77" spans="1:24">
      <c r="A77" s="445">
        <v>76</v>
      </c>
      <c r="B77" s="451">
        <f>ROUND(+Mile!E82,4)</f>
        <v>0.63600000000000001</v>
      </c>
      <c r="C77" s="451">
        <f>ROUND(+'5K'!E82,4)</f>
        <v>0.67169999999999996</v>
      </c>
      <c r="D77" s="451">
        <f>ROUND(+'6K'!E82,4)</f>
        <v>0.67449999999999999</v>
      </c>
      <c r="E77" s="451">
        <f>ROUND(+'4MI'!E82,4)</f>
        <v>0.67559999999999998</v>
      </c>
      <c r="F77" s="451">
        <f>ROUND(+'8K'!$E82,4)</f>
        <v>0.67889999999999995</v>
      </c>
      <c r="G77" s="451">
        <f>ROUND(+'5MI'!E82,4)</f>
        <v>0.67900000000000005</v>
      </c>
      <c r="H77" s="451">
        <f>ROUND(+'10K'!$E82,4)</f>
        <v>0.68230000000000002</v>
      </c>
      <c r="I77" s="451">
        <f>ROUND(+'7MI'!$E82,4)</f>
        <v>0.68059999999999998</v>
      </c>
      <c r="J77" s="452">
        <f>ROUND(+'12K'!$E82,4)</f>
        <v>0.67969999999999997</v>
      </c>
      <c r="K77" s="451">
        <f>ROUND(+'15K'!$E82,4)</f>
        <v>0.6764</v>
      </c>
      <c r="L77" s="451">
        <f>ROUND(+'10MI'!$E82,4)</f>
        <v>0.6754</v>
      </c>
      <c r="M77" s="451">
        <f>ROUND(+'20K'!$E82,4)</f>
        <v>0.67230000000000001</v>
      </c>
      <c r="N77" s="451">
        <f>ROUND(+H.Marathon!$E82,4)</f>
        <v>0.67149999999999999</v>
      </c>
      <c r="O77" s="451">
        <f>ROUND(+'25K'!$E82,4)</f>
        <v>0.67220000000000002</v>
      </c>
      <c r="P77" s="451">
        <f>ROUND(+'30K'!$E82,4)</f>
        <v>0.67290000000000005</v>
      </c>
      <c r="Q77" s="451">
        <f>ROUND(+Marathon!$E82,4)</f>
        <v>0.67430000000000001</v>
      </c>
      <c r="R77" s="451">
        <f>ROUND(+Marathon!$E82,4)</f>
        <v>0.67430000000000001</v>
      </c>
      <c r="S77" s="451">
        <f>ROUND(+Marathon!$E82,4)</f>
        <v>0.67430000000000001</v>
      </c>
      <c r="T77" s="451">
        <f>ROUND(+Marathon!$E82,4)</f>
        <v>0.67430000000000001</v>
      </c>
      <c r="U77" s="451">
        <f>ROUND(+Marathon!$E82,4)</f>
        <v>0.67430000000000001</v>
      </c>
      <c r="V77" s="451">
        <f>ROUND(+Marathon!$E82,4)</f>
        <v>0.67430000000000001</v>
      </c>
      <c r="W77" s="451">
        <f>ROUND(+Marathon!$E82,4)</f>
        <v>0.67430000000000001</v>
      </c>
      <c r="X77" s="44"/>
    </row>
    <row r="78" spans="1:24">
      <c r="A78" s="445">
        <v>77</v>
      </c>
      <c r="B78" s="451">
        <f>ROUND(+Mile!E83,4)</f>
        <v>0.61970000000000003</v>
      </c>
      <c r="C78" s="451">
        <f>ROUND(+'5K'!E83,4)</f>
        <v>0.65920000000000001</v>
      </c>
      <c r="D78" s="451">
        <f>ROUND(+'6K'!E83,4)</f>
        <v>0.66220000000000001</v>
      </c>
      <c r="E78" s="451">
        <f>ROUND(+'4MI'!E83,4)</f>
        <v>0.6633</v>
      </c>
      <c r="F78" s="451">
        <f>ROUND(+'8K'!$E83,4)</f>
        <v>0.66690000000000005</v>
      </c>
      <c r="G78" s="451">
        <f>ROUND(+'5MI'!E83,4)</f>
        <v>0.66700000000000004</v>
      </c>
      <c r="H78" s="451">
        <f>ROUND(+'10K'!$E83,4)</f>
        <v>0.67049999999999998</v>
      </c>
      <c r="I78" s="451">
        <f>ROUND(+'7MI'!$E83,4)</f>
        <v>0.66869999999999996</v>
      </c>
      <c r="J78" s="452">
        <f>ROUND(+'12K'!$E83,4)</f>
        <v>0.66779999999999995</v>
      </c>
      <c r="K78" s="451">
        <f>ROUND(+'15K'!$E83,4)</f>
        <v>0.66439999999999999</v>
      </c>
      <c r="L78" s="451">
        <f>ROUND(+'10MI'!$E83,4)</f>
        <v>0.66339999999999999</v>
      </c>
      <c r="M78" s="451">
        <f>ROUND(+'20K'!$E83,4)</f>
        <v>0.66010000000000002</v>
      </c>
      <c r="N78" s="451">
        <f>ROUND(+H.Marathon!$E83,4)</f>
        <v>0.6593</v>
      </c>
      <c r="O78" s="451">
        <f>ROUND(+'25K'!$E83,4)</f>
        <v>0.66</v>
      </c>
      <c r="P78" s="451">
        <f>ROUND(+'30K'!$E83,4)</f>
        <v>0.66080000000000005</v>
      </c>
      <c r="Q78" s="451">
        <f>ROUND(+Marathon!$E83,4)</f>
        <v>0.6623</v>
      </c>
      <c r="R78" s="451">
        <f>ROUND(+Marathon!$E83,4)</f>
        <v>0.6623</v>
      </c>
      <c r="S78" s="451">
        <f>ROUND(+Marathon!$E83,4)</f>
        <v>0.6623</v>
      </c>
      <c r="T78" s="451">
        <f>ROUND(+Marathon!$E83,4)</f>
        <v>0.6623</v>
      </c>
      <c r="U78" s="451">
        <f>ROUND(+Marathon!$E83,4)</f>
        <v>0.6623</v>
      </c>
      <c r="V78" s="451">
        <f>ROUND(+Marathon!$E83,4)</f>
        <v>0.6623</v>
      </c>
      <c r="W78" s="451">
        <f>ROUND(+Marathon!$E83,4)</f>
        <v>0.6623</v>
      </c>
      <c r="X78" s="44"/>
    </row>
    <row r="79" spans="1:24">
      <c r="A79" s="445">
        <v>78</v>
      </c>
      <c r="B79" s="451">
        <f>ROUND(+Mile!E84,4)</f>
        <v>0.60270000000000001</v>
      </c>
      <c r="C79" s="451">
        <f>ROUND(+'5K'!E84,4)</f>
        <v>0.6462</v>
      </c>
      <c r="D79" s="451">
        <f>ROUND(+'6K'!E84,4)</f>
        <v>0.64929999999999999</v>
      </c>
      <c r="E79" s="451">
        <f>ROUND(+'4MI'!E84,4)</f>
        <v>0.65049999999999997</v>
      </c>
      <c r="F79" s="451">
        <f>ROUND(+'8K'!$E84,4)</f>
        <v>0.65410000000000001</v>
      </c>
      <c r="G79" s="451">
        <f>ROUND(+'5MI'!E84,4)</f>
        <v>0.6542</v>
      </c>
      <c r="H79" s="451">
        <f>ROUND(+'10K'!$E84,4)</f>
        <v>0.65790000000000004</v>
      </c>
      <c r="I79" s="451">
        <f>ROUND(+'7MI'!$E84,4)</f>
        <v>0.65610000000000002</v>
      </c>
      <c r="J79" s="452">
        <f>ROUND(+'12K'!$E84,4)</f>
        <v>0.65510000000000002</v>
      </c>
      <c r="K79" s="451">
        <f>ROUND(+'15K'!$E84,4)</f>
        <v>0.65169999999999995</v>
      </c>
      <c r="L79" s="451">
        <f>ROUND(+'10MI'!$E84,4)</f>
        <v>0.65059999999999996</v>
      </c>
      <c r="M79" s="451">
        <f>ROUND(+'20K'!$E84,4)</f>
        <v>0.6472</v>
      </c>
      <c r="N79" s="451">
        <f>ROUND(+H.Marathon!$E84,4)</f>
        <v>0.64639999999999997</v>
      </c>
      <c r="O79" s="451">
        <f>ROUND(+'25K'!$E84,4)</f>
        <v>0.6472</v>
      </c>
      <c r="P79" s="451">
        <f>ROUND(+'30K'!$E84,4)</f>
        <v>0.64800000000000002</v>
      </c>
      <c r="Q79" s="451">
        <f>ROUND(+Marathon!$E84,4)</f>
        <v>0.64949999999999997</v>
      </c>
      <c r="R79" s="451">
        <f>ROUND(+Marathon!$E84,4)</f>
        <v>0.64949999999999997</v>
      </c>
      <c r="S79" s="451">
        <f>ROUND(+Marathon!$E84,4)</f>
        <v>0.64949999999999997</v>
      </c>
      <c r="T79" s="451">
        <f>ROUND(+Marathon!$E84,4)</f>
        <v>0.64949999999999997</v>
      </c>
      <c r="U79" s="451">
        <f>ROUND(+Marathon!$E84,4)</f>
        <v>0.64949999999999997</v>
      </c>
      <c r="V79" s="451">
        <f>ROUND(+Marathon!$E84,4)</f>
        <v>0.64949999999999997</v>
      </c>
      <c r="W79" s="451">
        <f>ROUND(+Marathon!$E84,4)</f>
        <v>0.64949999999999997</v>
      </c>
      <c r="X79" s="44"/>
    </row>
    <row r="80" spans="1:24" ht="15.75" thickBot="1">
      <c r="A80" s="445">
        <v>79</v>
      </c>
      <c r="B80" s="451">
        <f>ROUND(+Mile!E85,4)</f>
        <v>0.58489999999999998</v>
      </c>
      <c r="C80" s="451">
        <f>ROUND(+'5K'!E85,4)</f>
        <v>0.63249999999999995</v>
      </c>
      <c r="D80" s="451">
        <f>ROUND(+'6K'!E85,4)</f>
        <v>0.63570000000000004</v>
      </c>
      <c r="E80" s="451">
        <f>ROUND(+'4MI'!E85,4)</f>
        <v>0.63690000000000002</v>
      </c>
      <c r="F80" s="451">
        <f>ROUND(+'8K'!$E85,4)</f>
        <v>0.64080000000000004</v>
      </c>
      <c r="G80" s="451">
        <f>ROUND(+'5MI'!E85,4)</f>
        <v>0.64090000000000003</v>
      </c>
      <c r="H80" s="451">
        <f>ROUND(+'10K'!$E85,4)</f>
        <v>0.64470000000000005</v>
      </c>
      <c r="I80" s="451">
        <f>ROUND(+'7MI'!$E85,4)</f>
        <v>0.64280000000000004</v>
      </c>
      <c r="J80" s="452">
        <f>ROUND(+'12K'!$E85,4)</f>
        <v>0.64180000000000004</v>
      </c>
      <c r="K80" s="451">
        <f>ROUND(+'15K'!$E85,4)</f>
        <v>0.63819999999999999</v>
      </c>
      <c r="L80" s="451">
        <f>ROUND(+'10MI'!$E85,4)</f>
        <v>0.6371</v>
      </c>
      <c r="M80" s="451">
        <f>ROUND(+'20K'!$E85,4)</f>
        <v>0.63370000000000004</v>
      </c>
      <c r="N80" s="451">
        <f>ROUND(+H.Marathon!$E85,4)</f>
        <v>0.63280000000000003</v>
      </c>
      <c r="O80" s="451">
        <f>ROUND(+'25K'!$E85,4)</f>
        <v>0.63360000000000005</v>
      </c>
      <c r="P80" s="451">
        <f>ROUND(+'30K'!$E85,4)</f>
        <v>0.63449999999999995</v>
      </c>
      <c r="Q80" s="451">
        <f>ROUND(+Marathon!$E85,4)</f>
        <v>0.6361</v>
      </c>
      <c r="R80" s="451">
        <f>ROUND(+Marathon!$E85,4)</f>
        <v>0.6361</v>
      </c>
      <c r="S80" s="451">
        <f>ROUND(+Marathon!$E85,4)</f>
        <v>0.6361</v>
      </c>
      <c r="T80" s="451">
        <f>ROUND(+Marathon!$E85,4)</f>
        <v>0.6361</v>
      </c>
      <c r="U80" s="451">
        <f>ROUND(+Marathon!$E85,4)</f>
        <v>0.6361</v>
      </c>
      <c r="V80" s="451">
        <f>ROUND(+Marathon!$E85,4)</f>
        <v>0.6361</v>
      </c>
      <c r="W80" s="451">
        <f>ROUND(+Marathon!$E85,4)</f>
        <v>0.6361</v>
      </c>
      <c r="X80" s="44"/>
    </row>
    <row r="81" spans="1:24">
      <c r="A81" s="453">
        <v>80</v>
      </c>
      <c r="B81" s="454">
        <f>ROUND(+Mile!E86,4)</f>
        <v>0.56620000000000004</v>
      </c>
      <c r="C81" s="454">
        <f>ROUND(+'5K'!E86,4)</f>
        <v>0.61819999999999997</v>
      </c>
      <c r="D81" s="454">
        <f>ROUND(+'6K'!E86,4)</f>
        <v>0.62150000000000005</v>
      </c>
      <c r="E81" s="454">
        <f>ROUND(+'4MI'!E86,4)</f>
        <v>0.62280000000000002</v>
      </c>
      <c r="F81" s="454">
        <f>ROUND(+'8K'!$E86,4)</f>
        <v>0.62680000000000002</v>
      </c>
      <c r="G81" s="454">
        <f>ROUND(+'5MI'!E86,4)</f>
        <v>0.62690000000000001</v>
      </c>
      <c r="H81" s="454">
        <f>ROUND(+'10K'!$E86,4)</f>
        <v>0.63090000000000002</v>
      </c>
      <c r="I81" s="450">
        <f>ROUND(+'7MI'!$E86,4)</f>
        <v>0.62890000000000001</v>
      </c>
      <c r="J81" s="454">
        <f>ROUND(+'12K'!$E86,4)</f>
        <v>0.62129999999999996</v>
      </c>
      <c r="K81" s="454">
        <f>ROUND(+'15K'!$E86,4)</f>
        <v>0.62419999999999998</v>
      </c>
      <c r="L81" s="454">
        <f>ROUND(+'10MI'!$E86,4)</f>
        <v>0.623</v>
      </c>
      <c r="M81" s="454">
        <f>ROUND(+'20K'!$E86,4)</f>
        <v>0.61939999999999995</v>
      </c>
      <c r="N81" s="454">
        <f>ROUND(+H.Marathon!$E86,4)</f>
        <v>0.61850000000000005</v>
      </c>
      <c r="O81" s="454">
        <f>ROUND(+'25K'!$E86,4)</f>
        <v>0.61929999999999996</v>
      </c>
      <c r="P81" s="454">
        <f>ROUND(+'30K'!$E86,4)</f>
        <v>0.62019999999999997</v>
      </c>
      <c r="Q81" s="454">
        <f>ROUND(+Marathon!$E86,4)</f>
        <v>0.62190000000000001</v>
      </c>
      <c r="R81" s="454">
        <f>ROUND(+Marathon!$E86,4)</f>
        <v>0.62190000000000001</v>
      </c>
      <c r="S81" s="454">
        <f>ROUND(+Marathon!$E86,4)</f>
        <v>0.62190000000000001</v>
      </c>
      <c r="T81" s="454">
        <f>ROUND(+Marathon!$E86,4)</f>
        <v>0.62190000000000001</v>
      </c>
      <c r="U81" s="454">
        <f>ROUND(+Marathon!$E86,4)</f>
        <v>0.62190000000000001</v>
      </c>
      <c r="V81" s="454">
        <f>ROUND(+Marathon!$E86,4)</f>
        <v>0.62190000000000001</v>
      </c>
      <c r="W81" s="454">
        <f>ROUND(+Marathon!$E86,4)</f>
        <v>0.62190000000000001</v>
      </c>
      <c r="X81" s="44"/>
    </row>
    <row r="82" spans="1:24">
      <c r="A82" s="445">
        <v>81</v>
      </c>
      <c r="B82" s="451">
        <f>ROUND(+Mile!E87,4)</f>
        <v>0.54679999999999995</v>
      </c>
      <c r="C82" s="451">
        <f>ROUND(+'5K'!E87,4)</f>
        <v>0.60340000000000005</v>
      </c>
      <c r="D82" s="451">
        <f>ROUND(+'6K'!E87,4)</f>
        <v>0.60680000000000001</v>
      </c>
      <c r="E82" s="451">
        <f>ROUND(+'4MI'!E87,4)</f>
        <v>0.60809999999999997</v>
      </c>
      <c r="F82" s="451">
        <f>ROUND(+'8K'!$E87,4)</f>
        <v>0.61209999999999998</v>
      </c>
      <c r="G82" s="451">
        <f>ROUND(+'5MI'!E87,4)</f>
        <v>0.61229999999999996</v>
      </c>
      <c r="H82" s="451">
        <f>ROUND(+'10K'!$E87,4)</f>
        <v>0.61629999999999996</v>
      </c>
      <c r="I82" s="451">
        <f>ROUND(+'7MI'!$E87,4)</f>
        <v>0.61429999999999996</v>
      </c>
      <c r="J82" s="452">
        <f>ROUND(+'12K'!$E87,4)</f>
        <v>0.61319999999999997</v>
      </c>
      <c r="K82" s="451">
        <f>ROUND(+'15K'!$E87,4)</f>
        <v>0.60940000000000005</v>
      </c>
      <c r="L82" s="451">
        <f>ROUND(+'10MI'!$E87,4)</f>
        <v>0.60819999999999996</v>
      </c>
      <c r="M82" s="451">
        <f>ROUND(+'20K'!$E87,4)</f>
        <v>0.60450000000000004</v>
      </c>
      <c r="N82" s="451">
        <f>ROUND(+H.Marathon!$E87,4)</f>
        <v>0.60360000000000003</v>
      </c>
      <c r="O82" s="451">
        <f>ROUND(+'25K'!$E87,4)</f>
        <v>0.60450000000000004</v>
      </c>
      <c r="P82" s="451">
        <f>ROUND(+'30K'!$E87,4)</f>
        <v>0.60540000000000005</v>
      </c>
      <c r="Q82" s="451">
        <f>ROUND(+Marathon!$E87,4)</f>
        <v>0.60709999999999997</v>
      </c>
      <c r="R82" s="451">
        <f>ROUND(+Marathon!$E87,4)</f>
        <v>0.60709999999999997</v>
      </c>
      <c r="S82" s="451">
        <f>ROUND(+Marathon!$E87,4)</f>
        <v>0.60709999999999997</v>
      </c>
      <c r="T82" s="451">
        <f>ROUND(+Marathon!$E87,4)</f>
        <v>0.60709999999999997</v>
      </c>
      <c r="U82" s="451">
        <f>ROUND(+Marathon!$E87,4)</f>
        <v>0.60709999999999997</v>
      </c>
      <c r="V82" s="451">
        <f>ROUND(+Marathon!$E87,4)</f>
        <v>0.60709999999999997</v>
      </c>
      <c r="W82" s="451">
        <f>ROUND(+Marathon!$E87,4)</f>
        <v>0.60709999999999997</v>
      </c>
      <c r="X82" s="44"/>
    </row>
    <row r="83" spans="1:24">
      <c r="A83" s="445">
        <v>82</v>
      </c>
      <c r="B83" s="451">
        <f>ROUND(+Mile!E88,4)</f>
        <v>0.52649999999999997</v>
      </c>
      <c r="C83" s="451">
        <f>ROUND(+'5K'!E88,4)</f>
        <v>0.58789999999999998</v>
      </c>
      <c r="D83" s="451">
        <f>ROUND(+'6K'!E88,4)</f>
        <v>0.59140000000000004</v>
      </c>
      <c r="E83" s="451">
        <f>ROUND(+'4MI'!E88,4)</f>
        <v>0.5927</v>
      </c>
      <c r="F83" s="451">
        <f>ROUND(+'8K'!$E88,4)</f>
        <v>0.59689999999999999</v>
      </c>
      <c r="G83" s="451">
        <f>ROUND(+'5MI'!E88,4)</f>
        <v>0.59699999999999998</v>
      </c>
      <c r="H83" s="451">
        <f>ROUND(+'10K'!$E88,4)</f>
        <v>0.60109999999999997</v>
      </c>
      <c r="I83" s="451">
        <f>ROUND(+'7MI'!$E88,4)</f>
        <v>0.59899999999999998</v>
      </c>
      <c r="J83" s="452">
        <f>ROUND(+'12K'!$E88,4)</f>
        <v>0.59789999999999999</v>
      </c>
      <c r="K83" s="451">
        <f>ROUND(+'15K'!$E88,4)</f>
        <v>0.59399999999999997</v>
      </c>
      <c r="L83" s="451">
        <f>ROUND(+'10MI'!$E88,4)</f>
        <v>0.59279999999999999</v>
      </c>
      <c r="M83" s="451">
        <f>ROUND(+'20K'!$E88,4)</f>
        <v>0.58889999999999998</v>
      </c>
      <c r="N83" s="451">
        <f>ROUND(+H.Marathon!$E88,4)</f>
        <v>0.58799999999999997</v>
      </c>
      <c r="O83" s="451">
        <f>ROUND(+'25K'!$E88,4)</f>
        <v>0.58889999999999998</v>
      </c>
      <c r="P83" s="451">
        <f>ROUND(+'30K'!$E88,4)</f>
        <v>0.58979999999999999</v>
      </c>
      <c r="Q83" s="451">
        <f>ROUND(+Marathon!$E88,4)</f>
        <v>0.59150000000000003</v>
      </c>
      <c r="R83" s="451">
        <f>ROUND(+Marathon!$E88,4)</f>
        <v>0.59150000000000003</v>
      </c>
      <c r="S83" s="451">
        <f>ROUND(+Marathon!$E88,4)</f>
        <v>0.59150000000000003</v>
      </c>
      <c r="T83" s="451">
        <f>ROUND(+Marathon!$E88,4)</f>
        <v>0.59150000000000003</v>
      </c>
      <c r="U83" s="451">
        <f>ROUND(+Marathon!$E88,4)</f>
        <v>0.59150000000000003</v>
      </c>
      <c r="V83" s="451">
        <f>ROUND(+Marathon!$E88,4)</f>
        <v>0.59150000000000003</v>
      </c>
      <c r="W83" s="451">
        <f>ROUND(+Marathon!$E88,4)</f>
        <v>0.59150000000000003</v>
      </c>
      <c r="X83" s="44"/>
    </row>
    <row r="84" spans="1:24">
      <c r="A84" s="445">
        <v>83</v>
      </c>
      <c r="B84" s="451">
        <f>ROUND(+Mile!E89,4)</f>
        <v>0.50549999999999995</v>
      </c>
      <c r="C84" s="451">
        <f>ROUND(+'5K'!E89,4)</f>
        <v>0.57179999999999997</v>
      </c>
      <c r="D84" s="451">
        <f>ROUND(+'6K'!E89,4)</f>
        <v>0.57540000000000002</v>
      </c>
      <c r="E84" s="451">
        <f>ROUND(+'4MI'!E89,4)</f>
        <v>0.57669999999999999</v>
      </c>
      <c r="F84" s="451">
        <f>ROUND(+'8K'!$E89,4)</f>
        <v>0.58099999999999996</v>
      </c>
      <c r="G84" s="451">
        <f>ROUND(+'5MI'!E89,4)</f>
        <v>0.58109999999999995</v>
      </c>
      <c r="H84" s="451">
        <f>ROUND(+'10K'!$E89,4)</f>
        <v>0.58530000000000004</v>
      </c>
      <c r="I84" s="451">
        <f>ROUND(+'7MI'!$E89,4)</f>
        <v>0.58309999999999995</v>
      </c>
      <c r="J84" s="452">
        <f>ROUND(+'12K'!$E89,4)</f>
        <v>0.58199999999999996</v>
      </c>
      <c r="K84" s="451">
        <f>ROUND(+'15K'!$E89,4)</f>
        <v>0.57789999999999997</v>
      </c>
      <c r="L84" s="451">
        <f>ROUND(+'10MI'!$E89,4)</f>
        <v>0.5766</v>
      </c>
      <c r="M84" s="451">
        <f>ROUND(+'20K'!$E89,4)</f>
        <v>0.57269999999999999</v>
      </c>
      <c r="N84" s="451">
        <f>ROUND(+H.Marathon!$E89,4)</f>
        <v>0.57169999999999999</v>
      </c>
      <c r="O84" s="451">
        <f>ROUND(+'25K'!$E89,4)</f>
        <v>0.5726</v>
      </c>
      <c r="P84" s="451">
        <f>ROUND(+'30K'!$E89,4)</f>
        <v>0.57350000000000001</v>
      </c>
      <c r="Q84" s="451">
        <f>ROUND(+Marathon!$E89,4)</f>
        <v>0.57530000000000003</v>
      </c>
      <c r="R84" s="451">
        <f>ROUND(+Marathon!$E89,4)</f>
        <v>0.57530000000000003</v>
      </c>
      <c r="S84" s="451">
        <f>ROUND(+Marathon!$E89,4)</f>
        <v>0.57530000000000003</v>
      </c>
      <c r="T84" s="451">
        <f>ROUND(+Marathon!$E89,4)</f>
        <v>0.57530000000000003</v>
      </c>
      <c r="U84" s="451">
        <f>ROUND(+Marathon!$E89,4)</f>
        <v>0.57530000000000003</v>
      </c>
      <c r="V84" s="451">
        <f>ROUND(+Marathon!$E89,4)</f>
        <v>0.57530000000000003</v>
      </c>
      <c r="W84" s="451">
        <f>ROUND(+Marathon!$E89,4)</f>
        <v>0.57530000000000003</v>
      </c>
      <c r="X84" s="44"/>
    </row>
    <row r="85" spans="1:24" ht="15.75" thickBot="1">
      <c r="A85" s="445">
        <v>84</v>
      </c>
      <c r="B85" s="451">
        <f>ROUND(+Mile!E90,4)</f>
        <v>0.48370000000000002</v>
      </c>
      <c r="C85" s="451">
        <f>ROUND(+'5K'!E90,4)</f>
        <v>0.55520000000000003</v>
      </c>
      <c r="D85" s="451">
        <f>ROUND(+'6K'!E90,4)</f>
        <v>0.55879999999999996</v>
      </c>
      <c r="E85" s="451">
        <f>ROUND(+'4MI'!E90,4)</f>
        <v>0.56010000000000004</v>
      </c>
      <c r="F85" s="451">
        <f>ROUND(+'8K'!$E90,4)</f>
        <v>0.56440000000000001</v>
      </c>
      <c r="G85" s="451">
        <f>ROUND(+'5MI'!E90,4)</f>
        <v>0.5645</v>
      </c>
      <c r="H85" s="451">
        <f>ROUND(+'10K'!$E90,4)</f>
        <v>0.56869999999999998</v>
      </c>
      <c r="I85" s="451">
        <f>ROUND(+'7MI'!$E90,4)</f>
        <v>0.5665</v>
      </c>
      <c r="J85" s="452">
        <f>ROUND(+'12K'!$E90,4)</f>
        <v>0.56530000000000002</v>
      </c>
      <c r="K85" s="451">
        <f>ROUND(+'15K'!$E90,4)</f>
        <v>0.56110000000000004</v>
      </c>
      <c r="L85" s="451">
        <f>ROUND(+'10MI'!$E90,4)</f>
        <v>0.55979999999999996</v>
      </c>
      <c r="M85" s="451">
        <f>ROUND(+'20K'!$E90,4)</f>
        <v>0.55569999999999997</v>
      </c>
      <c r="N85" s="451">
        <f>ROUND(+H.Marathon!$E90,4)</f>
        <v>0.55469999999999997</v>
      </c>
      <c r="O85" s="451">
        <f>ROUND(+'25K'!$E90,4)</f>
        <v>0.55559999999999998</v>
      </c>
      <c r="P85" s="451">
        <f>ROUND(+'30K'!$E90,4)</f>
        <v>0.55649999999999999</v>
      </c>
      <c r="Q85" s="451">
        <f>ROUND(+Marathon!$E90,4)</f>
        <v>0.55830000000000002</v>
      </c>
      <c r="R85" s="451">
        <f>ROUND(+Marathon!$E90,4)</f>
        <v>0.55830000000000002</v>
      </c>
      <c r="S85" s="451">
        <f>ROUND(+Marathon!$E90,4)</f>
        <v>0.55830000000000002</v>
      </c>
      <c r="T85" s="451">
        <f>ROUND(+Marathon!$E90,4)</f>
        <v>0.55830000000000002</v>
      </c>
      <c r="U85" s="451">
        <f>ROUND(+Marathon!$E90,4)</f>
        <v>0.55830000000000002</v>
      </c>
      <c r="V85" s="451">
        <f>ROUND(+Marathon!$E90,4)</f>
        <v>0.55830000000000002</v>
      </c>
      <c r="W85" s="451">
        <f>ROUND(+Marathon!$E90,4)</f>
        <v>0.55830000000000002</v>
      </c>
      <c r="X85" s="44"/>
    </row>
    <row r="86" spans="1:24">
      <c r="A86" s="453">
        <v>85</v>
      </c>
      <c r="B86" s="454">
        <f>ROUND(+Mile!E91,4)</f>
        <v>0.46100000000000002</v>
      </c>
      <c r="C86" s="454">
        <f>ROUND(+'5K'!E91,4)</f>
        <v>0.53790000000000004</v>
      </c>
      <c r="D86" s="454">
        <f>ROUND(+'6K'!E91,4)</f>
        <v>0.54149999999999998</v>
      </c>
      <c r="E86" s="454">
        <f>ROUND(+'4MI'!E91,4)</f>
        <v>0.54290000000000005</v>
      </c>
      <c r="F86" s="454">
        <f>ROUND(+'8K'!$E91,4)</f>
        <v>0.54710000000000003</v>
      </c>
      <c r="G86" s="454">
        <f>ROUND(+'5MI'!E91,4)</f>
        <v>0.54720000000000002</v>
      </c>
      <c r="H86" s="454">
        <f>ROUND(+'10K'!$E91,4)</f>
        <v>0.55149999999999999</v>
      </c>
      <c r="I86" s="450">
        <f>ROUND(+'7MI'!$E91,4)</f>
        <v>0.54920000000000002</v>
      </c>
      <c r="J86" s="454">
        <f>ROUND(+'12K'!$E91,4)</f>
        <v>0.54800000000000004</v>
      </c>
      <c r="K86" s="454">
        <f>ROUND(+'15K'!$E91,4)</f>
        <v>0.54359999999999997</v>
      </c>
      <c r="L86" s="454">
        <f>ROUND(+'10MI'!$E91,4)</f>
        <v>0.5423</v>
      </c>
      <c r="M86" s="454">
        <f>ROUND(+'20K'!$E91,4)</f>
        <v>0.53800000000000003</v>
      </c>
      <c r="N86" s="454">
        <f>ROUND(+H.Marathon!$E91,4)</f>
        <v>0.53700000000000003</v>
      </c>
      <c r="O86" s="454">
        <f>ROUND(+'25K'!$E91,4)</f>
        <v>0.53790000000000004</v>
      </c>
      <c r="P86" s="454">
        <f>ROUND(+'30K'!$E91,4)</f>
        <v>0.53890000000000005</v>
      </c>
      <c r="Q86" s="454">
        <f>ROUND(+Marathon!$E91,4)</f>
        <v>0.54069999999999996</v>
      </c>
      <c r="R86" s="454">
        <f>ROUND(+Marathon!$E91,4)</f>
        <v>0.54069999999999996</v>
      </c>
      <c r="S86" s="454">
        <f>ROUND(+Marathon!$E91,4)</f>
        <v>0.54069999999999996</v>
      </c>
      <c r="T86" s="454">
        <f>ROUND(+Marathon!$E91,4)</f>
        <v>0.54069999999999996</v>
      </c>
      <c r="U86" s="454">
        <f>ROUND(+Marathon!$E91,4)</f>
        <v>0.54069999999999996</v>
      </c>
      <c r="V86" s="454">
        <f>ROUND(+Marathon!$E91,4)</f>
        <v>0.54069999999999996</v>
      </c>
      <c r="W86" s="454">
        <f>ROUND(+Marathon!$E91,4)</f>
        <v>0.54069999999999996</v>
      </c>
      <c r="X86" s="44"/>
    </row>
    <row r="87" spans="1:24">
      <c r="A87" s="445">
        <v>86</v>
      </c>
      <c r="B87" s="451">
        <f>ROUND(+Mile!E92,4)</f>
        <v>0.43759999999999999</v>
      </c>
      <c r="C87" s="451">
        <f>ROUND(+'5K'!E92,4)</f>
        <v>0.52</v>
      </c>
      <c r="D87" s="451">
        <f>ROUND(+'6K'!E92,4)</f>
        <v>0.52359999999999995</v>
      </c>
      <c r="E87" s="451">
        <f>ROUND(+'4MI'!E92,4)</f>
        <v>0.52500000000000002</v>
      </c>
      <c r="F87" s="451">
        <f>ROUND(+'8K'!$E92,4)</f>
        <v>0.5292</v>
      </c>
      <c r="G87" s="451">
        <f>ROUND(+'5MI'!E92,4)</f>
        <v>0.52929999999999999</v>
      </c>
      <c r="H87" s="451">
        <f>ROUND(+'10K'!$E92,4)</f>
        <v>0.53359999999999996</v>
      </c>
      <c r="I87" s="451">
        <f>ROUND(+'7MI'!$E92,4)</f>
        <v>0.53120000000000001</v>
      </c>
      <c r="J87" s="452">
        <f>ROUND(+'12K'!$E92,4)</f>
        <v>0.52990000000000004</v>
      </c>
      <c r="K87" s="451">
        <f>ROUND(+'15K'!$E92,4)</f>
        <v>0.52549999999999997</v>
      </c>
      <c r="L87" s="451">
        <f>ROUND(+'10MI'!$E92,4)</f>
        <v>0.52400000000000002</v>
      </c>
      <c r="M87" s="451">
        <f>ROUND(+'20K'!$E92,4)</f>
        <v>0.51970000000000005</v>
      </c>
      <c r="N87" s="451">
        <f>ROUND(+H.Marathon!$E92,4)</f>
        <v>0.51859999999999995</v>
      </c>
      <c r="O87" s="451">
        <f>ROUND(+'25K'!$E92,4)</f>
        <v>0.51949999999999996</v>
      </c>
      <c r="P87" s="451">
        <f>ROUND(+'30K'!$E92,4)</f>
        <v>0.52049999999999996</v>
      </c>
      <c r="Q87" s="451">
        <f>ROUND(+Marathon!$E92,4)</f>
        <v>0.52229999999999999</v>
      </c>
      <c r="R87" s="451">
        <f>ROUND(+Marathon!$E92,4)</f>
        <v>0.52229999999999999</v>
      </c>
      <c r="S87" s="451">
        <f>ROUND(+Marathon!$E92,4)</f>
        <v>0.52229999999999999</v>
      </c>
      <c r="T87" s="451">
        <f>ROUND(+Marathon!$E92,4)</f>
        <v>0.52229999999999999</v>
      </c>
      <c r="U87" s="451">
        <f>ROUND(+Marathon!$E92,4)</f>
        <v>0.52229999999999999</v>
      </c>
      <c r="V87" s="451">
        <f>ROUND(+Marathon!$E92,4)</f>
        <v>0.52229999999999999</v>
      </c>
      <c r="W87" s="451">
        <f>ROUND(+Marathon!$E92,4)</f>
        <v>0.52229999999999999</v>
      </c>
      <c r="X87" s="44"/>
    </row>
    <row r="88" spans="1:24">
      <c r="A88" s="445">
        <v>87</v>
      </c>
      <c r="B88" s="451">
        <f>ROUND(+Mile!E93,4)</f>
        <v>0.4133</v>
      </c>
      <c r="C88" s="451">
        <f>ROUND(+'5K'!E93,4)</f>
        <v>0.50160000000000005</v>
      </c>
      <c r="D88" s="451">
        <f>ROUND(+'6K'!E93,4)</f>
        <v>0.50519999999999998</v>
      </c>
      <c r="E88" s="451">
        <f>ROUND(+'4MI'!E93,4)</f>
        <v>0.50649999999999995</v>
      </c>
      <c r="F88" s="451">
        <f>ROUND(+'8K'!$E93,4)</f>
        <v>0.51080000000000003</v>
      </c>
      <c r="G88" s="451">
        <f>ROUND(+'5MI'!E93,4)</f>
        <v>0.51090000000000002</v>
      </c>
      <c r="H88" s="451">
        <f>ROUND(+'10K'!$E93,4)</f>
        <v>0.5151</v>
      </c>
      <c r="I88" s="451">
        <f>ROUND(+'7MI'!$E93,4)</f>
        <v>0.51259999999999994</v>
      </c>
      <c r="J88" s="452">
        <f>ROUND(+'12K'!$E93,4)</f>
        <v>0.51129999999999998</v>
      </c>
      <c r="K88" s="451">
        <f>ROUND(+'15K'!$E93,4)</f>
        <v>0.50670000000000004</v>
      </c>
      <c r="L88" s="451">
        <f>ROUND(+'10MI'!$E93,4)</f>
        <v>0.50519999999999998</v>
      </c>
      <c r="M88" s="451">
        <f>ROUND(+'20K'!$E93,4)</f>
        <v>0.50070000000000003</v>
      </c>
      <c r="N88" s="451">
        <f>ROUND(+H.Marathon!$E93,4)</f>
        <v>0.49959999999999999</v>
      </c>
      <c r="O88" s="451">
        <f>ROUND(+'25K'!$E93,4)</f>
        <v>0.50049999999999994</v>
      </c>
      <c r="P88" s="451">
        <f>ROUND(+'30K'!$E93,4)</f>
        <v>0.50149999999999995</v>
      </c>
      <c r="Q88" s="451">
        <f>ROUND(+Marathon!$E93,4)</f>
        <v>0.50329999999999997</v>
      </c>
      <c r="R88" s="451">
        <f>ROUND(+Marathon!$E93,4)</f>
        <v>0.50329999999999997</v>
      </c>
      <c r="S88" s="451">
        <f>ROUND(+Marathon!$E93,4)</f>
        <v>0.50329999999999997</v>
      </c>
      <c r="T88" s="451">
        <f>ROUND(+Marathon!$E93,4)</f>
        <v>0.50329999999999997</v>
      </c>
      <c r="U88" s="451">
        <f>ROUND(+Marathon!$E93,4)</f>
        <v>0.50329999999999997</v>
      </c>
      <c r="V88" s="451">
        <f>ROUND(+Marathon!$E93,4)</f>
        <v>0.50329999999999997</v>
      </c>
      <c r="W88" s="451">
        <f>ROUND(+Marathon!$E93,4)</f>
        <v>0.50329999999999997</v>
      </c>
      <c r="X88" s="44"/>
    </row>
    <row r="89" spans="1:24">
      <c r="A89" s="445">
        <v>88</v>
      </c>
      <c r="B89" s="451">
        <f>ROUND(+Mile!E94,4)</f>
        <v>0.38829999999999998</v>
      </c>
      <c r="C89" s="451">
        <f>ROUND(+'5K'!E94,4)</f>
        <v>0.48249999999999998</v>
      </c>
      <c r="D89" s="451">
        <f>ROUND(+'6K'!E94,4)</f>
        <v>0.48599999999999999</v>
      </c>
      <c r="E89" s="451">
        <f>ROUND(+'4MI'!E94,4)</f>
        <v>0.48730000000000001</v>
      </c>
      <c r="F89" s="451">
        <f>ROUND(+'8K'!$E94,4)</f>
        <v>0.49149999999999999</v>
      </c>
      <c r="G89" s="451">
        <f>ROUND(+'5MI'!E94,4)</f>
        <v>0.49159999999999998</v>
      </c>
      <c r="H89" s="451">
        <f>ROUND(+'10K'!$E94,4)</f>
        <v>0.49580000000000002</v>
      </c>
      <c r="I89" s="451">
        <f>ROUND(+'7MI'!$E94,4)</f>
        <v>0.49330000000000002</v>
      </c>
      <c r="J89" s="452">
        <f>ROUND(+'12K'!$E94,4)</f>
        <v>0.4919</v>
      </c>
      <c r="K89" s="451">
        <f>ROUND(+'15K'!$E94,4)</f>
        <v>0.48720000000000002</v>
      </c>
      <c r="L89" s="451">
        <f>ROUND(+'10MI'!$E94,4)</f>
        <v>0.48570000000000002</v>
      </c>
      <c r="M89" s="451">
        <f>ROUND(+'20K'!$E94,4)</f>
        <v>0.48099999999999998</v>
      </c>
      <c r="N89" s="451">
        <f>ROUND(+H.Marathon!$E94,4)</f>
        <v>0.47989999999999999</v>
      </c>
      <c r="O89" s="451">
        <f>ROUND(+'25K'!$E94,4)</f>
        <v>0.48080000000000001</v>
      </c>
      <c r="P89" s="451">
        <f>ROUND(+'30K'!$E94,4)</f>
        <v>0.48170000000000002</v>
      </c>
      <c r="Q89" s="451">
        <f>ROUND(+Marathon!$E94,4)</f>
        <v>0.48349999999999999</v>
      </c>
      <c r="R89" s="451">
        <f>ROUND(+Marathon!$E94,4)</f>
        <v>0.48349999999999999</v>
      </c>
      <c r="S89" s="451">
        <f>ROUND(+Marathon!$E94,4)</f>
        <v>0.48349999999999999</v>
      </c>
      <c r="T89" s="451">
        <f>ROUND(+Marathon!$E94,4)</f>
        <v>0.48349999999999999</v>
      </c>
      <c r="U89" s="451">
        <f>ROUND(+Marathon!$E94,4)</f>
        <v>0.48349999999999999</v>
      </c>
      <c r="V89" s="451">
        <f>ROUND(+Marathon!$E94,4)</f>
        <v>0.48349999999999999</v>
      </c>
      <c r="W89" s="451">
        <f>ROUND(+Marathon!$E94,4)</f>
        <v>0.48349999999999999</v>
      </c>
      <c r="X89" s="44"/>
    </row>
    <row r="90" spans="1:24" ht="15.75" thickBot="1">
      <c r="A90" s="445">
        <v>89</v>
      </c>
      <c r="B90" s="451">
        <f>ROUND(+Mile!E95,4)</f>
        <v>0.36249999999999999</v>
      </c>
      <c r="C90" s="451">
        <f>ROUND(+'5K'!E95,4)</f>
        <v>0.46279999999999999</v>
      </c>
      <c r="D90" s="451">
        <f>ROUND(+'6K'!E95,4)</f>
        <v>0.4662</v>
      </c>
      <c r="E90" s="451">
        <f>ROUND(+'4MI'!E95,4)</f>
        <v>0.46760000000000002</v>
      </c>
      <c r="F90" s="451">
        <f>ROUND(+'8K'!$E95,4)</f>
        <v>0.47170000000000001</v>
      </c>
      <c r="G90" s="451">
        <f>ROUND(+'5MI'!E95,4)</f>
        <v>0.4718</v>
      </c>
      <c r="H90" s="451">
        <f>ROUND(+'10K'!$E95,4)</f>
        <v>0.47589999999999999</v>
      </c>
      <c r="I90" s="451">
        <f>ROUND(+'7MI'!$E95,4)</f>
        <v>0.4733</v>
      </c>
      <c r="J90" s="452">
        <f>ROUND(+'12K'!$E95,4)</f>
        <v>0.47189999999999999</v>
      </c>
      <c r="K90" s="451">
        <f>ROUND(+'15K'!$E95,4)</f>
        <v>0.46700000000000003</v>
      </c>
      <c r="L90" s="451">
        <f>ROUND(+'10MI'!$E95,4)</f>
        <v>0.46539999999999998</v>
      </c>
      <c r="M90" s="451">
        <f>ROUND(+'20K'!$E95,4)</f>
        <v>0.4607</v>
      </c>
      <c r="N90" s="451">
        <f>ROUND(+H.Marathon!$E95,4)</f>
        <v>0.45950000000000002</v>
      </c>
      <c r="O90" s="451">
        <f>ROUND(+'25K'!$E95,4)</f>
        <v>0.46039999999999998</v>
      </c>
      <c r="P90" s="451">
        <f>ROUND(+'30K'!$E95,4)</f>
        <v>0.46129999999999999</v>
      </c>
      <c r="Q90" s="451">
        <f>ROUND(+Marathon!$E95,4)</f>
        <v>0.46310000000000001</v>
      </c>
      <c r="R90" s="451">
        <f>ROUND(+Marathon!$E95,4)</f>
        <v>0.46310000000000001</v>
      </c>
      <c r="S90" s="451">
        <f>ROUND(+Marathon!$E95,4)</f>
        <v>0.46310000000000001</v>
      </c>
      <c r="T90" s="451">
        <f>ROUND(+Marathon!$E95,4)</f>
        <v>0.46310000000000001</v>
      </c>
      <c r="U90" s="451">
        <f>ROUND(+Marathon!$E95,4)</f>
        <v>0.46310000000000001</v>
      </c>
      <c r="V90" s="451">
        <f>ROUND(+Marathon!$E95,4)</f>
        <v>0.46310000000000001</v>
      </c>
      <c r="W90" s="451">
        <f>ROUND(+Marathon!$E95,4)</f>
        <v>0.46310000000000001</v>
      </c>
      <c r="X90" s="44"/>
    </row>
    <row r="91" spans="1:24">
      <c r="A91" s="453">
        <v>90</v>
      </c>
      <c r="B91" s="454">
        <f>ROUND(+Mile!E96,4)</f>
        <v>0.33579999999999999</v>
      </c>
      <c r="C91" s="454">
        <f>ROUND(+'5K'!E96,4)</f>
        <v>0.44259999999999999</v>
      </c>
      <c r="D91" s="454">
        <f>ROUND(+'6K'!E96,4)</f>
        <v>0.44600000000000001</v>
      </c>
      <c r="E91" s="454">
        <f>ROUND(+'4MI'!E96,4)</f>
        <v>0.44729999999999998</v>
      </c>
      <c r="F91" s="454">
        <f>ROUND(+'8K'!$E96,4)</f>
        <v>0.45129999999999998</v>
      </c>
      <c r="G91" s="454">
        <f>ROUND(+'5MI'!E96,4)</f>
        <v>0.45140000000000002</v>
      </c>
      <c r="H91" s="454">
        <f>ROUND(+'10K'!$E96,4)</f>
        <v>0.45540000000000003</v>
      </c>
      <c r="I91" s="450">
        <f>ROUND(+'7MI'!$E96,4)</f>
        <v>0.45269999999999999</v>
      </c>
      <c r="J91" s="454">
        <f>ROUND(+'12K'!$E96,4)</f>
        <v>0.45119999999999999</v>
      </c>
      <c r="K91" s="454">
        <f>ROUND(+'15K'!$E96,4)</f>
        <v>0.44619999999999999</v>
      </c>
      <c r="L91" s="454">
        <f>ROUND(+'10MI'!$E96,4)</f>
        <v>0.4446</v>
      </c>
      <c r="M91" s="454">
        <f>ROUND(+'20K'!$E96,4)</f>
        <v>0.43959999999999999</v>
      </c>
      <c r="N91" s="454">
        <f>ROUND(+H.Marathon!$E96,4)</f>
        <v>0.43840000000000001</v>
      </c>
      <c r="O91" s="454">
        <f>ROUND(+'25K'!$E96,4)</f>
        <v>0.43930000000000002</v>
      </c>
      <c r="P91" s="454">
        <f>ROUND(+'30K'!$E96,4)</f>
        <v>0.44019999999999998</v>
      </c>
      <c r="Q91" s="454">
        <f>ROUND(+Marathon!$E96,4)</f>
        <v>0.44190000000000002</v>
      </c>
      <c r="R91" s="454">
        <f>ROUND(+Marathon!$E96,4)</f>
        <v>0.44190000000000002</v>
      </c>
      <c r="S91" s="454">
        <f>ROUND(+Marathon!$E96,4)</f>
        <v>0.44190000000000002</v>
      </c>
      <c r="T91" s="454">
        <f>ROUND(+Marathon!$E96,4)</f>
        <v>0.44190000000000002</v>
      </c>
      <c r="U91" s="454">
        <f>ROUND(+Marathon!$E96,4)</f>
        <v>0.44190000000000002</v>
      </c>
      <c r="V91" s="454">
        <f>ROUND(+Marathon!$E96,4)</f>
        <v>0.44190000000000002</v>
      </c>
      <c r="W91" s="454">
        <f>ROUND(+Marathon!$E96,4)</f>
        <v>0.44190000000000002</v>
      </c>
      <c r="X91" s="44"/>
    </row>
    <row r="92" spans="1:24">
      <c r="A92" s="445">
        <v>91</v>
      </c>
      <c r="B92" s="451">
        <f>ROUND(+Mile!E97,4)</f>
        <v>0.30840000000000001</v>
      </c>
      <c r="C92" s="451">
        <f>ROUND(+'5K'!E97,4)</f>
        <v>0.42170000000000002</v>
      </c>
      <c r="D92" s="451">
        <f>ROUND(+'6K'!E97,4)</f>
        <v>0.42499999999999999</v>
      </c>
      <c r="E92" s="451">
        <f>ROUND(+'4MI'!E97,4)</f>
        <v>0.42620000000000002</v>
      </c>
      <c r="F92" s="451">
        <f>ROUND(+'8K'!$E97,4)</f>
        <v>0.43009999999999998</v>
      </c>
      <c r="G92" s="451">
        <f>ROUND(+'5MI'!E97,4)</f>
        <v>0.43020000000000003</v>
      </c>
      <c r="H92" s="451">
        <f>ROUND(+'10K'!$E97,4)</f>
        <v>0.43409999999999999</v>
      </c>
      <c r="I92" s="451">
        <f>ROUND(+'7MI'!$E97,4)</f>
        <v>0.43130000000000002</v>
      </c>
      <c r="J92" s="452">
        <f>ROUND(+'12K'!$E97,4)</f>
        <v>0.4299</v>
      </c>
      <c r="K92" s="451">
        <f>ROUND(+'15K'!$E97,4)</f>
        <v>0.42459999999999998</v>
      </c>
      <c r="L92" s="451">
        <f>ROUND(+'10MI'!$E97,4)</f>
        <v>0.42299999999999999</v>
      </c>
      <c r="M92" s="451">
        <f>ROUND(+'20K'!$E97,4)</f>
        <v>0.41789999999999999</v>
      </c>
      <c r="N92" s="451">
        <f>ROUND(+H.Marathon!$E97,4)</f>
        <v>0.41670000000000001</v>
      </c>
      <c r="O92" s="451">
        <f>ROUND(+'25K'!$E97,4)</f>
        <v>0.41749999999999998</v>
      </c>
      <c r="P92" s="451">
        <f>ROUND(+'30K'!$E97,4)</f>
        <v>0.41839999999999999</v>
      </c>
      <c r="Q92" s="451">
        <f>ROUND(+Marathon!$E97,4)</f>
        <v>0.42009999999999997</v>
      </c>
      <c r="R92" s="451">
        <f>ROUND(+Marathon!$E97,4)</f>
        <v>0.42009999999999997</v>
      </c>
      <c r="S92" s="451">
        <f>ROUND(+Marathon!$E97,4)</f>
        <v>0.42009999999999997</v>
      </c>
      <c r="T92" s="451">
        <f>ROUND(+Marathon!$E97,4)</f>
        <v>0.42009999999999997</v>
      </c>
      <c r="U92" s="451">
        <f>ROUND(+Marathon!$E97,4)</f>
        <v>0.42009999999999997</v>
      </c>
      <c r="V92" s="451">
        <f>ROUND(+Marathon!$E97,4)</f>
        <v>0.42009999999999997</v>
      </c>
      <c r="W92" s="451">
        <f>ROUND(+Marathon!$E97,4)</f>
        <v>0.42009999999999997</v>
      </c>
      <c r="X92" s="44"/>
    </row>
    <row r="93" spans="1:24">
      <c r="A93" s="445">
        <v>92</v>
      </c>
      <c r="B93" s="451">
        <f>ROUND(+Mile!E98,4)</f>
        <v>0.28010000000000002</v>
      </c>
      <c r="C93" s="451">
        <f>ROUND(+'5K'!E98,4)</f>
        <v>0.4002</v>
      </c>
      <c r="D93" s="451">
        <f>ROUND(+'6K'!E98,4)</f>
        <v>0.40339999999999998</v>
      </c>
      <c r="E93" s="451">
        <f>ROUND(+'4MI'!E98,4)</f>
        <v>0.40460000000000002</v>
      </c>
      <c r="F93" s="451">
        <f>ROUND(+'8K'!$E98,4)</f>
        <v>0.4083</v>
      </c>
      <c r="G93" s="451">
        <f>ROUND(+'5MI'!E98,4)</f>
        <v>0.40839999999999999</v>
      </c>
      <c r="H93" s="451">
        <f>ROUND(+'10K'!$E98,4)</f>
        <v>0.41220000000000001</v>
      </c>
      <c r="I93" s="451">
        <f>ROUND(+'7MI'!$E98,4)</f>
        <v>0.4093</v>
      </c>
      <c r="J93" s="452">
        <f>ROUND(+'12K'!$E98,4)</f>
        <v>0.4078</v>
      </c>
      <c r="K93" s="451">
        <f>ROUND(+'15K'!$E98,4)</f>
        <v>0.40239999999999998</v>
      </c>
      <c r="L93" s="451">
        <f>ROUND(+'10MI'!$E98,4)</f>
        <v>0.4007</v>
      </c>
      <c r="M93" s="451">
        <f>ROUND(+'20K'!$E98,4)</f>
        <v>0.39550000000000002</v>
      </c>
      <c r="N93" s="451">
        <f>ROUND(+H.Marathon!$E98,4)</f>
        <v>0.39419999999999999</v>
      </c>
      <c r="O93" s="451">
        <f>ROUND(+'25K'!$E98,4)</f>
        <v>0.39500000000000002</v>
      </c>
      <c r="P93" s="451">
        <f>ROUND(+'30K'!$E98,4)</f>
        <v>0.39589999999999997</v>
      </c>
      <c r="Q93" s="451">
        <f>ROUND(+Marathon!$E98,4)</f>
        <v>0.39750000000000002</v>
      </c>
      <c r="R93" s="451">
        <f>ROUND(+Marathon!$E98,4)</f>
        <v>0.39750000000000002</v>
      </c>
      <c r="S93" s="451">
        <f>ROUND(+Marathon!$E98,4)</f>
        <v>0.39750000000000002</v>
      </c>
      <c r="T93" s="451">
        <f>ROUND(+Marathon!$E98,4)</f>
        <v>0.39750000000000002</v>
      </c>
      <c r="U93" s="451">
        <f>ROUND(+Marathon!$E98,4)</f>
        <v>0.39750000000000002</v>
      </c>
      <c r="V93" s="451">
        <f>ROUND(+Marathon!$E98,4)</f>
        <v>0.39750000000000002</v>
      </c>
      <c r="W93" s="451">
        <f>ROUND(+Marathon!$E98,4)</f>
        <v>0.39750000000000002</v>
      </c>
      <c r="X93" s="44"/>
    </row>
    <row r="94" spans="1:24">
      <c r="A94" s="445">
        <v>93</v>
      </c>
      <c r="B94" s="451">
        <f>ROUND(+Mile!E99,4)</f>
        <v>0.25109999999999999</v>
      </c>
      <c r="C94" s="451">
        <f>ROUND(+'5K'!E99,4)</f>
        <v>0.37819999999999998</v>
      </c>
      <c r="D94" s="451">
        <f>ROUND(+'6K'!E99,4)</f>
        <v>0.38119999999999998</v>
      </c>
      <c r="E94" s="451">
        <f>ROUND(+'4MI'!E99,4)</f>
        <v>0.38240000000000002</v>
      </c>
      <c r="F94" s="451">
        <f>ROUND(+'8K'!$E99,4)</f>
        <v>0.38600000000000001</v>
      </c>
      <c r="G94" s="451">
        <f>ROUND(+'5MI'!E99,4)</f>
        <v>0.3861</v>
      </c>
      <c r="H94" s="451">
        <f>ROUND(+'10K'!$E99,4)</f>
        <v>0.38969999999999999</v>
      </c>
      <c r="I94" s="451">
        <f>ROUND(+'7MI'!$E99,4)</f>
        <v>0.38669999999999999</v>
      </c>
      <c r="J94" s="452">
        <f>ROUND(+'12K'!$E99,4)</f>
        <v>0.38519999999999999</v>
      </c>
      <c r="K94" s="451">
        <f>ROUND(+'15K'!$E99,4)</f>
        <v>0.37959999999999999</v>
      </c>
      <c r="L94" s="451">
        <f>ROUND(+'10MI'!$E99,4)</f>
        <v>0.37780000000000002</v>
      </c>
      <c r="M94" s="451">
        <f>ROUND(+'20K'!$E99,4)</f>
        <v>0.37240000000000001</v>
      </c>
      <c r="N94" s="451">
        <f>ROUND(+H.Marathon!$E99,4)</f>
        <v>0.37109999999999999</v>
      </c>
      <c r="O94" s="451">
        <f>ROUND(+'25K'!$E99,4)</f>
        <v>0.37190000000000001</v>
      </c>
      <c r="P94" s="451">
        <f>ROUND(+'30K'!$E99,4)</f>
        <v>0.37269999999999998</v>
      </c>
      <c r="Q94" s="451">
        <f>ROUND(+Marathon!$E99,4)</f>
        <v>0.37430000000000002</v>
      </c>
      <c r="R94" s="451">
        <f>ROUND(+Marathon!$E99,4)</f>
        <v>0.37430000000000002</v>
      </c>
      <c r="S94" s="451">
        <f>ROUND(+Marathon!$E99,4)</f>
        <v>0.37430000000000002</v>
      </c>
      <c r="T94" s="451">
        <f>ROUND(+Marathon!$E99,4)</f>
        <v>0.37430000000000002</v>
      </c>
      <c r="U94" s="451">
        <f>ROUND(+Marathon!$E99,4)</f>
        <v>0.37430000000000002</v>
      </c>
      <c r="V94" s="451">
        <f>ROUND(+Marathon!$E99,4)</f>
        <v>0.37430000000000002</v>
      </c>
      <c r="W94" s="451">
        <f>ROUND(+Marathon!$E99,4)</f>
        <v>0.37430000000000002</v>
      </c>
      <c r="X94" s="44"/>
    </row>
    <row r="95" spans="1:24" ht="15.75" thickBot="1">
      <c r="A95" s="445">
        <v>94</v>
      </c>
      <c r="B95" s="451">
        <f>ROUND(+Mile!E100,4)</f>
        <v>0.2213</v>
      </c>
      <c r="C95" s="451">
        <f>ROUND(+'5K'!E100,4)</f>
        <v>0.35549999999999998</v>
      </c>
      <c r="D95" s="451">
        <f>ROUND(+'6K'!E100,4)</f>
        <v>0.3584</v>
      </c>
      <c r="E95" s="451">
        <f>ROUND(+'4MI'!E100,4)</f>
        <v>0.35949999999999999</v>
      </c>
      <c r="F95" s="451">
        <f>ROUND(+'8K'!$E100,4)</f>
        <v>0.3629</v>
      </c>
      <c r="G95" s="451">
        <f>ROUND(+'5MI'!E100,4)</f>
        <v>0.36299999999999999</v>
      </c>
      <c r="H95" s="451">
        <f>ROUND(+'10K'!$E100,4)</f>
        <v>0.3664</v>
      </c>
      <c r="I95" s="451">
        <f>ROUND(+'7MI'!$E100,4)</f>
        <v>0.3634</v>
      </c>
      <c r="J95" s="452">
        <f>ROUND(+'12K'!$E100,4)</f>
        <v>0.36170000000000002</v>
      </c>
      <c r="K95" s="451">
        <f>ROUND(+'15K'!$E100,4)</f>
        <v>0.35599999999999998</v>
      </c>
      <c r="L95" s="451">
        <f>ROUND(+'10MI'!$E100,4)</f>
        <v>0.35420000000000001</v>
      </c>
      <c r="M95" s="451">
        <f>ROUND(+'20K'!$E100,4)</f>
        <v>0.34870000000000001</v>
      </c>
      <c r="N95" s="451">
        <f>ROUND(+H.Marathon!$E100,4)</f>
        <v>0.3473</v>
      </c>
      <c r="O95" s="451">
        <f>ROUND(+'25K'!$E100,4)</f>
        <v>0.34799999999999998</v>
      </c>
      <c r="P95" s="451">
        <f>ROUND(+'30K'!$E100,4)</f>
        <v>0.3488</v>
      </c>
      <c r="Q95" s="451">
        <f>ROUND(+Marathon!$E100,4)</f>
        <v>0.3503</v>
      </c>
      <c r="R95" s="451">
        <f>ROUND(+Marathon!$E100,4)</f>
        <v>0.3503</v>
      </c>
      <c r="S95" s="451">
        <f>ROUND(+Marathon!$E100,4)</f>
        <v>0.3503</v>
      </c>
      <c r="T95" s="451">
        <f>ROUND(+Marathon!$E100,4)</f>
        <v>0.3503</v>
      </c>
      <c r="U95" s="451">
        <f>ROUND(+Marathon!$E100,4)</f>
        <v>0.3503</v>
      </c>
      <c r="V95" s="451">
        <f>ROUND(+Marathon!$E100,4)</f>
        <v>0.3503</v>
      </c>
      <c r="W95" s="451">
        <f>ROUND(+Marathon!$E100,4)</f>
        <v>0.3503</v>
      </c>
      <c r="X95" s="44"/>
    </row>
    <row r="96" spans="1:24">
      <c r="A96" s="453">
        <v>95</v>
      </c>
      <c r="B96" s="454">
        <f>ROUND(+Mile!E101,4)</f>
        <v>0.19059999999999999</v>
      </c>
      <c r="C96" s="454">
        <f>ROUND(+'5K'!E101,4)</f>
        <v>0.3322</v>
      </c>
      <c r="D96" s="454">
        <f>ROUND(+'6K'!E101,4)</f>
        <v>0.33489999999999998</v>
      </c>
      <c r="E96" s="454">
        <f>ROUND(+'4MI'!E101,4)</f>
        <v>0.33600000000000002</v>
      </c>
      <c r="F96" s="454">
        <f>ROUND(+'8K'!$E101,4)</f>
        <v>0.3392</v>
      </c>
      <c r="G96" s="454">
        <f>ROUND(+'5MI'!E101,4)</f>
        <v>0.33929999999999999</v>
      </c>
      <c r="H96" s="454">
        <f>ROUND(+'10K'!$E101,4)</f>
        <v>0.34250000000000003</v>
      </c>
      <c r="I96" s="450">
        <f>ROUND(+'7MI'!$E101,4)</f>
        <v>0.33939999999999998</v>
      </c>
      <c r="J96" s="454">
        <f>ROUND(+'12K'!$E101,4)</f>
        <v>0.3377</v>
      </c>
      <c r="K96" s="454">
        <f>ROUND(+'15K'!$E101,4)</f>
        <v>0.33179999999999998</v>
      </c>
      <c r="L96" s="454">
        <f>ROUND(+'10MI'!$E101,4)</f>
        <v>0.32990000000000003</v>
      </c>
      <c r="M96" s="454">
        <f>ROUND(+'20K'!$E101,4)</f>
        <v>0.32419999999999999</v>
      </c>
      <c r="N96" s="454">
        <f>ROUND(+H.Marathon!$E101,4)</f>
        <v>0.32279999999999998</v>
      </c>
      <c r="O96" s="454">
        <f>ROUND(+'25K'!$E101,4)</f>
        <v>0.32350000000000001</v>
      </c>
      <c r="P96" s="454">
        <f>ROUND(+'30K'!$E101,4)</f>
        <v>0.32429999999999998</v>
      </c>
      <c r="Q96" s="454">
        <f>ROUND(+Marathon!$E101,4)</f>
        <v>0.32569999999999999</v>
      </c>
      <c r="R96" s="454">
        <f>ROUND(+Marathon!$E101,4)</f>
        <v>0.32569999999999999</v>
      </c>
      <c r="S96" s="454">
        <f>ROUND(+Marathon!$E101,4)</f>
        <v>0.32569999999999999</v>
      </c>
      <c r="T96" s="454">
        <f>ROUND(+Marathon!$E101,4)</f>
        <v>0.32569999999999999</v>
      </c>
      <c r="U96" s="454">
        <f>ROUND(+Marathon!$E101,4)</f>
        <v>0.32569999999999999</v>
      </c>
      <c r="V96" s="454">
        <f>ROUND(+Marathon!$E101,4)</f>
        <v>0.32569999999999999</v>
      </c>
      <c r="W96" s="454">
        <f>ROUND(+Marathon!$E101,4)</f>
        <v>0.32569999999999999</v>
      </c>
      <c r="X96" s="44"/>
    </row>
    <row r="97" spans="1:24">
      <c r="A97" s="445">
        <v>96</v>
      </c>
      <c r="B97" s="451">
        <f>ROUND(+Mile!E102,4)</f>
        <v>0.15920000000000001</v>
      </c>
      <c r="C97" s="451">
        <f>ROUND(+'5K'!E102,4)</f>
        <v>0.30840000000000001</v>
      </c>
      <c r="D97" s="451">
        <f>ROUND(+'6K'!E102,4)</f>
        <v>0.31090000000000001</v>
      </c>
      <c r="E97" s="451">
        <f>ROUND(+'4MI'!E102,4)</f>
        <v>0.31190000000000001</v>
      </c>
      <c r="F97" s="451">
        <f>ROUND(+'8K'!$E102,4)</f>
        <v>0.31480000000000002</v>
      </c>
      <c r="G97" s="451">
        <f>ROUND(+'5MI'!E102,4)</f>
        <v>0.31490000000000001</v>
      </c>
      <c r="H97" s="451">
        <f>ROUND(+'10K'!$E102,4)</f>
        <v>0.31790000000000002</v>
      </c>
      <c r="I97" s="451">
        <f>ROUND(+'7MI'!$E102,4)</f>
        <v>0.31469999999999998</v>
      </c>
      <c r="J97" s="452">
        <f>ROUND(+'12K'!$E102,4)</f>
        <v>0.31290000000000001</v>
      </c>
      <c r="K97" s="451">
        <f>ROUND(+'15K'!$E102,4)</f>
        <v>0.30690000000000001</v>
      </c>
      <c r="L97" s="451">
        <f>ROUND(+'10MI'!$E102,4)</f>
        <v>0.30499999999999999</v>
      </c>
      <c r="M97" s="451">
        <f>ROUND(+'20K'!$E102,4)</f>
        <v>0.29909999999999998</v>
      </c>
      <c r="N97" s="451">
        <f>ROUND(+H.Marathon!$E102,4)</f>
        <v>0.29759999999999998</v>
      </c>
      <c r="O97" s="451">
        <f>ROUND(+'25K'!$E102,4)</f>
        <v>0.29830000000000001</v>
      </c>
      <c r="P97" s="451">
        <f>ROUND(+'30K'!$E102,4)</f>
        <v>0.29899999999999999</v>
      </c>
      <c r="Q97" s="451">
        <f>ROUND(+Marathon!$E102,4)</f>
        <v>0.30030000000000001</v>
      </c>
      <c r="R97" s="451">
        <f>ROUND(+Marathon!$E102,4)</f>
        <v>0.30030000000000001</v>
      </c>
      <c r="S97" s="451">
        <f>ROUND(+Marathon!$E102,4)</f>
        <v>0.30030000000000001</v>
      </c>
      <c r="T97" s="451">
        <f>ROUND(+Marathon!$E102,4)</f>
        <v>0.30030000000000001</v>
      </c>
      <c r="U97" s="451">
        <f>ROUND(+Marathon!$E102,4)</f>
        <v>0.30030000000000001</v>
      </c>
      <c r="V97" s="451">
        <f>ROUND(+Marathon!$E102,4)</f>
        <v>0.30030000000000001</v>
      </c>
      <c r="W97" s="451">
        <f>ROUND(+Marathon!$E102,4)</f>
        <v>0.30030000000000001</v>
      </c>
      <c r="X97" s="44"/>
    </row>
    <row r="98" spans="1:24">
      <c r="A98" s="445">
        <v>97</v>
      </c>
      <c r="B98" s="451">
        <f>ROUND(+Mile!E103,4)</f>
        <v>0.12690000000000001</v>
      </c>
      <c r="C98" s="451">
        <f>ROUND(+'5K'!E103,4)</f>
        <v>0.28389999999999999</v>
      </c>
      <c r="D98" s="451">
        <f>ROUND(+'6K'!E103,4)</f>
        <v>0.28620000000000001</v>
      </c>
      <c r="E98" s="451">
        <f>ROUND(+'4MI'!E103,4)</f>
        <v>0.28710000000000002</v>
      </c>
      <c r="F98" s="451">
        <f>ROUND(+'8K'!$E103,4)</f>
        <v>0.28989999999999999</v>
      </c>
      <c r="G98" s="451">
        <f>ROUND(+'5MI'!E103,4)</f>
        <v>0.28989999999999999</v>
      </c>
      <c r="H98" s="451">
        <f>ROUND(+'10K'!$E103,4)</f>
        <v>0.29270000000000002</v>
      </c>
      <c r="I98" s="451">
        <f>ROUND(+'7MI'!$E103,4)</f>
        <v>0.28939999999999999</v>
      </c>
      <c r="J98" s="452">
        <f>ROUND(+'12K'!$E103,4)</f>
        <v>0.28760000000000002</v>
      </c>
      <c r="K98" s="451">
        <f>ROUND(+'15K'!$E103,4)</f>
        <v>0.28129999999999999</v>
      </c>
      <c r="L98" s="451">
        <f>ROUND(+'10MI'!$E103,4)</f>
        <v>0.27939999999999998</v>
      </c>
      <c r="M98" s="451">
        <f>ROUND(+'20K'!$E103,4)</f>
        <v>0.27329999999999999</v>
      </c>
      <c r="N98" s="451">
        <f>ROUND(+H.Marathon!$E103,4)</f>
        <v>0.27179999999999999</v>
      </c>
      <c r="O98" s="451">
        <f>ROUND(+'25K'!$E103,4)</f>
        <v>0.27239999999999998</v>
      </c>
      <c r="P98" s="451">
        <f>ROUND(+'30K'!$E103,4)</f>
        <v>0.27310000000000001</v>
      </c>
      <c r="Q98" s="451">
        <f>ROUND(+Marathon!$E103,4)</f>
        <v>0.27429999999999999</v>
      </c>
      <c r="R98" s="451">
        <f>ROUND(+Marathon!$E103,4)</f>
        <v>0.27429999999999999</v>
      </c>
      <c r="S98" s="451">
        <f>ROUND(+Marathon!$E103,4)</f>
        <v>0.27429999999999999</v>
      </c>
      <c r="T98" s="451">
        <f>ROUND(+Marathon!$E103,4)</f>
        <v>0.27429999999999999</v>
      </c>
      <c r="U98" s="451">
        <f>ROUND(+Marathon!$E103,4)</f>
        <v>0.27429999999999999</v>
      </c>
      <c r="V98" s="451">
        <f>ROUND(+Marathon!$E103,4)</f>
        <v>0.27429999999999999</v>
      </c>
      <c r="W98" s="451">
        <f>ROUND(+Marathon!$E103,4)</f>
        <v>0.27429999999999999</v>
      </c>
      <c r="X98" s="44"/>
    </row>
    <row r="99" spans="1:24">
      <c r="A99" s="445">
        <v>98</v>
      </c>
      <c r="B99" s="451">
        <f>ROUND(+Mile!E104,4)</f>
        <v>9.3899999999999997E-2</v>
      </c>
      <c r="C99" s="451">
        <f>ROUND(+'5K'!E104,4)</f>
        <v>0.25879999999999997</v>
      </c>
      <c r="D99" s="451">
        <f>ROUND(+'6K'!E104,4)</f>
        <v>0.26090000000000002</v>
      </c>
      <c r="E99" s="451">
        <f>ROUND(+'4MI'!E104,4)</f>
        <v>0.26169999999999999</v>
      </c>
      <c r="F99" s="451">
        <f>ROUND(+'8K'!$E104,4)</f>
        <v>0.26419999999999999</v>
      </c>
      <c r="G99" s="451">
        <f>ROUND(+'5MI'!E104,4)</f>
        <v>0.26419999999999999</v>
      </c>
      <c r="H99" s="451">
        <f>ROUND(+'10K'!$E104,4)</f>
        <v>0.26669999999999999</v>
      </c>
      <c r="I99" s="451">
        <f>ROUND(+'7MI'!$E104,4)</f>
        <v>0.26329999999999998</v>
      </c>
      <c r="J99" s="452">
        <f>ROUND(+'12K'!$E104,4)</f>
        <v>0.26140000000000002</v>
      </c>
      <c r="K99" s="451">
        <f>ROUND(+'15K'!$E104,4)</f>
        <v>0.255</v>
      </c>
      <c r="L99" s="451">
        <f>ROUND(+'10MI'!$E104,4)</f>
        <v>0.253</v>
      </c>
      <c r="M99" s="451">
        <f>ROUND(+'20K'!$E104,4)</f>
        <v>0.2467</v>
      </c>
      <c r="N99" s="451">
        <f>ROUND(+H.Marathon!$E104,4)</f>
        <v>0.2452</v>
      </c>
      <c r="O99" s="451">
        <f>ROUND(+'25K'!$E104,4)</f>
        <v>0.24579999999999999</v>
      </c>
      <c r="P99" s="451">
        <f>ROUND(+'30K'!$E104,4)</f>
        <v>0.24640000000000001</v>
      </c>
      <c r="Q99" s="451">
        <f>ROUND(+Marathon!$E104,4)</f>
        <v>0.2475</v>
      </c>
      <c r="R99" s="451">
        <f>ROUND(+Marathon!$E104,4)</f>
        <v>0.2475</v>
      </c>
      <c r="S99" s="451">
        <f>ROUND(+Marathon!$E104,4)</f>
        <v>0.2475</v>
      </c>
      <c r="T99" s="451">
        <f>ROUND(+Marathon!$E104,4)</f>
        <v>0.2475</v>
      </c>
      <c r="U99" s="451">
        <f>ROUND(+Marathon!$E104,4)</f>
        <v>0.2475</v>
      </c>
      <c r="V99" s="451">
        <f>ROUND(+Marathon!$E104,4)</f>
        <v>0.2475</v>
      </c>
      <c r="W99" s="451">
        <f>ROUND(+Marathon!$E104,4)</f>
        <v>0.2475</v>
      </c>
      <c r="X99" s="44"/>
    </row>
    <row r="100" spans="1:24">
      <c r="A100" s="445">
        <v>99</v>
      </c>
      <c r="B100" s="451">
        <f>ROUND(+Mile!E105,4)</f>
        <v>6.0100000000000001E-2</v>
      </c>
      <c r="C100" s="451">
        <f>ROUND(+'5K'!E105,4)</f>
        <v>0.23319999999999999</v>
      </c>
      <c r="D100" s="451">
        <f>ROUND(+'6K'!E105,4)</f>
        <v>0.23499999999999999</v>
      </c>
      <c r="E100" s="451">
        <f>ROUND(+'4MI'!E105,4)</f>
        <v>0.23569999999999999</v>
      </c>
      <c r="F100" s="451">
        <f>ROUND(+'8K'!$E105,4)</f>
        <v>0.2379</v>
      </c>
      <c r="G100" s="451">
        <f>ROUND(+'5MI'!E105,4)</f>
        <v>0.2379</v>
      </c>
      <c r="H100" s="451">
        <f>ROUND(+'10K'!$E105,4)</f>
        <v>0.24010000000000001</v>
      </c>
      <c r="I100" s="451">
        <f>ROUND(+'7MI'!$E105,4)</f>
        <v>0.2366</v>
      </c>
      <c r="J100" s="452">
        <f>ROUND(+'12K'!$E105,4)</f>
        <v>0.23469999999999999</v>
      </c>
      <c r="K100" s="451">
        <f>ROUND(+'15K'!$E105,4)</f>
        <v>0.2281</v>
      </c>
      <c r="L100" s="451">
        <f>ROUND(+'10MI'!$E105,4)</f>
        <v>0.22600000000000001</v>
      </c>
      <c r="M100" s="451">
        <f>ROUND(+'20K'!$E105,4)</f>
        <v>0.21959999999999999</v>
      </c>
      <c r="N100" s="451">
        <f>ROUND(+H.Marathon!$E105,4)</f>
        <v>0.218</v>
      </c>
      <c r="O100" s="451">
        <f>ROUND(+'25K'!$E105,4)</f>
        <v>0.2185</v>
      </c>
      <c r="P100" s="451">
        <f>ROUND(+'30K'!$E105,4)</f>
        <v>0.21909999999999999</v>
      </c>
      <c r="Q100" s="451">
        <f>ROUND(+Marathon!$E105,4)</f>
        <v>0.22009999999999999</v>
      </c>
      <c r="R100" s="451">
        <f>ROUND(+Marathon!$E105,4)</f>
        <v>0.22009999999999999</v>
      </c>
      <c r="S100" s="451">
        <f>ROUND(+Marathon!$E105,4)</f>
        <v>0.22009999999999999</v>
      </c>
      <c r="T100" s="451">
        <f>ROUND(+Marathon!$E105,4)</f>
        <v>0.22009999999999999</v>
      </c>
      <c r="U100" s="451">
        <f>ROUND(+Marathon!$E105,4)</f>
        <v>0.22009999999999999</v>
      </c>
      <c r="V100" s="451">
        <f>ROUND(+Marathon!$E105,4)</f>
        <v>0.22009999999999999</v>
      </c>
      <c r="W100" s="451">
        <f>ROUND(+Marathon!$E105,4)</f>
        <v>0.22009999999999999</v>
      </c>
      <c r="X100" s="44"/>
    </row>
    <row r="101" spans="1:24" ht="15.75" thickBot="1">
      <c r="A101" s="455">
        <v>100</v>
      </c>
      <c r="B101" s="455">
        <f>ROUND(+Mile!E106,4)</f>
        <v>2.5399999999999999E-2</v>
      </c>
      <c r="C101" s="454">
        <f>ROUND(+'5K'!E106,4)</f>
        <v>0.2069</v>
      </c>
      <c r="D101" s="454">
        <f>ROUND(+'6K'!E106,4)</f>
        <v>0.20849999999999999</v>
      </c>
      <c r="E101" s="454">
        <f>ROUND(+'4MI'!E106,4)</f>
        <v>0.20910000000000001</v>
      </c>
      <c r="F101" s="454">
        <f>ROUND(+'8K'!$E106,4)</f>
        <v>0.21099999999999999</v>
      </c>
      <c r="G101" s="454">
        <f>ROUND(+'5MI'!E106,4)</f>
        <v>0.21099999999999999</v>
      </c>
      <c r="H101" s="454">
        <f>ROUND(+'10K'!$E106,4)</f>
        <v>0.21290000000000001</v>
      </c>
      <c r="I101" s="510">
        <f>ROUND(+'7MI'!$E106,4)</f>
        <v>0.20930000000000001</v>
      </c>
      <c r="J101" s="454">
        <f>ROUND(+'12K'!$E106,4)</f>
        <v>0.20730000000000001</v>
      </c>
      <c r="K101" s="454">
        <f>ROUND(+'15K'!$E106,4)</f>
        <v>0.20050000000000001</v>
      </c>
      <c r="L101" s="454">
        <f>ROUND(+'10MI'!$E106,4)</f>
        <v>0.19839999999999999</v>
      </c>
      <c r="M101" s="454">
        <f>ROUND(+'20K'!$E106,4)</f>
        <v>0.19170000000000001</v>
      </c>
      <c r="N101" s="454">
        <f>ROUND(+H.Marathon!$E106,4)</f>
        <v>0.19009999999999999</v>
      </c>
      <c r="O101" s="454">
        <f>ROUND(+'25K'!$E106,4)</f>
        <v>0.1905</v>
      </c>
      <c r="P101" s="454">
        <f>ROUND(+'30K'!$E106,4)</f>
        <v>0.191</v>
      </c>
      <c r="Q101" s="454">
        <f>ROUND(+Marathon!$E106,4)</f>
        <v>0.19189999999999999</v>
      </c>
      <c r="R101" s="454">
        <f>ROUND(+Marathon!$E106,4)</f>
        <v>0.19189999999999999</v>
      </c>
      <c r="S101" s="454">
        <f>ROUND(+Marathon!$E106,4)</f>
        <v>0.19189999999999999</v>
      </c>
      <c r="T101" s="454">
        <f>ROUND(+Marathon!$E106,4)</f>
        <v>0.19189999999999999</v>
      </c>
      <c r="U101" s="454">
        <f>ROUND(+Marathon!$E106,4)</f>
        <v>0.19189999999999999</v>
      </c>
      <c r="V101" s="454">
        <f>ROUND(+Marathon!$E106,4)</f>
        <v>0.19189999999999999</v>
      </c>
      <c r="W101" s="454">
        <f>ROUND(+Marathon!$E106,4)</f>
        <v>0.19189999999999999</v>
      </c>
      <c r="X101" s="44"/>
    </row>
    <row r="102" spans="1:24" ht="15.75">
      <c r="A102" s="456" t="s">
        <v>1009</v>
      </c>
      <c r="B102" s="213"/>
      <c r="C102" s="457"/>
      <c r="D102" s="457"/>
      <c r="E102" s="457"/>
      <c r="F102" s="457"/>
      <c r="G102" s="457"/>
      <c r="H102" s="457"/>
      <c r="I102" s="509"/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</row>
    <row r="103" spans="1:24">
      <c r="A103" s="458" t="s">
        <v>351</v>
      </c>
      <c r="B103" s="459"/>
      <c r="C103" s="216"/>
      <c r="D103" s="216"/>
      <c r="E103" s="216"/>
      <c r="F103" s="216"/>
      <c r="G103" s="216"/>
      <c r="H103" s="216"/>
      <c r="I103" s="509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</row>
    <row r="104" spans="1:24" ht="15.75">
      <c r="A104" s="460" t="s">
        <v>1008</v>
      </c>
      <c r="B104" s="461"/>
      <c r="C104" s="216"/>
      <c r="D104" s="216"/>
      <c r="E104" s="216"/>
      <c r="F104" s="216"/>
      <c r="G104" s="216"/>
      <c r="H104" s="216"/>
      <c r="I104" s="509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</row>
    <row r="105" spans="1:24" ht="15.75">
      <c r="A105" s="460" t="s">
        <v>347</v>
      </c>
      <c r="B105" s="462"/>
      <c r="C105" s="216"/>
      <c r="D105" s="216"/>
      <c r="E105" s="216"/>
      <c r="F105" s="216"/>
      <c r="G105" s="216"/>
      <c r="H105" s="216"/>
      <c r="I105" s="509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</row>
    <row r="106" spans="1:24" ht="15.75">
      <c r="A106" s="28" t="s">
        <v>2211</v>
      </c>
      <c r="B106" s="159"/>
    </row>
    <row r="107" spans="1:24" ht="15.75">
      <c r="A107" s="173"/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7"/>
  <sheetViews>
    <sheetView zoomScale="87" zoomScaleNormal="87" workbookViewId="0">
      <selection activeCell="I2" sqref="I2:I5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2215</v>
      </c>
      <c r="B1" s="41"/>
    </row>
    <row r="2" spans="1:24" ht="15.75" thickBot="1">
      <c r="A2" s="42" t="s">
        <v>42</v>
      </c>
      <c r="B2" s="160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92</v>
      </c>
      <c r="H2" s="43" t="s">
        <v>93</v>
      </c>
      <c r="I2" s="43" t="s">
        <v>2229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1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45">
        <v>11.265408000000001</v>
      </c>
      <c r="J3" s="43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445" t="s">
        <v>86</v>
      </c>
      <c r="B4" s="446">
        <f>Parameters!H12</f>
        <v>231.99999999999997</v>
      </c>
      <c r="C4" s="446">
        <f>Parameters!H13</f>
        <v>769</v>
      </c>
      <c r="D4" s="446">
        <f>Parameters!H14</f>
        <v>930</v>
      </c>
      <c r="E4" s="446">
        <f>Parameters!H15</f>
        <v>1000</v>
      </c>
      <c r="F4" s="446">
        <f>Parameters!$H16</f>
        <v>1255</v>
      </c>
      <c r="G4" s="446">
        <f>Parameters!H17</f>
        <v>1264</v>
      </c>
      <c r="H4" s="446">
        <f>Parameters!$H18</f>
        <v>1584</v>
      </c>
      <c r="I4" s="446">
        <f>Parameters!$H19</f>
        <v>1790</v>
      </c>
      <c r="J4" s="446">
        <f>Parameters!$H20</f>
        <v>1915</v>
      </c>
      <c r="K4" s="446">
        <f>Parameters!$H21</f>
        <v>2415</v>
      </c>
      <c r="L4" s="446">
        <f>Parameters!$H22</f>
        <v>2595</v>
      </c>
      <c r="M4" s="446">
        <f>Parameters!$H23</f>
        <v>3260</v>
      </c>
      <c r="N4" s="446">
        <f>Parameters!$H24</f>
        <v>3451.0000000000005</v>
      </c>
      <c r="O4" s="446">
        <f>Parameters!$H25</f>
        <v>4110</v>
      </c>
      <c r="P4" s="446">
        <f>Parameters!$H26</f>
        <v>4980</v>
      </c>
      <c r="Q4" s="446">
        <f>Parameters!$H27</f>
        <v>7235</v>
      </c>
      <c r="R4" s="446">
        <f>Parameters!$H28</f>
        <v>8820</v>
      </c>
      <c r="S4" s="446">
        <f>Parameters!$H29</f>
        <v>16080</v>
      </c>
      <c r="T4" s="446">
        <f>Parameters!$H30</f>
        <v>21360</v>
      </c>
      <c r="U4" s="446">
        <f>Parameters!$H31</f>
        <v>36300</v>
      </c>
      <c r="V4" s="446">
        <f>Parameters!$H32</f>
        <v>39790</v>
      </c>
      <c r="W4" s="446">
        <f>Parameters!$H33</f>
        <v>52800.000000000007</v>
      </c>
      <c r="X4" s="44"/>
    </row>
    <row r="5" spans="1:24" ht="15.75" thickBot="1">
      <c r="A5" s="445" t="s">
        <v>87</v>
      </c>
      <c r="B5" s="447">
        <f>B4/86400</f>
        <v>2.685185185185185E-3</v>
      </c>
      <c r="C5" s="447">
        <f>C4/86400</f>
        <v>8.9004629629629625E-3</v>
      </c>
      <c r="D5" s="447">
        <f>D4/86400</f>
        <v>1.0763888888888889E-2</v>
      </c>
      <c r="E5" s="447">
        <f>ROUND(+E4/86400,4)</f>
        <v>1.1599999999999999E-2</v>
      </c>
      <c r="F5" s="447">
        <f t="shared" ref="F5:W5" si="0">F4/86400</f>
        <v>1.4525462962962962E-2</v>
      </c>
      <c r="G5" s="447">
        <f t="shared" si="0"/>
        <v>1.462962962962963E-2</v>
      </c>
      <c r="H5" s="447">
        <f t="shared" si="0"/>
        <v>1.8333333333333333E-2</v>
      </c>
      <c r="I5" s="447">
        <f t="shared" si="0"/>
        <v>2.0717592592592593E-2</v>
      </c>
      <c r="J5" s="447">
        <f t="shared" si="0"/>
        <v>2.2164351851851852E-2</v>
      </c>
      <c r="K5" s="447">
        <f t="shared" si="0"/>
        <v>2.795138888888889E-2</v>
      </c>
      <c r="L5" s="447">
        <f t="shared" si="0"/>
        <v>3.0034722222222223E-2</v>
      </c>
      <c r="M5" s="447">
        <f t="shared" si="0"/>
        <v>3.7731481481481484E-2</v>
      </c>
      <c r="N5" s="447">
        <f t="shared" si="0"/>
        <v>3.9942129629629633E-2</v>
      </c>
      <c r="O5" s="447">
        <f t="shared" si="0"/>
        <v>4.7569444444444442E-2</v>
      </c>
      <c r="P5" s="447">
        <f t="shared" si="0"/>
        <v>5.7638888888888892E-2</v>
      </c>
      <c r="Q5" s="447">
        <f t="shared" si="0"/>
        <v>8.3738425925925924E-2</v>
      </c>
      <c r="R5" s="447">
        <f t="shared" si="0"/>
        <v>0.10208333333333333</v>
      </c>
      <c r="S5" s="447">
        <f t="shared" si="0"/>
        <v>0.18611111111111112</v>
      </c>
      <c r="T5" s="447">
        <f t="shared" si="0"/>
        <v>0.24722222222222223</v>
      </c>
      <c r="U5" s="448">
        <f t="shared" si="0"/>
        <v>0.4201388888888889</v>
      </c>
      <c r="V5" s="448">
        <f t="shared" si="0"/>
        <v>0.46053240740740742</v>
      </c>
      <c r="W5" s="448">
        <f t="shared" si="0"/>
        <v>0.61111111111111116</v>
      </c>
      <c r="X5" s="44"/>
    </row>
    <row r="6" spans="1:24">
      <c r="A6" s="50">
        <v>5</v>
      </c>
      <c r="B6" s="52">
        <f>ROUND(+B$4/+'Age Factors'!B6,0)</f>
        <v>321</v>
      </c>
      <c r="C6" s="52">
        <f>ROUND(+C$4/+'Age Factors'!C6,0)</f>
        <v>1390</v>
      </c>
      <c r="D6" s="53">
        <f>ROUND(+D$4/+'Age Factors'!D6,0)</f>
        <v>1713</v>
      </c>
      <c r="E6" s="53">
        <f>ROUND(+E$4/+'5K'!$E11,0)</f>
        <v>1807</v>
      </c>
      <c r="F6" s="53">
        <f>ROUND(+F$4/+'5K'!$E11,0)</f>
        <v>2268</v>
      </c>
      <c r="G6" s="53">
        <f>ROUND(+G$4/+'5K'!$E11,0)</f>
        <v>2284</v>
      </c>
      <c r="H6" s="53">
        <f>ROUND(+H$4/+'Age Factors'!H6,0)</f>
        <v>3083</v>
      </c>
      <c r="I6" s="53">
        <f>ROUND(+I$4/+'Age Factors'!I6,0)</f>
        <v>3541</v>
      </c>
      <c r="J6" s="53">
        <f>ROUND(+J$4/+'5K'!$E11,0)</f>
        <v>3461</v>
      </c>
      <c r="K6" s="53">
        <f>ROUND(+K$4/+'5K'!$E11,0)</f>
        <v>4365</v>
      </c>
      <c r="L6" s="53">
        <f>ROUND(+L$4/+'5K'!$E11,0)</f>
        <v>4690</v>
      </c>
      <c r="M6" s="53">
        <f>ROUND(+M$4/+'5K'!$E11,0)</f>
        <v>5892</v>
      </c>
      <c r="N6" s="53">
        <f>ROUND(+N$4/+'5K'!$E11,0)</f>
        <v>6237</v>
      </c>
      <c r="O6" s="53">
        <f>ROUND(+O$4/+'5K'!$E11,0)</f>
        <v>7428</v>
      </c>
      <c r="P6" s="53">
        <f>ROUND(+P$4/+'5K'!$E11,0)</f>
        <v>9001</v>
      </c>
      <c r="Q6" s="53">
        <f>ROUND(+Q$4/+'5K'!$E11,0)</f>
        <v>13076</v>
      </c>
      <c r="R6" s="53">
        <f>ROUND(+R$4/+'5K'!$E11,0)</f>
        <v>15941</v>
      </c>
      <c r="S6" s="53">
        <f>ROUND(+S$4/+'5K'!$E11,0)</f>
        <v>29062</v>
      </c>
      <c r="T6" s="53">
        <f>ROUND(+T$4/+'5K'!$E11,0)</f>
        <v>38605</v>
      </c>
      <c r="U6" s="53">
        <f>ROUND(+U$4/+'5K'!$E11,0)</f>
        <v>65606</v>
      </c>
      <c r="V6" s="53">
        <f>ROUND(+V$4/+'5K'!$E11,0)</f>
        <v>71914</v>
      </c>
      <c r="W6" s="53">
        <f>ROUND(+W$4/+'5K'!$E11,0)</f>
        <v>95427</v>
      </c>
      <c r="X6" s="44"/>
    </row>
    <row r="7" spans="1:24">
      <c r="A7" s="46">
        <v>6</v>
      </c>
      <c r="B7" s="47">
        <f>ROUND(+B$4/+'Age Factors'!B7,0)</f>
        <v>309</v>
      </c>
      <c r="C7" s="47">
        <f>ROUND(+C$4/+'Age Factors'!C7,0)</f>
        <v>1249</v>
      </c>
      <c r="D7" s="47">
        <f>ROUND(+D$4/+'Age Factors'!D7,0)</f>
        <v>1537</v>
      </c>
      <c r="E7" s="47">
        <f>ROUND(+E$4/+'Age Factors'!E7,0)</f>
        <v>1665</v>
      </c>
      <c r="F7" s="47">
        <f>ROUND(+F$4/+'Age Factors'!F7,0)</f>
        <v>2135</v>
      </c>
      <c r="G7" s="47">
        <f>ROUND(+G$4/+'Age Factors'!G7,0)</f>
        <v>2152</v>
      </c>
      <c r="H7" s="47">
        <f>ROUND(+H$4/+'Age Factors'!H7,0)</f>
        <v>2758</v>
      </c>
      <c r="I7" s="47">
        <f>ROUND(+I$4/+'Age Factors'!I7,0)</f>
        <v>3150</v>
      </c>
      <c r="J7" s="47">
        <f>ROUND(+J$4/+'Age Factors'!J7,0)</f>
        <v>3389</v>
      </c>
      <c r="K7" s="47">
        <f>ROUND(+K$4/+'Age Factors'!K7,0)</f>
        <v>4362</v>
      </c>
      <c r="L7" s="47">
        <f>ROUND(+L$4/+'Age Factors'!L7,0)</f>
        <v>4717</v>
      </c>
      <c r="M7" s="47">
        <f>ROUND(+M$4/+'Age Factors'!M7,0)</f>
        <v>6047</v>
      </c>
      <c r="N7" s="47">
        <f>ROUND(+N$4/+'Age Factors'!N7,0)</f>
        <v>6434</v>
      </c>
      <c r="O7" s="47">
        <f>ROUND(+O$4/+'Age Factors'!O7,0)</f>
        <v>7764</v>
      </c>
      <c r="P7" s="47">
        <f>ROUND(+P$4/+'Age Factors'!P7,0)</f>
        <v>9540</v>
      </c>
      <c r="Q7" s="47">
        <f>ROUND(+Q$4/+'Age Factors'!Q7,0)</f>
        <v>14242</v>
      </c>
      <c r="R7" s="47">
        <f>ROUND(+R$4/+'Age Factors'!R7,0)</f>
        <v>17362</v>
      </c>
      <c r="S7" s="47">
        <f>ROUND(+S$4/+'Age Factors'!S7,0)</f>
        <v>31654</v>
      </c>
      <c r="T7" s="47">
        <f>ROUND(+T$4/+'Age Factors'!T7,0)</f>
        <v>42047</v>
      </c>
      <c r="U7" s="47">
        <f>ROUND(+U$4/+'Age Factors'!U7,0)</f>
        <v>71457</v>
      </c>
      <c r="V7" s="47">
        <f>ROUND(+V$4/+'Age Factors'!V7,0)</f>
        <v>78327</v>
      </c>
      <c r="W7" s="47">
        <f>ROUND(+W$4/+'Age Factors'!W7,0)</f>
        <v>103937</v>
      </c>
      <c r="X7" s="44"/>
    </row>
    <row r="8" spans="1:24">
      <c r="A8" s="46">
        <v>7</v>
      </c>
      <c r="B8" s="47">
        <f>ROUND(+B$4/+'Age Factors'!B8,0)</f>
        <v>298</v>
      </c>
      <c r="C8" s="47">
        <f>ROUND(+C$4/+'Age Factors'!C8,0)</f>
        <v>1142</v>
      </c>
      <c r="D8" s="47">
        <f>ROUND(+D$4/+'Age Factors'!D8,0)</f>
        <v>1404</v>
      </c>
      <c r="E8" s="47">
        <f>ROUND(+E$4/+'Age Factors'!E8,0)</f>
        <v>1520</v>
      </c>
      <c r="F8" s="47">
        <f>ROUND(+F$4/+'Age Factors'!F8,0)</f>
        <v>1947</v>
      </c>
      <c r="G8" s="47">
        <f>ROUND(+G$4/+'Age Factors'!G8,0)</f>
        <v>1962</v>
      </c>
      <c r="H8" s="47">
        <f>ROUND(+H$4/+'Age Factors'!H8,0)</f>
        <v>2511</v>
      </c>
      <c r="I8" s="47">
        <f>ROUND(+I$4/+'Age Factors'!I8,0)</f>
        <v>2856</v>
      </c>
      <c r="J8" s="47">
        <f>ROUND(+J$4/+'Age Factors'!J8,0)</f>
        <v>3066</v>
      </c>
      <c r="K8" s="47">
        <f>ROUND(+K$4/+'Age Factors'!K8,0)</f>
        <v>3915</v>
      </c>
      <c r="L8" s="47">
        <f>ROUND(+L$4/+'Age Factors'!L8,0)</f>
        <v>4224</v>
      </c>
      <c r="M8" s="47">
        <f>ROUND(+M$4/+'Age Factors'!M8,0)</f>
        <v>5372</v>
      </c>
      <c r="N8" s="47">
        <f>ROUND(+N$4/+'Age Factors'!N8,0)</f>
        <v>5704</v>
      </c>
      <c r="O8" s="47">
        <f>ROUND(+O$4/+'Age Factors'!O8,0)</f>
        <v>6890</v>
      </c>
      <c r="P8" s="47">
        <f>ROUND(+P$4/+'Age Factors'!P8,0)</f>
        <v>8479</v>
      </c>
      <c r="Q8" s="47">
        <f>ROUND(+Q$4/+'Age Factors'!Q8,0)</f>
        <v>12689</v>
      </c>
      <c r="R8" s="47">
        <f>ROUND(+R$4/+'Age Factors'!R8,0)</f>
        <v>15468</v>
      </c>
      <c r="S8" s="47">
        <f>ROUND(+S$4/+'Age Factors'!S8,0)</f>
        <v>28201</v>
      </c>
      <c r="T8" s="47">
        <f>ROUND(+T$4/+'Age Factors'!T8,0)</f>
        <v>37461</v>
      </c>
      <c r="U8" s="47">
        <f>ROUND(+U$4/+'Age Factors'!U8,0)</f>
        <v>63662</v>
      </c>
      <c r="V8" s="47">
        <f>ROUND(+V$4/+'Age Factors'!V8,0)</f>
        <v>69783</v>
      </c>
      <c r="W8" s="47">
        <f>ROUND(+W$4/+'Age Factors'!W8,0)</f>
        <v>92599</v>
      </c>
      <c r="X8" s="44"/>
    </row>
    <row r="9" spans="1:24">
      <c r="A9" s="46">
        <v>8</v>
      </c>
      <c r="B9" s="47">
        <f>ROUND(+B$4/+'Age Factors'!B9,0)</f>
        <v>288</v>
      </c>
      <c r="C9" s="47">
        <f>ROUND(+C$4/+'Age Factors'!C9,0)</f>
        <v>1059</v>
      </c>
      <c r="D9" s="47">
        <f>ROUND(+D$4/+'Age Factors'!D9,0)</f>
        <v>1301</v>
      </c>
      <c r="E9" s="47">
        <f>ROUND(+E$4/+'Age Factors'!E9,0)</f>
        <v>1407</v>
      </c>
      <c r="F9" s="47">
        <f>ROUND(+F$4/+'Age Factors'!F9,0)</f>
        <v>1800</v>
      </c>
      <c r="G9" s="47">
        <f>ROUND(+G$4/+'Age Factors'!G9,0)</f>
        <v>1814</v>
      </c>
      <c r="H9" s="47">
        <f>ROUND(+H$4/+'Age Factors'!H9,0)</f>
        <v>2318</v>
      </c>
      <c r="I9" s="47">
        <f>ROUND(+I$4/+'Age Factors'!I9,0)</f>
        <v>2629</v>
      </c>
      <c r="J9" s="47">
        <f>ROUND(+J$4/+'Age Factors'!J9,0)</f>
        <v>2818</v>
      </c>
      <c r="K9" s="47">
        <f>ROUND(+K$4/+'Age Factors'!K9,0)</f>
        <v>3578</v>
      </c>
      <c r="L9" s="47">
        <f>ROUND(+L$4/+'Age Factors'!L9,0)</f>
        <v>3854</v>
      </c>
      <c r="M9" s="47">
        <f>ROUND(+M$4/+'Age Factors'!M9,0)</f>
        <v>4874</v>
      </c>
      <c r="N9" s="47">
        <f>ROUND(+N$4/+'Age Factors'!N9,0)</f>
        <v>5168</v>
      </c>
      <c r="O9" s="47">
        <f>ROUND(+O$4/+'Age Factors'!O9,0)</f>
        <v>6246</v>
      </c>
      <c r="P9" s="47">
        <f>ROUND(+P$4/+'Age Factors'!P9,0)</f>
        <v>7691</v>
      </c>
      <c r="Q9" s="47">
        <f>ROUND(+Q$4/+'Age Factors'!Q9,0)</f>
        <v>11523</v>
      </c>
      <c r="R9" s="47">
        <f>ROUND(+R$4/+'Age Factors'!R9,0)</f>
        <v>14047</v>
      </c>
      <c r="S9" s="47">
        <f>ROUND(+S$4/+'Age Factors'!S9,0)</f>
        <v>25609</v>
      </c>
      <c r="T9" s="47">
        <f>ROUND(+T$4/+'Age Factors'!T9,0)</f>
        <v>34018</v>
      </c>
      <c r="U9" s="47">
        <f>ROUND(+U$4/+'Age Factors'!U9,0)</f>
        <v>57812</v>
      </c>
      <c r="V9" s="47">
        <f>ROUND(+V$4/+'Age Factors'!V9,0)</f>
        <v>63370</v>
      </c>
      <c r="W9" s="47">
        <f>ROUND(+W$4/+'Age Factors'!W9,0)</f>
        <v>84090</v>
      </c>
      <c r="X9" s="44"/>
    </row>
    <row r="10" spans="1:24">
      <c r="A10" s="46">
        <v>9</v>
      </c>
      <c r="B10" s="47">
        <f>ROUND(+B$4/+'Age Factors'!B10,0)</f>
        <v>279</v>
      </c>
      <c r="C10" s="47">
        <f>ROUND(+C$4/+'Age Factors'!C10,0)</f>
        <v>993</v>
      </c>
      <c r="D10" s="47">
        <f>ROUND(+D$4/+'Age Factors'!D10,0)</f>
        <v>1219</v>
      </c>
      <c r="E10" s="47">
        <f>ROUND(+E$4/+'Age Factors'!E10,0)</f>
        <v>1318</v>
      </c>
      <c r="F10" s="47">
        <f>ROUND(+F$4/+'Age Factors'!F10,0)</f>
        <v>1684</v>
      </c>
      <c r="G10" s="47">
        <f>ROUND(+G$4/+'Age Factors'!G10,0)</f>
        <v>1696</v>
      </c>
      <c r="H10" s="47">
        <f>ROUND(+H$4/+'Age Factors'!H10,0)</f>
        <v>2165</v>
      </c>
      <c r="I10" s="47">
        <f>ROUND(+I$4/+'Age Factors'!I10,0)</f>
        <v>2450</v>
      </c>
      <c r="J10" s="47">
        <f>ROUND(+J$4/+'Age Factors'!J10,0)</f>
        <v>2623</v>
      </c>
      <c r="K10" s="47">
        <f>ROUND(+K$4/+'Age Factors'!K10,0)</f>
        <v>3317</v>
      </c>
      <c r="L10" s="47">
        <f>ROUND(+L$4/+'Age Factors'!L10,0)</f>
        <v>3568</v>
      </c>
      <c r="M10" s="47">
        <f>ROUND(+M$4/+'Age Factors'!M10,0)</f>
        <v>4495</v>
      </c>
      <c r="N10" s="47">
        <f>ROUND(+N$4/+'Age Factors'!N10,0)</f>
        <v>4761</v>
      </c>
      <c r="O10" s="47">
        <f>ROUND(+O$4/+'Age Factors'!O10,0)</f>
        <v>5755</v>
      </c>
      <c r="P10" s="47">
        <f>ROUND(+P$4/+'Age Factors'!P10,0)</f>
        <v>7087</v>
      </c>
      <c r="Q10" s="47">
        <f>ROUND(+Q$4/+'Age Factors'!Q10,0)</f>
        <v>10621</v>
      </c>
      <c r="R10" s="47">
        <f>ROUND(+R$4/+'Age Factors'!R10,0)</f>
        <v>12948</v>
      </c>
      <c r="S10" s="47">
        <f>ROUND(+S$4/+'Age Factors'!S10,0)</f>
        <v>23605</v>
      </c>
      <c r="T10" s="47">
        <f>ROUND(+T$4/+'Age Factors'!T10,0)</f>
        <v>31356</v>
      </c>
      <c r="U10" s="47">
        <f>ROUND(+U$4/+'Age Factors'!U10,0)</f>
        <v>53288</v>
      </c>
      <c r="V10" s="47">
        <f>ROUND(+V$4/+'Age Factors'!V10,0)</f>
        <v>58412</v>
      </c>
      <c r="W10" s="47">
        <f>ROUND(+W$4/+'Age Factors'!W10,0)</f>
        <v>77510</v>
      </c>
      <c r="X10" s="44"/>
    </row>
    <row r="11" spans="1:24">
      <c r="A11" s="51">
        <v>10</v>
      </c>
      <c r="B11" s="54">
        <f>ROUND(+B$4/+'Age Factors'!B11,0)</f>
        <v>272</v>
      </c>
      <c r="C11" s="54">
        <f>ROUND(+C$4/+'Age Factors'!C11,0)</f>
        <v>941</v>
      </c>
      <c r="D11" s="54">
        <f>ROUND(+D$4/+'Age Factors'!D11,0)</f>
        <v>1153</v>
      </c>
      <c r="E11" s="54">
        <f>ROUND(+E$4/+'Age Factors'!E11,0)</f>
        <v>1246</v>
      </c>
      <c r="F11" s="54">
        <f>ROUND(+F$4/+'Age Factors'!F11,0)</f>
        <v>1590</v>
      </c>
      <c r="G11" s="54">
        <f>ROUND(+G$4/+'Age Factors'!G11,0)</f>
        <v>1602</v>
      </c>
      <c r="H11" s="54">
        <f>ROUND(+H$4/+'Age Factors'!H11,0)</f>
        <v>2040</v>
      </c>
      <c r="I11" s="512">
        <f>ROUND(+I$4/+'Age Factors'!I11,0)</f>
        <v>2306</v>
      </c>
      <c r="J11" s="54">
        <f>ROUND(+J$4/+'Age Factors'!J11,0)</f>
        <v>2467</v>
      </c>
      <c r="K11" s="54">
        <f>ROUND(+K$4/+'Age Factors'!K11,0)</f>
        <v>3111</v>
      </c>
      <c r="L11" s="54">
        <f>ROUND(+L$4/+'Age Factors'!L11,0)</f>
        <v>3343</v>
      </c>
      <c r="M11" s="54">
        <f>ROUND(+M$4/+'Age Factors'!M11,0)</f>
        <v>4200</v>
      </c>
      <c r="N11" s="54">
        <f>ROUND(+N$4/+'Age Factors'!N11,0)</f>
        <v>4446</v>
      </c>
      <c r="O11" s="54">
        <f>ROUND(+O$4/+'Age Factors'!O11,0)</f>
        <v>5373</v>
      </c>
      <c r="P11" s="54">
        <f>ROUND(+P$4/+'Age Factors'!P11,0)</f>
        <v>6615</v>
      </c>
      <c r="Q11" s="54">
        <f>ROUND(+Q$4/+'Age Factors'!Q11,0)</f>
        <v>9910</v>
      </c>
      <c r="R11" s="54">
        <f>ROUND(+R$4/+'Age Factors'!R11,0)</f>
        <v>12081</v>
      </c>
      <c r="S11" s="54">
        <f>ROUND(+S$4/+'Age Factors'!S11,0)</f>
        <v>22024</v>
      </c>
      <c r="T11" s="54">
        <f>ROUND(+T$4/+'Age Factors'!T11,0)</f>
        <v>29256</v>
      </c>
      <c r="U11" s="54">
        <f>ROUND(+U$4/+'Age Factors'!U11,0)</f>
        <v>49719</v>
      </c>
      <c r="V11" s="54">
        <f>ROUND(+V$4/+'Age Factors'!V11,0)</f>
        <v>54499</v>
      </c>
      <c r="W11" s="54">
        <f>ROUND(+W$4/+'Age Factors'!W11,0)</f>
        <v>72319</v>
      </c>
      <c r="X11" s="44"/>
    </row>
    <row r="12" spans="1:24">
      <c r="A12" s="46">
        <v>11</v>
      </c>
      <c r="B12" s="47">
        <f>ROUND(+B$4/+'Age Factors'!B12,0)</f>
        <v>265</v>
      </c>
      <c r="C12" s="47">
        <f>ROUND(+C$4/+'Age Factors'!C12,0)</f>
        <v>898</v>
      </c>
      <c r="D12" s="47">
        <f>ROUND(+D$4/+'Age Factors'!D12,0)</f>
        <v>1100</v>
      </c>
      <c r="E12" s="47">
        <f>ROUND(+E$4/+'Age Factors'!E12,0)</f>
        <v>1188</v>
      </c>
      <c r="F12" s="47">
        <f>ROUND(+F$4/+'Age Factors'!F12,0)</f>
        <v>1513</v>
      </c>
      <c r="G12" s="47">
        <f>ROUND(+G$4/+'Age Factors'!G12,0)</f>
        <v>1525</v>
      </c>
      <c r="H12" s="47">
        <f>ROUND(+H$4/+'Age Factors'!H12,0)</f>
        <v>1939</v>
      </c>
      <c r="I12" s="47">
        <f>ROUND(+I$4/+'Age Factors'!I12,0)</f>
        <v>2189</v>
      </c>
      <c r="J12" s="47">
        <f>ROUND(+J$4/+'Age Factors'!J12,0)</f>
        <v>2341</v>
      </c>
      <c r="K12" s="47">
        <f>ROUND(+K$4/+'Age Factors'!K12,0)</f>
        <v>2947</v>
      </c>
      <c r="L12" s="47">
        <f>ROUND(+L$4/+'Age Factors'!L12,0)</f>
        <v>3165</v>
      </c>
      <c r="M12" s="47">
        <f>ROUND(+M$4/+'Age Factors'!M12,0)</f>
        <v>3969</v>
      </c>
      <c r="N12" s="47">
        <f>ROUND(+N$4/+'Age Factors'!N12,0)</f>
        <v>4199</v>
      </c>
      <c r="O12" s="47">
        <f>ROUND(+O$4/+'Age Factors'!O12,0)</f>
        <v>5073</v>
      </c>
      <c r="P12" s="47">
        <f>ROUND(+P$4/+'Age Factors'!P12,0)</f>
        <v>6242</v>
      </c>
      <c r="Q12" s="47">
        <f>ROUND(+Q$4/+'Age Factors'!Q12,0)</f>
        <v>9342</v>
      </c>
      <c r="R12" s="47">
        <f>ROUND(+R$4/+'Age Factors'!R12,0)</f>
        <v>11388</v>
      </c>
      <c r="S12" s="47">
        <f>ROUND(+S$4/+'Age Factors'!S12,0)</f>
        <v>20762</v>
      </c>
      <c r="T12" s="47">
        <f>ROUND(+T$4/+'Age Factors'!T12,0)</f>
        <v>27579</v>
      </c>
      <c r="U12" s="47">
        <f>ROUND(+U$4/+'Age Factors'!U12,0)</f>
        <v>46869</v>
      </c>
      <c r="V12" s="47">
        <f>ROUND(+V$4/+'Age Factors'!V12,0)</f>
        <v>51375</v>
      </c>
      <c r="W12" s="47">
        <f>ROUND(+W$4/+'Age Factors'!W12,0)</f>
        <v>68173</v>
      </c>
      <c r="X12" s="44"/>
    </row>
    <row r="13" spans="1:24">
      <c r="A13" s="46">
        <v>12</v>
      </c>
      <c r="B13" s="47">
        <f>ROUND(+B$4/+'Age Factors'!B13,0)</f>
        <v>258</v>
      </c>
      <c r="C13" s="47">
        <f>ROUND(+C$4/+'Age Factors'!C13,0)</f>
        <v>865</v>
      </c>
      <c r="D13" s="47">
        <f>ROUND(+D$4/+'Age Factors'!D13,0)</f>
        <v>1057</v>
      </c>
      <c r="E13" s="47">
        <f>ROUND(+E$4/+'Age Factors'!E13,0)</f>
        <v>1141</v>
      </c>
      <c r="F13" s="47">
        <f>ROUND(+F$4/+'Age Factors'!F13,0)</f>
        <v>1451</v>
      </c>
      <c r="G13" s="47">
        <f>ROUND(+G$4/+'Age Factors'!G13,0)</f>
        <v>1462</v>
      </c>
      <c r="H13" s="47">
        <f>ROUND(+H$4/+'Age Factors'!H13,0)</f>
        <v>1856</v>
      </c>
      <c r="I13" s="47">
        <f>ROUND(+I$4/+'Age Factors'!I13,0)</f>
        <v>2095</v>
      </c>
      <c r="J13" s="47">
        <f>ROUND(+J$4/+'Age Factors'!J13,0)</f>
        <v>2239</v>
      </c>
      <c r="K13" s="47">
        <f>ROUND(+K$4/+'Age Factors'!K13,0)</f>
        <v>2815</v>
      </c>
      <c r="L13" s="47">
        <f>ROUND(+L$4/+'Age Factors'!L13,0)</f>
        <v>3022</v>
      </c>
      <c r="M13" s="47">
        <f>ROUND(+M$4/+'Age Factors'!M13,0)</f>
        <v>3786</v>
      </c>
      <c r="N13" s="47">
        <f>ROUND(+N$4/+'Age Factors'!N13,0)</f>
        <v>4005</v>
      </c>
      <c r="O13" s="47">
        <f>ROUND(+O$4/+'Age Factors'!O13,0)</f>
        <v>4835</v>
      </c>
      <c r="P13" s="47">
        <f>ROUND(+P$4/+'Age Factors'!P13,0)</f>
        <v>5945</v>
      </c>
      <c r="Q13" s="47">
        <f>ROUND(+Q$4/+'Age Factors'!Q13,0)</f>
        <v>8883</v>
      </c>
      <c r="R13" s="47">
        <f>ROUND(+R$4/+'Age Factors'!R13,0)</f>
        <v>10829</v>
      </c>
      <c r="S13" s="47">
        <f>ROUND(+S$4/+'Age Factors'!S13,0)</f>
        <v>19742</v>
      </c>
      <c r="T13" s="47">
        <f>ROUND(+T$4/+'Age Factors'!T13,0)</f>
        <v>26225</v>
      </c>
      <c r="U13" s="47">
        <f>ROUND(+U$4/+'Age Factors'!U13,0)</f>
        <v>44567</v>
      </c>
      <c r="V13" s="47">
        <f>ROUND(+V$4/+'Age Factors'!V13,0)</f>
        <v>48852</v>
      </c>
      <c r="W13" s="47">
        <f>ROUND(+W$4/+'Age Factors'!W13,0)</f>
        <v>64825</v>
      </c>
      <c r="X13" s="44"/>
    </row>
    <row r="14" spans="1:24">
      <c r="A14" s="46">
        <v>13</v>
      </c>
      <c r="B14" s="47">
        <f>ROUND(+B$4/+'Age Factors'!B14,0)</f>
        <v>253</v>
      </c>
      <c r="C14" s="47">
        <f>ROUND(+C$4/+'Age Factors'!C14,0)</f>
        <v>837</v>
      </c>
      <c r="D14" s="47">
        <f>ROUND(+D$4/+'Age Factors'!D14,0)</f>
        <v>1022</v>
      </c>
      <c r="E14" s="47">
        <f>ROUND(+E$4/+'Age Factors'!E14,0)</f>
        <v>1103</v>
      </c>
      <c r="F14" s="47">
        <f>ROUND(+F$4/+'Age Factors'!F14,0)</f>
        <v>1400</v>
      </c>
      <c r="G14" s="47">
        <f>ROUND(+G$4/+'Age Factors'!G14,0)</f>
        <v>1411</v>
      </c>
      <c r="H14" s="47">
        <f>ROUND(+H$4/+'Age Factors'!H14,0)</f>
        <v>1788</v>
      </c>
      <c r="I14" s="47">
        <f>ROUND(+I$4/+'Age Factors'!I14,0)</f>
        <v>2017</v>
      </c>
      <c r="J14" s="47">
        <f>ROUND(+J$4/+'Age Factors'!J14,0)</f>
        <v>2156</v>
      </c>
      <c r="K14" s="47">
        <f>ROUND(+K$4/+'Age Factors'!K14,0)</f>
        <v>2710</v>
      </c>
      <c r="L14" s="47">
        <f>ROUND(+L$4/+'Age Factors'!L14,0)</f>
        <v>2909</v>
      </c>
      <c r="M14" s="47">
        <f>ROUND(+M$4/+'Age Factors'!M14,0)</f>
        <v>3642</v>
      </c>
      <c r="N14" s="47">
        <f>ROUND(+N$4/+'Age Factors'!N14,0)</f>
        <v>3853</v>
      </c>
      <c r="O14" s="47">
        <f>ROUND(+O$4/+'Age Factors'!O14,0)</f>
        <v>4647</v>
      </c>
      <c r="P14" s="47">
        <f>ROUND(+P$4/+'Age Factors'!P14,0)</f>
        <v>5708</v>
      </c>
      <c r="Q14" s="47">
        <f>ROUND(+Q$4/+'Age Factors'!Q14,0)</f>
        <v>8512</v>
      </c>
      <c r="R14" s="47">
        <f>ROUND(+R$4/+'Age Factors'!R14,0)</f>
        <v>10376</v>
      </c>
      <c r="S14" s="47">
        <f>ROUND(+S$4/+'Age Factors'!S14,0)</f>
        <v>18918</v>
      </c>
      <c r="T14" s="47">
        <f>ROUND(+T$4/+'Age Factors'!T14,0)</f>
        <v>25129</v>
      </c>
      <c r="U14" s="47">
        <f>ROUND(+U$4/+'Age Factors'!U14,0)</f>
        <v>42706</v>
      </c>
      <c r="V14" s="47">
        <f>ROUND(+V$4/+'Age Factors'!V14,0)</f>
        <v>46812</v>
      </c>
      <c r="W14" s="47">
        <f>ROUND(+W$4/+'Age Factors'!W14,0)</f>
        <v>62118</v>
      </c>
      <c r="X14" s="44"/>
    </row>
    <row r="15" spans="1:24">
      <c r="A15" s="46">
        <v>14</v>
      </c>
      <c r="B15" s="47">
        <f>ROUND(+B$4/+'Age Factors'!B15,0)</f>
        <v>248</v>
      </c>
      <c r="C15" s="47">
        <f>ROUND(+C$4/+'Age Factors'!C15,0)</f>
        <v>816</v>
      </c>
      <c r="D15" s="47">
        <f>ROUND(+D$4/+'Age Factors'!D15,0)</f>
        <v>995</v>
      </c>
      <c r="E15" s="47">
        <f>ROUND(+E$4/+'Age Factors'!E15,0)</f>
        <v>1073</v>
      </c>
      <c r="F15" s="47">
        <f>ROUND(+F$4/+'Age Factors'!F15,0)</f>
        <v>1359</v>
      </c>
      <c r="G15" s="47">
        <f>ROUND(+G$4/+'Age Factors'!G15,0)</f>
        <v>1369</v>
      </c>
      <c r="H15" s="47">
        <f>ROUND(+H$4/+'Age Factors'!H15,0)</f>
        <v>1732</v>
      </c>
      <c r="I15" s="47">
        <f>ROUND(+I$4/+'Age Factors'!I15,0)</f>
        <v>1954</v>
      </c>
      <c r="J15" s="47">
        <f>ROUND(+J$4/+'Age Factors'!J15,0)</f>
        <v>2089</v>
      </c>
      <c r="K15" s="47">
        <f>ROUND(+K$4/+'Age Factors'!K15,0)</f>
        <v>2626</v>
      </c>
      <c r="L15" s="47">
        <f>ROUND(+L$4/+'Age Factors'!L15,0)</f>
        <v>2819</v>
      </c>
      <c r="M15" s="47">
        <f>ROUND(+M$4/+'Age Factors'!M15,0)</f>
        <v>3530</v>
      </c>
      <c r="N15" s="47">
        <f>ROUND(+N$4/+'Age Factors'!N15,0)</f>
        <v>3734</v>
      </c>
      <c r="O15" s="47">
        <f>ROUND(+O$4/+'Age Factors'!O15,0)</f>
        <v>4499</v>
      </c>
      <c r="P15" s="47">
        <f>ROUND(+P$4/+'Age Factors'!P15,0)</f>
        <v>5519</v>
      </c>
      <c r="Q15" s="47">
        <f>ROUND(+Q$4/+'Age Factors'!Q15,0)</f>
        <v>8211</v>
      </c>
      <c r="R15" s="47">
        <f>ROUND(+R$4/+'Age Factors'!R15,0)</f>
        <v>10010</v>
      </c>
      <c r="S15" s="47">
        <f>ROUND(+S$4/+'Age Factors'!S15,0)</f>
        <v>18250</v>
      </c>
      <c r="T15" s="47">
        <f>ROUND(+T$4/+'Age Factors'!T15,0)</f>
        <v>24242</v>
      </c>
      <c r="U15" s="47">
        <f>ROUND(+U$4/+'Age Factors'!U15,0)</f>
        <v>41199</v>
      </c>
      <c r="V15" s="47">
        <f>ROUND(+V$4/+'Age Factors'!V15,0)</f>
        <v>45159</v>
      </c>
      <c r="W15" s="47">
        <f>ROUND(+W$4/+'Age Factors'!W15,0)</f>
        <v>59925</v>
      </c>
      <c r="X15" s="44"/>
    </row>
    <row r="16" spans="1:24">
      <c r="A16" s="51">
        <v>15</v>
      </c>
      <c r="B16" s="54">
        <f>ROUND(+B$4/+'Age Factors'!B16,0)</f>
        <v>244</v>
      </c>
      <c r="C16" s="54">
        <f>ROUND(+C$4/+'Age Factors'!C16,0)</f>
        <v>800</v>
      </c>
      <c r="D16" s="54">
        <f>ROUND(+D$4/+'Age Factors'!D16,0)</f>
        <v>973</v>
      </c>
      <c r="E16" s="54">
        <f>ROUND(+E$4/+'Age Factors'!E16,0)</f>
        <v>1049</v>
      </c>
      <c r="F16" s="54">
        <f>ROUND(+F$4/+'Age Factors'!F16,0)</f>
        <v>1326</v>
      </c>
      <c r="G16" s="54">
        <f>ROUND(+G$4/+'Age Factors'!G16,0)</f>
        <v>1336</v>
      </c>
      <c r="H16" s="54">
        <f>ROUND(+H$4/+'Age Factors'!H16,0)</f>
        <v>1687</v>
      </c>
      <c r="I16" s="512">
        <f>ROUND(+I$4/+'Age Factors'!I16,0)</f>
        <v>1904</v>
      </c>
      <c r="J16" s="54">
        <f>ROUND(+J$4/+'Age Factors'!J16,0)</f>
        <v>2036</v>
      </c>
      <c r="K16" s="54">
        <f>ROUND(+K$4/+'Age Factors'!K16,0)</f>
        <v>2561</v>
      </c>
      <c r="L16" s="54">
        <f>ROUND(+L$4/+'Age Factors'!L16,0)</f>
        <v>2750</v>
      </c>
      <c r="M16" s="54">
        <f>ROUND(+M$4/+'Age Factors'!M16,0)</f>
        <v>3446</v>
      </c>
      <c r="N16" s="54">
        <f>ROUND(+N$4/+'Age Factors'!N16,0)</f>
        <v>3645</v>
      </c>
      <c r="O16" s="54">
        <f>ROUND(+O$4/+'Age Factors'!O16,0)</f>
        <v>4385</v>
      </c>
      <c r="P16" s="54">
        <f>ROUND(+P$4/+'Age Factors'!P16,0)</f>
        <v>5373</v>
      </c>
      <c r="Q16" s="54">
        <f>ROUND(+Q$4/+'Age Factors'!Q16,0)</f>
        <v>7970</v>
      </c>
      <c r="R16" s="54">
        <f>ROUND(+R$4/+'Age Factors'!R16,0)</f>
        <v>9716</v>
      </c>
      <c r="S16" s="54">
        <f>ROUND(+S$4/+'Age Factors'!S16,0)</f>
        <v>17713</v>
      </c>
      <c r="T16" s="54">
        <f>ROUND(+T$4/+'Age Factors'!T16,0)</f>
        <v>23529</v>
      </c>
      <c r="U16" s="54">
        <f>ROUND(+U$4/+'Age Factors'!U16,0)</f>
        <v>39987</v>
      </c>
      <c r="V16" s="54">
        <f>ROUND(+V$4/+'Age Factors'!V16,0)</f>
        <v>43831</v>
      </c>
      <c r="W16" s="54">
        <f>ROUND(+W$4/+'Age Factors'!W16,0)</f>
        <v>58163</v>
      </c>
      <c r="X16" s="44"/>
    </row>
    <row r="17" spans="1:24">
      <c r="A17" s="46">
        <v>16</v>
      </c>
      <c r="B17" s="47">
        <f>ROUND(+B$4/+'Age Factors'!B17,0)</f>
        <v>240</v>
      </c>
      <c r="C17" s="47">
        <f>ROUND(+C$4/+'Age Factors'!C17,0)</f>
        <v>788</v>
      </c>
      <c r="D17" s="47">
        <f>ROUND(+D$4/+'Age Factors'!D17,0)</f>
        <v>957</v>
      </c>
      <c r="E17" s="47">
        <f>ROUND(+E$4/+'Age Factors'!E17,0)</f>
        <v>1031</v>
      </c>
      <c r="F17" s="47">
        <f>ROUND(+F$4/+'Age Factors'!F17,0)</f>
        <v>1301</v>
      </c>
      <c r="G17" s="47">
        <f>ROUND(+G$4/+'Age Factors'!G17,0)</f>
        <v>1311</v>
      </c>
      <c r="H17" s="47">
        <f>ROUND(+H$4/+'Age Factors'!H17,0)</f>
        <v>1651</v>
      </c>
      <c r="I17" s="47">
        <f>ROUND(+I$4/+'Age Factors'!I17,0)</f>
        <v>1865</v>
      </c>
      <c r="J17" s="47">
        <f>ROUND(+J$4/+'Age Factors'!J17,0)</f>
        <v>1994</v>
      </c>
      <c r="K17" s="47">
        <f>ROUND(+K$4/+'Age Factors'!K17,0)</f>
        <v>2511</v>
      </c>
      <c r="L17" s="47">
        <f>ROUND(+L$4/+'Age Factors'!L17,0)</f>
        <v>2698</v>
      </c>
      <c r="M17" s="47">
        <f>ROUND(+M$4/+'Age Factors'!M17,0)</f>
        <v>3384</v>
      </c>
      <c r="N17" s="47">
        <f>ROUND(+N$4/+'Age Factors'!N17,0)</f>
        <v>3581</v>
      </c>
      <c r="O17" s="47">
        <f>ROUND(+O$4/+'Age Factors'!O17,0)</f>
        <v>4302</v>
      </c>
      <c r="P17" s="47">
        <f>ROUND(+P$4/+'Age Factors'!P17,0)</f>
        <v>5261</v>
      </c>
      <c r="Q17" s="47">
        <f>ROUND(+Q$4/+'Age Factors'!Q17,0)</f>
        <v>7780</v>
      </c>
      <c r="R17" s="47">
        <f>ROUND(+R$4/+'Age Factors'!R17,0)</f>
        <v>9484</v>
      </c>
      <c r="S17" s="47">
        <f>ROUND(+S$4/+'Age Factors'!S17,0)</f>
        <v>17290</v>
      </c>
      <c r="T17" s="47">
        <f>ROUND(+T$4/+'Age Factors'!T17,0)</f>
        <v>22968</v>
      </c>
      <c r="U17" s="47">
        <f>ROUND(+U$4/+'Age Factors'!U17,0)</f>
        <v>39032</v>
      </c>
      <c r="V17" s="47">
        <f>ROUND(+V$4/+'Age Factors'!V17,0)</f>
        <v>42785</v>
      </c>
      <c r="W17" s="47">
        <f>ROUND(+W$4/+'Age Factors'!W17,0)</f>
        <v>56774</v>
      </c>
      <c r="X17" s="44"/>
    </row>
    <row r="18" spans="1:24">
      <c r="A18" s="46">
        <v>17</v>
      </c>
      <c r="B18" s="47">
        <f>ROUND(+B$4/+'Age Factors'!B18,0)</f>
        <v>236</v>
      </c>
      <c r="C18" s="47">
        <f>ROUND(+C$4/+'Age Factors'!C18,0)</f>
        <v>778</v>
      </c>
      <c r="D18" s="47">
        <f>ROUND(+D$4/+'Age Factors'!D18,0)</f>
        <v>944</v>
      </c>
      <c r="E18" s="47">
        <f>ROUND(+E$4/+'Age Factors'!E18,0)</f>
        <v>1017</v>
      </c>
      <c r="F18" s="47">
        <f>ROUND(+F$4/+'Age Factors'!F18,0)</f>
        <v>1281</v>
      </c>
      <c r="G18" s="47">
        <f>ROUND(+G$4/+'Age Factors'!G18,0)</f>
        <v>1290</v>
      </c>
      <c r="H18" s="47">
        <f>ROUND(+H$4/+'Age Factors'!H18,0)</f>
        <v>1623</v>
      </c>
      <c r="I18" s="47">
        <f>ROUND(+I$4/+'Age Factors'!I18,0)</f>
        <v>1835</v>
      </c>
      <c r="J18" s="47">
        <f>ROUND(+J$4/+'Age Factors'!J18,0)</f>
        <v>1963</v>
      </c>
      <c r="K18" s="47">
        <f>ROUND(+K$4/+'Age Factors'!K18,0)</f>
        <v>2476</v>
      </c>
      <c r="L18" s="47">
        <f>ROUND(+L$4/+'Age Factors'!L18,0)</f>
        <v>2661</v>
      </c>
      <c r="M18" s="47">
        <f>ROUND(+M$4/+'Age Factors'!M18,0)</f>
        <v>3343</v>
      </c>
      <c r="N18" s="47">
        <f>ROUND(+N$4/+'Age Factors'!N18,0)</f>
        <v>3539</v>
      </c>
      <c r="O18" s="47">
        <f>ROUND(+O$4/+'Age Factors'!O18,0)</f>
        <v>4242</v>
      </c>
      <c r="P18" s="47">
        <f>ROUND(+P$4/+'Age Factors'!P18,0)</f>
        <v>5175</v>
      </c>
      <c r="Q18" s="47">
        <f>ROUND(+Q$4/+'Age Factors'!Q18,0)</f>
        <v>7616</v>
      </c>
      <c r="R18" s="47">
        <f>ROUND(+R$4/+'Age Factors'!R18,0)</f>
        <v>9284</v>
      </c>
      <c r="S18" s="47">
        <f>ROUND(+S$4/+'Age Factors'!S18,0)</f>
        <v>16926</v>
      </c>
      <c r="T18" s="47">
        <f>ROUND(+T$4/+'Age Factors'!T18,0)</f>
        <v>22484</v>
      </c>
      <c r="U18" s="47">
        <f>ROUND(+U$4/+'Age Factors'!U18,0)</f>
        <v>38211</v>
      </c>
      <c r="V18" s="47">
        <f>ROUND(+V$4/+'Age Factors'!V18,0)</f>
        <v>41884</v>
      </c>
      <c r="W18" s="47">
        <f>ROUND(+W$4/+'Age Factors'!W18,0)</f>
        <v>55579</v>
      </c>
      <c r="X18" s="44"/>
    </row>
    <row r="19" spans="1:24">
      <c r="A19" s="46">
        <v>18</v>
      </c>
      <c r="B19" s="47">
        <f>ROUND(+B$4/+'Age Factors'!B19,0)</f>
        <v>233</v>
      </c>
      <c r="C19" s="47">
        <f>ROUND(+C$4/+'Age Factors'!C19,0)</f>
        <v>771</v>
      </c>
      <c r="D19" s="47">
        <f>ROUND(+D$4/+'Age Factors'!D19,0)</f>
        <v>935</v>
      </c>
      <c r="E19" s="47">
        <f>ROUND(+E$4/+'Age Factors'!E19,0)</f>
        <v>1006</v>
      </c>
      <c r="F19" s="47">
        <f>ROUND(+F$4/+'Age Factors'!F19,0)</f>
        <v>1266</v>
      </c>
      <c r="G19" s="47">
        <f>ROUND(+G$4/+'Age Factors'!G19,0)</f>
        <v>1275</v>
      </c>
      <c r="H19" s="47">
        <f>ROUND(+H$4/+'Age Factors'!H19,0)</f>
        <v>1603</v>
      </c>
      <c r="I19" s="47">
        <f>ROUND(+I$4/+'Age Factors'!I19,0)</f>
        <v>1812</v>
      </c>
      <c r="J19" s="47">
        <f>ROUND(+J$4/+'Age Factors'!J19,0)</f>
        <v>1939</v>
      </c>
      <c r="K19" s="47">
        <f>ROUND(+K$4/+'Age Factors'!K19,0)</f>
        <v>2448</v>
      </c>
      <c r="L19" s="47">
        <f>ROUND(+L$4/+'Age Factors'!L19,0)</f>
        <v>2631</v>
      </c>
      <c r="M19" s="47">
        <f>ROUND(+M$4/+'Age Factors'!M19,0)</f>
        <v>3309</v>
      </c>
      <c r="N19" s="47">
        <f>ROUND(+N$4/+'Age Factors'!N19,0)</f>
        <v>3504</v>
      </c>
      <c r="O19" s="47">
        <f>ROUND(+O$4/+'Age Factors'!O19,0)</f>
        <v>4190</v>
      </c>
      <c r="P19" s="47">
        <f>ROUND(+P$4/+'Age Factors'!P19,0)</f>
        <v>5100</v>
      </c>
      <c r="Q19" s="47">
        <f>ROUND(+Q$4/+'Age Factors'!Q19,0)</f>
        <v>7474</v>
      </c>
      <c r="R19" s="47">
        <f>ROUND(+R$4/+'Age Factors'!R19,0)</f>
        <v>9112</v>
      </c>
      <c r="S19" s="47">
        <f>ROUND(+S$4/+'Age Factors'!S19,0)</f>
        <v>16612</v>
      </c>
      <c r="T19" s="47">
        <f>ROUND(+T$4/+'Age Factors'!T19,0)</f>
        <v>22066</v>
      </c>
      <c r="U19" s="47">
        <f>ROUND(+U$4/+'Age Factors'!U19,0)</f>
        <v>37500</v>
      </c>
      <c r="V19" s="47">
        <f>ROUND(+V$4/+'Age Factors'!V19,0)</f>
        <v>41105</v>
      </c>
      <c r="W19" s="47">
        <f>ROUND(+W$4/+'Age Factors'!W19,0)</f>
        <v>54545</v>
      </c>
      <c r="X19" s="44"/>
    </row>
    <row r="20" spans="1:24">
      <c r="A20" s="46">
        <v>19</v>
      </c>
      <c r="B20" s="47">
        <f>ROUND(+B$4/+'Age Factors'!B20,0)</f>
        <v>232</v>
      </c>
      <c r="C20" s="47">
        <f>ROUND(+C$4/+'Age Factors'!C20,0)</f>
        <v>769</v>
      </c>
      <c r="D20" s="47">
        <f>ROUND(+D$4/+'Age Factors'!D20,0)</f>
        <v>931</v>
      </c>
      <c r="E20" s="47">
        <f>ROUND(+E$4/+'Age Factors'!E20,0)</f>
        <v>1001</v>
      </c>
      <c r="F20" s="47">
        <f>ROUND(+F$4/+'Age Factors'!F20,0)</f>
        <v>1258</v>
      </c>
      <c r="G20" s="47">
        <f>ROUND(+G$4/+'Age Factors'!G20,0)</f>
        <v>1267</v>
      </c>
      <c r="H20" s="47">
        <f>ROUND(+H$4/+'Age Factors'!H20,0)</f>
        <v>1589</v>
      </c>
      <c r="I20" s="47">
        <f>ROUND(+I$4/+'Age Factors'!I20,0)</f>
        <v>1796</v>
      </c>
      <c r="J20" s="47">
        <f>ROUND(+J$4/+'Age Factors'!J20,0)</f>
        <v>1922</v>
      </c>
      <c r="K20" s="47">
        <f>ROUND(+K$4/+'Age Factors'!K20,0)</f>
        <v>2425</v>
      </c>
      <c r="L20" s="47">
        <f>ROUND(+L$4/+'Age Factors'!L20,0)</f>
        <v>2606</v>
      </c>
      <c r="M20" s="47">
        <f>ROUND(+M$4/+'Age Factors'!M20,0)</f>
        <v>3276</v>
      </c>
      <c r="N20" s="47">
        <f>ROUND(+N$4/+'Age Factors'!N20,0)</f>
        <v>3468</v>
      </c>
      <c r="O20" s="47">
        <f>ROUND(+O$4/+'Age Factors'!O20,0)</f>
        <v>4144</v>
      </c>
      <c r="P20" s="47">
        <f>ROUND(+P$4/+'Age Factors'!P20,0)</f>
        <v>5038</v>
      </c>
      <c r="Q20" s="47">
        <f>ROUND(+Q$4/+'Age Factors'!Q20,0)</f>
        <v>7368</v>
      </c>
      <c r="R20" s="47">
        <f>ROUND(+R$4/+'Age Factors'!R20,0)</f>
        <v>8982</v>
      </c>
      <c r="S20" s="47">
        <f>ROUND(+S$4/+'Age Factors'!S20,0)</f>
        <v>16375</v>
      </c>
      <c r="T20" s="47">
        <f>ROUND(+T$4/+'Age Factors'!T20,0)</f>
        <v>21752</v>
      </c>
      <c r="U20" s="47">
        <f>ROUND(+U$4/+'Age Factors'!U20,0)</f>
        <v>36965</v>
      </c>
      <c r="V20" s="47">
        <f>ROUND(+V$4/+'Age Factors'!V20,0)</f>
        <v>40519</v>
      </c>
      <c r="W20" s="47">
        <f>ROUND(+W$4/+'Age Factors'!W20,0)</f>
        <v>53768</v>
      </c>
      <c r="X20" s="44"/>
    </row>
    <row r="21" spans="1:24">
      <c r="A21" s="51">
        <v>20</v>
      </c>
      <c r="B21" s="54">
        <f>ROUND(+B$4/+'Age Factors'!B21,0)</f>
        <v>232</v>
      </c>
      <c r="C21" s="54">
        <f>ROUND(+C$4/+'Age Factors'!C21,0)</f>
        <v>769</v>
      </c>
      <c r="D21" s="54">
        <f>ROUND(+D$4/+'Age Factors'!D21,0)</f>
        <v>930</v>
      </c>
      <c r="E21" s="54">
        <f>ROUND(+E$4/+'Age Factors'!E21,0)</f>
        <v>1000</v>
      </c>
      <c r="F21" s="54">
        <f>ROUND(+F$4/+'Age Factors'!F21,0)</f>
        <v>1255</v>
      </c>
      <c r="G21" s="54">
        <f>ROUND(+G$4/+'Age Factors'!G21,0)</f>
        <v>1264</v>
      </c>
      <c r="H21" s="54">
        <f>ROUND(+H$4/+'Age Factors'!H21,0)</f>
        <v>1584</v>
      </c>
      <c r="I21" s="512">
        <f>ROUND(+I$4/+'Age Factors'!I21,0)</f>
        <v>1790</v>
      </c>
      <c r="J21" s="54">
        <f>ROUND(+J$4/+'Age Factors'!J21,0)</f>
        <v>1915</v>
      </c>
      <c r="K21" s="54">
        <f>ROUND(+K$4/+'Age Factors'!K21,0)</f>
        <v>2415</v>
      </c>
      <c r="L21" s="54">
        <f>ROUND(+L$4/+'Age Factors'!L21,0)</f>
        <v>2595</v>
      </c>
      <c r="M21" s="54">
        <f>ROUND(+M$4/+'Age Factors'!M21,0)</f>
        <v>3260</v>
      </c>
      <c r="N21" s="54">
        <f>ROUND(+N$4/+'Age Factors'!N21,0)</f>
        <v>3451</v>
      </c>
      <c r="O21" s="54">
        <f>ROUND(+O$4/+'Age Factors'!O21,0)</f>
        <v>4118</v>
      </c>
      <c r="P21" s="54">
        <f>ROUND(+P$4/+'Age Factors'!P21,0)</f>
        <v>5001</v>
      </c>
      <c r="Q21" s="54">
        <f>ROUND(+Q$4/+'Age Factors'!Q21,0)</f>
        <v>7293</v>
      </c>
      <c r="R21" s="54">
        <f>ROUND(+R$4/+'Age Factors'!R21,0)</f>
        <v>8891</v>
      </c>
      <c r="S21" s="54">
        <f>ROUND(+S$4/+'Age Factors'!S21,0)</f>
        <v>16210</v>
      </c>
      <c r="T21" s="54">
        <f>ROUND(+T$4/+'Age Factors'!T21,0)</f>
        <v>21532</v>
      </c>
      <c r="U21" s="54">
        <f>ROUND(+U$4/+'Age Factors'!U21,0)</f>
        <v>36593</v>
      </c>
      <c r="V21" s="54">
        <f>ROUND(+V$4/+'Age Factors'!V21,0)</f>
        <v>40111</v>
      </c>
      <c r="W21" s="54">
        <f>ROUND(+W$4/+'Age Factors'!W21,0)</f>
        <v>53226</v>
      </c>
      <c r="X21" s="44"/>
    </row>
    <row r="22" spans="1:24">
      <c r="A22" s="46">
        <v>21</v>
      </c>
      <c r="B22" s="47">
        <f>ROUND(+B$4/+'Age Factors'!B22,0)</f>
        <v>232</v>
      </c>
      <c r="C22" s="47">
        <f>ROUND(+C$4/+'Age Factors'!C22,0)</f>
        <v>769</v>
      </c>
      <c r="D22" s="47">
        <f>ROUND(+D$4/+'Age Factors'!D22,0)</f>
        <v>930</v>
      </c>
      <c r="E22" s="47">
        <f>ROUND(+E$4/+'Age Factors'!E22,0)</f>
        <v>1000</v>
      </c>
      <c r="F22" s="47">
        <f>ROUND(+F$4/+'Age Factors'!F22,0)</f>
        <v>1255</v>
      </c>
      <c r="G22" s="47">
        <f>ROUND(+G$4/+'Age Factors'!G22,0)</f>
        <v>1264</v>
      </c>
      <c r="H22" s="47">
        <f>ROUND(+H$4/+'Age Factors'!H22,0)</f>
        <v>1584</v>
      </c>
      <c r="I22" s="47">
        <f>ROUND(+I$4/+'Age Factors'!I22,0)</f>
        <v>1790</v>
      </c>
      <c r="J22" s="47">
        <f>ROUND(+J$4/+'Age Factors'!J22,0)</f>
        <v>1915</v>
      </c>
      <c r="K22" s="47">
        <f>ROUND(+K$4/+'Age Factors'!K22,0)</f>
        <v>2415</v>
      </c>
      <c r="L22" s="47">
        <f>ROUND(+L$4/+'Age Factors'!L22,0)</f>
        <v>2595</v>
      </c>
      <c r="M22" s="47">
        <f>ROUND(+M$4/+'Age Factors'!M22,0)</f>
        <v>3260</v>
      </c>
      <c r="N22" s="47">
        <f>ROUND(+N$4/+'Age Factors'!N22,0)</f>
        <v>3451</v>
      </c>
      <c r="O22" s="47">
        <f>ROUND(+O$4/+'Age Factors'!O22,0)</f>
        <v>4112</v>
      </c>
      <c r="P22" s="47">
        <f>ROUND(+P$4/+'Age Factors'!P22,0)</f>
        <v>4985</v>
      </c>
      <c r="Q22" s="47">
        <f>ROUND(+Q$4/+'Age Factors'!Q22,0)</f>
        <v>7249</v>
      </c>
      <c r="R22" s="47">
        <f>ROUND(+R$4/+'Age Factors'!R22,0)</f>
        <v>8838</v>
      </c>
      <c r="S22" s="47">
        <f>ROUND(+S$4/+'Age Factors'!S22,0)</f>
        <v>16112</v>
      </c>
      <c r="T22" s="47">
        <f>ROUND(+T$4/+'Age Factors'!T22,0)</f>
        <v>21403</v>
      </c>
      <c r="U22" s="47">
        <f>ROUND(+U$4/+'Age Factors'!U22,0)</f>
        <v>36373</v>
      </c>
      <c r="V22" s="47">
        <f>ROUND(+V$4/+'Age Factors'!V22,0)</f>
        <v>39870</v>
      </c>
      <c r="W22" s="47">
        <f>ROUND(+W$4/+'Age Factors'!W22,0)</f>
        <v>52906</v>
      </c>
      <c r="X22" s="44"/>
    </row>
    <row r="23" spans="1:24">
      <c r="A23" s="46">
        <v>22</v>
      </c>
      <c r="B23" s="47">
        <f>ROUND(+B$4/+'Age Factors'!B23,0)</f>
        <v>232</v>
      </c>
      <c r="C23" s="47">
        <f>ROUND(+C$4/+'Age Factors'!C23,0)</f>
        <v>769</v>
      </c>
      <c r="D23" s="47">
        <f>ROUND(+D$4/+'Age Factors'!D23,0)</f>
        <v>930</v>
      </c>
      <c r="E23" s="47">
        <f>ROUND(+E$4/+'Age Factors'!E23,0)</f>
        <v>1000</v>
      </c>
      <c r="F23" s="47">
        <f>ROUND(+F$4/+'Age Factors'!F23,0)</f>
        <v>1255</v>
      </c>
      <c r="G23" s="47">
        <f>ROUND(+G$4/+'Age Factors'!G23,0)</f>
        <v>1264</v>
      </c>
      <c r="H23" s="47">
        <f>ROUND(+H$4/+'Age Factors'!H23,0)</f>
        <v>1584</v>
      </c>
      <c r="I23" s="47">
        <f>ROUND(+I$4/+'Age Factors'!I23,0)</f>
        <v>1790</v>
      </c>
      <c r="J23" s="47">
        <f>ROUND(+J$4/+'Age Factors'!J23,0)</f>
        <v>1915</v>
      </c>
      <c r="K23" s="47">
        <f>ROUND(+K$4/+'Age Factors'!K23,0)</f>
        <v>2415</v>
      </c>
      <c r="L23" s="47">
        <f>ROUND(+L$4/+'Age Factors'!L23,0)</f>
        <v>2595</v>
      </c>
      <c r="M23" s="47">
        <f>ROUND(+M$4/+'Age Factors'!M23,0)</f>
        <v>3260</v>
      </c>
      <c r="N23" s="47">
        <f>ROUND(+N$4/+'Age Factors'!N23,0)</f>
        <v>3451</v>
      </c>
      <c r="O23" s="47">
        <f>ROUND(+O$4/+'Age Factors'!O23,0)</f>
        <v>4110</v>
      </c>
      <c r="P23" s="47">
        <f>ROUND(+P$4/+'Age Factors'!P23,0)</f>
        <v>4980</v>
      </c>
      <c r="Q23" s="47">
        <f>ROUND(+Q$4/+'Age Factors'!Q23,0)</f>
        <v>7235</v>
      </c>
      <c r="R23" s="47">
        <f>ROUND(+R$4/+'Age Factors'!R23,0)</f>
        <v>8820</v>
      </c>
      <c r="S23" s="47">
        <f>ROUND(+S$4/+'Age Factors'!S23,0)</f>
        <v>16080</v>
      </c>
      <c r="T23" s="47">
        <f>ROUND(+T$4/+'Age Factors'!T23,0)</f>
        <v>21360</v>
      </c>
      <c r="U23" s="47">
        <f>ROUND(+U$4/+'Age Factors'!U23,0)</f>
        <v>36300</v>
      </c>
      <c r="V23" s="47">
        <f>ROUND(+V$4/+'Age Factors'!V23,0)</f>
        <v>39790</v>
      </c>
      <c r="W23" s="47">
        <f>ROUND(+W$4/+'Age Factors'!W23,0)</f>
        <v>52800</v>
      </c>
      <c r="X23" s="44"/>
    </row>
    <row r="24" spans="1:24">
      <c r="A24" s="46">
        <v>23</v>
      </c>
      <c r="B24" s="47">
        <f>ROUND(+B$4/+'Age Factors'!B24,0)</f>
        <v>232</v>
      </c>
      <c r="C24" s="47">
        <f>ROUND(+C$4/+'Age Factors'!C24,0)</f>
        <v>769</v>
      </c>
      <c r="D24" s="47">
        <f>ROUND(+D$4/+'Age Factors'!D24,0)</f>
        <v>930</v>
      </c>
      <c r="E24" s="47">
        <f>ROUND(+E$4/+'Age Factors'!E24,0)</f>
        <v>1000</v>
      </c>
      <c r="F24" s="47">
        <f>ROUND(+F$4/+'Age Factors'!F24,0)</f>
        <v>1255</v>
      </c>
      <c r="G24" s="47">
        <f>ROUND(+G$4/+'Age Factors'!G24,0)</f>
        <v>1264</v>
      </c>
      <c r="H24" s="47">
        <f>ROUND(+H$4/+'Age Factors'!H24,0)</f>
        <v>1584</v>
      </c>
      <c r="I24" s="47">
        <f>ROUND(+I$4/+'Age Factors'!I24,0)</f>
        <v>1790</v>
      </c>
      <c r="J24" s="47">
        <f>ROUND(+J$4/+'Age Factors'!J24,0)</f>
        <v>1915</v>
      </c>
      <c r="K24" s="47">
        <f>ROUND(+K$4/+'Age Factors'!K24,0)</f>
        <v>2415</v>
      </c>
      <c r="L24" s="47">
        <f>ROUND(+L$4/+'Age Factors'!L24,0)</f>
        <v>2595</v>
      </c>
      <c r="M24" s="47">
        <f>ROUND(+M$4/+'Age Factors'!M24,0)</f>
        <v>3260</v>
      </c>
      <c r="N24" s="47">
        <f>ROUND(+N$4/+'Age Factors'!N24,0)</f>
        <v>3451</v>
      </c>
      <c r="O24" s="47">
        <f>ROUND(+O$4/+'Age Factors'!O24,0)</f>
        <v>4110</v>
      </c>
      <c r="P24" s="47">
        <f>ROUND(+P$4/+'Age Factors'!P24,0)</f>
        <v>4980</v>
      </c>
      <c r="Q24" s="47">
        <f>ROUND(+Q$4/+'Age Factors'!Q24,0)</f>
        <v>7235</v>
      </c>
      <c r="R24" s="47">
        <f>ROUND(+R$4/+'Age Factors'!R24,0)</f>
        <v>8820</v>
      </c>
      <c r="S24" s="47">
        <f>ROUND(+S$4/+'Age Factors'!S24,0)</f>
        <v>16080</v>
      </c>
      <c r="T24" s="47">
        <f>ROUND(+T$4/+'Age Factors'!T24,0)</f>
        <v>21360</v>
      </c>
      <c r="U24" s="47">
        <f>ROUND(+U$4/+'Age Factors'!U24,0)</f>
        <v>36300</v>
      </c>
      <c r="V24" s="47">
        <f>ROUND(+V$4/+'Age Factors'!V24,0)</f>
        <v>39790</v>
      </c>
      <c r="W24" s="47">
        <f>ROUND(+W$4/+'Age Factors'!W24,0)</f>
        <v>52800</v>
      </c>
      <c r="X24" s="44"/>
    </row>
    <row r="25" spans="1:24">
      <c r="A25" s="46">
        <v>24</v>
      </c>
      <c r="B25" s="47">
        <f>ROUND(+B$4/+'Age Factors'!B25,0)</f>
        <v>232</v>
      </c>
      <c r="C25" s="47">
        <f>ROUND(+C$4/+'Age Factors'!C25,0)</f>
        <v>769</v>
      </c>
      <c r="D25" s="47">
        <f>ROUND(+D$4/+'Age Factors'!D25,0)</f>
        <v>930</v>
      </c>
      <c r="E25" s="47">
        <f>ROUND(+E$4/+'Age Factors'!E25,0)</f>
        <v>1000</v>
      </c>
      <c r="F25" s="47">
        <f>ROUND(+F$4/+'Age Factors'!F25,0)</f>
        <v>1255</v>
      </c>
      <c r="G25" s="47">
        <f>ROUND(+G$4/+'Age Factors'!G25,0)</f>
        <v>1264</v>
      </c>
      <c r="H25" s="47">
        <f>ROUND(+H$4/+'Age Factors'!H25,0)</f>
        <v>1584</v>
      </c>
      <c r="I25" s="47">
        <f>ROUND(+I$4/+'Age Factors'!I25,0)</f>
        <v>1790</v>
      </c>
      <c r="J25" s="47">
        <f>ROUND(+J$4/+'Age Factors'!J25,0)</f>
        <v>1915</v>
      </c>
      <c r="K25" s="47">
        <f>ROUND(+K$4/+'Age Factors'!K25,0)</f>
        <v>2415</v>
      </c>
      <c r="L25" s="47">
        <f>ROUND(+L$4/+'Age Factors'!L25,0)</f>
        <v>2595</v>
      </c>
      <c r="M25" s="47">
        <f>ROUND(+M$4/+'Age Factors'!M25,0)</f>
        <v>3260</v>
      </c>
      <c r="N25" s="47">
        <f>ROUND(+N$4/+'Age Factors'!N25,0)</f>
        <v>3451</v>
      </c>
      <c r="O25" s="47">
        <f>ROUND(+O$4/+'Age Factors'!O25,0)</f>
        <v>4110</v>
      </c>
      <c r="P25" s="47">
        <f>ROUND(+P$4/+'Age Factors'!P25,0)</f>
        <v>4980</v>
      </c>
      <c r="Q25" s="47">
        <f>ROUND(+Q$4/+'Age Factors'!Q25,0)</f>
        <v>7235</v>
      </c>
      <c r="R25" s="47">
        <f>ROUND(+R$4/+'Age Factors'!R25,0)</f>
        <v>8820</v>
      </c>
      <c r="S25" s="47">
        <f>ROUND(+S$4/+'Age Factors'!S25,0)</f>
        <v>16080</v>
      </c>
      <c r="T25" s="47">
        <f>ROUND(+T$4/+'Age Factors'!T25,0)</f>
        <v>21360</v>
      </c>
      <c r="U25" s="47">
        <f>ROUND(+U$4/+'Age Factors'!U25,0)</f>
        <v>36300</v>
      </c>
      <c r="V25" s="47">
        <f>ROUND(+V$4/+'Age Factors'!V25,0)</f>
        <v>39790</v>
      </c>
      <c r="W25" s="47">
        <f>ROUND(+W$4/+'Age Factors'!W25,0)</f>
        <v>52800</v>
      </c>
      <c r="X25" s="44"/>
    </row>
    <row r="26" spans="1:24">
      <c r="A26" s="51">
        <v>25</v>
      </c>
      <c r="B26" s="54">
        <f>ROUND(+B$4/+'Age Factors'!B26,0)</f>
        <v>232</v>
      </c>
      <c r="C26" s="54">
        <f>ROUND(+C$4/+'Age Factors'!C26,0)</f>
        <v>769</v>
      </c>
      <c r="D26" s="54">
        <f>ROUND(+D$4/+'Age Factors'!D26,0)</f>
        <v>930</v>
      </c>
      <c r="E26" s="54">
        <f>ROUND(+E$4/+'Age Factors'!E26,0)</f>
        <v>1000</v>
      </c>
      <c r="F26" s="54">
        <f>ROUND(+F$4/+'Age Factors'!F26,0)</f>
        <v>1255</v>
      </c>
      <c r="G26" s="54">
        <f>ROUND(+G$4/+'Age Factors'!G26,0)</f>
        <v>1264</v>
      </c>
      <c r="H26" s="54">
        <f>ROUND(+H$4/+'Age Factors'!H26,0)</f>
        <v>1584</v>
      </c>
      <c r="I26" s="512">
        <f>ROUND(+I$4/+'Age Factors'!I26,0)</f>
        <v>1790</v>
      </c>
      <c r="J26" s="54">
        <f>ROUND(+J$4/+'Age Factors'!J26,0)</f>
        <v>1915</v>
      </c>
      <c r="K26" s="54">
        <f>ROUND(+K$4/+'Age Factors'!K26,0)</f>
        <v>2415</v>
      </c>
      <c r="L26" s="54">
        <f>ROUND(+L$4/+'Age Factors'!L26,0)</f>
        <v>2595</v>
      </c>
      <c r="M26" s="54">
        <f>ROUND(+M$4/+'Age Factors'!M26,0)</f>
        <v>3260</v>
      </c>
      <c r="N26" s="54">
        <f>ROUND(+N$4/+'Age Factors'!N26,0)</f>
        <v>3451</v>
      </c>
      <c r="O26" s="54">
        <f>ROUND(+O$4/+'Age Factors'!O26,0)</f>
        <v>4110</v>
      </c>
      <c r="P26" s="54">
        <f>ROUND(+P$4/+'Age Factors'!P26,0)</f>
        <v>4980</v>
      </c>
      <c r="Q26" s="54">
        <f>ROUND(+Q$4/+'Age Factors'!Q26,0)</f>
        <v>7235</v>
      </c>
      <c r="R26" s="54">
        <f>ROUND(+R$4/+'Age Factors'!R26,0)</f>
        <v>8820</v>
      </c>
      <c r="S26" s="54">
        <f>ROUND(+S$4/+'Age Factors'!S26,0)</f>
        <v>16080</v>
      </c>
      <c r="T26" s="54">
        <f>ROUND(+T$4/+'Age Factors'!T26,0)</f>
        <v>21360</v>
      </c>
      <c r="U26" s="54">
        <f>ROUND(+U$4/+'Age Factors'!U26,0)</f>
        <v>36300</v>
      </c>
      <c r="V26" s="54">
        <f>ROUND(+V$4/+'Age Factors'!V26,0)</f>
        <v>39790</v>
      </c>
      <c r="W26" s="54">
        <f>ROUND(+W$4/+'Age Factors'!W26,0)</f>
        <v>52800</v>
      </c>
      <c r="X26" s="44"/>
    </row>
    <row r="27" spans="1:24">
      <c r="A27" s="46">
        <v>26</v>
      </c>
      <c r="B27" s="47">
        <f>ROUND(+B$4/+'Age Factors'!B27,0)</f>
        <v>232</v>
      </c>
      <c r="C27" s="47">
        <f>ROUND(+C$4/+'Age Factors'!C27,0)</f>
        <v>769</v>
      </c>
      <c r="D27" s="47">
        <f>ROUND(+D$4/+'Age Factors'!D27,0)</f>
        <v>930</v>
      </c>
      <c r="E27" s="47">
        <f>ROUND(+E$4/+'Age Factors'!E27,0)</f>
        <v>1000</v>
      </c>
      <c r="F27" s="47">
        <f>ROUND(+F$4/+'Age Factors'!F27,0)</f>
        <v>1255</v>
      </c>
      <c r="G27" s="47">
        <f>ROUND(+G$4/+'Age Factors'!G27,0)</f>
        <v>1264</v>
      </c>
      <c r="H27" s="47">
        <f>ROUND(+H$4/+'Age Factors'!H27,0)</f>
        <v>1584</v>
      </c>
      <c r="I27" s="47">
        <f>ROUND(+I$4/+'Age Factors'!I27,0)</f>
        <v>1790</v>
      </c>
      <c r="J27" s="47">
        <f>ROUND(+J$4/+'Age Factors'!J27,0)</f>
        <v>1915</v>
      </c>
      <c r="K27" s="47">
        <f>ROUND(+K$4/+'Age Factors'!K27,0)</f>
        <v>2415</v>
      </c>
      <c r="L27" s="47">
        <f>ROUND(+L$4/+'Age Factors'!L27,0)</f>
        <v>2595</v>
      </c>
      <c r="M27" s="47">
        <f>ROUND(+M$4/+'Age Factors'!M27,0)</f>
        <v>3260</v>
      </c>
      <c r="N27" s="47">
        <f>ROUND(+N$4/+'Age Factors'!N27,0)</f>
        <v>3451</v>
      </c>
      <c r="O27" s="47">
        <f>ROUND(+O$4/+'Age Factors'!O27,0)</f>
        <v>4110</v>
      </c>
      <c r="P27" s="47">
        <f>ROUND(+P$4/+'Age Factors'!P27,0)</f>
        <v>4980</v>
      </c>
      <c r="Q27" s="47">
        <f>ROUND(+Q$4/+'Age Factors'!Q27,0)</f>
        <v>7235</v>
      </c>
      <c r="R27" s="47">
        <f>ROUND(+R$4/+'Age Factors'!R27,0)</f>
        <v>8820</v>
      </c>
      <c r="S27" s="47">
        <f>ROUND(+S$4/+'Age Factors'!S27,0)</f>
        <v>16080</v>
      </c>
      <c r="T27" s="47">
        <f>ROUND(+T$4/+'Age Factors'!T27,0)</f>
        <v>21360</v>
      </c>
      <c r="U27" s="47">
        <f>ROUND(+U$4/+'Age Factors'!U27,0)</f>
        <v>36300</v>
      </c>
      <c r="V27" s="47">
        <f>ROUND(+V$4/+'Age Factors'!V27,0)</f>
        <v>39790</v>
      </c>
      <c r="W27" s="47">
        <f>ROUND(+W$4/+'Age Factors'!W27,0)</f>
        <v>52800</v>
      </c>
      <c r="X27" s="44"/>
    </row>
    <row r="28" spans="1:24">
      <c r="A28" s="46">
        <v>27</v>
      </c>
      <c r="B28" s="47">
        <f>ROUND(+B$4/+'Age Factors'!B28,0)</f>
        <v>232</v>
      </c>
      <c r="C28" s="47">
        <f>ROUND(+C$4/+'Age Factors'!C28,0)</f>
        <v>769</v>
      </c>
      <c r="D28" s="47">
        <f>ROUND(+D$4/+'Age Factors'!D28,0)</f>
        <v>930</v>
      </c>
      <c r="E28" s="47">
        <f>ROUND(+E$4/+'Age Factors'!E28,0)</f>
        <v>1000</v>
      </c>
      <c r="F28" s="47">
        <f>ROUND(+F$4/+'Age Factors'!F28,0)</f>
        <v>1255</v>
      </c>
      <c r="G28" s="47">
        <f>ROUND(+G$4/+'Age Factors'!G28,0)</f>
        <v>1264</v>
      </c>
      <c r="H28" s="47">
        <f>ROUND(+H$4/+'Age Factors'!H28,0)</f>
        <v>1584</v>
      </c>
      <c r="I28" s="47">
        <f>ROUND(+I$4/+'Age Factors'!I28,0)</f>
        <v>1790</v>
      </c>
      <c r="J28" s="47">
        <f>ROUND(+J$4/+'Age Factors'!J28,0)</f>
        <v>1915</v>
      </c>
      <c r="K28" s="47">
        <f>ROUND(+K$4/+'Age Factors'!K28,0)</f>
        <v>2415</v>
      </c>
      <c r="L28" s="47">
        <f>ROUND(+L$4/+'Age Factors'!L28,0)</f>
        <v>2595</v>
      </c>
      <c r="M28" s="47">
        <f>ROUND(+M$4/+'Age Factors'!M28,0)</f>
        <v>3260</v>
      </c>
      <c r="N28" s="47">
        <f>ROUND(+N$4/+'Age Factors'!N28,0)</f>
        <v>3451</v>
      </c>
      <c r="O28" s="47">
        <f>ROUND(+O$4/+'Age Factors'!O28,0)</f>
        <v>4110</v>
      </c>
      <c r="P28" s="47">
        <f>ROUND(+P$4/+'Age Factors'!P28,0)</f>
        <v>4980</v>
      </c>
      <c r="Q28" s="47">
        <f>ROUND(+Q$4/+'Age Factors'!Q28,0)</f>
        <v>7235</v>
      </c>
      <c r="R28" s="47">
        <f>ROUND(+R$4/+'Age Factors'!R28,0)</f>
        <v>8820</v>
      </c>
      <c r="S28" s="47">
        <f>ROUND(+S$4/+'Age Factors'!S28,0)</f>
        <v>16080</v>
      </c>
      <c r="T28" s="47">
        <f>ROUND(+T$4/+'Age Factors'!T28,0)</f>
        <v>21360</v>
      </c>
      <c r="U28" s="47">
        <f>ROUND(+U$4/+'Age Factors'!U28,0)</f>
        <v>36300</v>
      </c>
      <c r="V28" s="47">
        <f>ROUND(+V$4/+'Age Factors'!V28,0)</f>
        <v>39790</v>
      </c>
      <c r="W28" s="47">
        <f>ROUND(+W$4/+'Age Factors'!W28,0)</f>
        <v>52800</v>
      </c>
      <c r="X28" s="44"/>
    </row>
    <row r="29" spans="1:24">
      <c r="A29" s="46">
        <v>28</v>
      </c>
      <c r="B29" s="47">
        <f>ROUND(+B$4/+'Age Factors'!B29,0)</f>
        <v>232</v>
      </c>
      <c r="C29" s="47">
        <f>ROUND(+C$4/+'Age Factors'!C29,0)</f>
        <v>769</v>
      </c>
      <c r="D29" s="47">
        <f>ROUND(+D$4/+'Age Factors'!D29,0)</f>
        <v>930</v>
      </c>
      <c r="E29" s="47">
        <f>ROUND(+E$4/+'Age Factors'!E29,0)</f>
        <v>1000</v>
      </c>
      <c r="F29" s="47">
        <f>ROUND(+F$4/+'Age Factors'!F29,0)</f>
        <v>1255</v>
      </c>
      <c r="G29" s="47">
        <f>ROUND(+G$4/+'Age Factors'!G29,0)</f>
        <v>1264</v>
      </c>
      <c r="H29" s="47">
        <f>ROUND(+H$4/+'Age Factors'!H29,0)</f>
        <v>1584</v>
      </c>
      <c r="I29" s="47">
        <f>ROUND(+I$4/+'Age Factors'!I29,0)</f>
        <v>1790</v>
      </c>
      <c r="J29" s="47">
        <f>ROUND(+J$4/+'Age Factors'!J29,0)</f>
        <v>1915</v>
      </c>
      <c r="K29" s="47">
        <f>ROUND(+K$4/+'Age Factors'!K29,0)</f>
        <v>2415</v>
      </c>
      <c r="L29" s="47">
        <f>ROUND(+L$4/+'Age Factors'!L29,0)</f>
        <v>2595</v>
      </c>
      <c r="M29" s="47">
        <f>ROUND(+M$4/+'Age Factors'!M29,0)</f>
        <v>3260</v>
      </c>
      <c r="N29" s="47">
        <f>ROUND(+N$4/+'Age Factors'!N29,0)</f>
        <v>3451</v>
      </c>
      <c r="O29" s="47">
        <f>ROUND(+O$4/+'Age Factors'!O29,0)</f>
        <v>4110</v>
      </c>
      <c r="P29" s="47">
        <f>ROUND(+P$4/+'Age Factors'!P29,0)</f>
        <v>4980</v>
      </c>
      <c r="Q29" s="47">
        <f>ROUND(+Q$4/+'Age Factors'!Q29,0)</f>
        <v>7235</v>
      </c>
      <c r="R29" s="47">
        <f>ROUND(+R$4/+'Age Factors'!R29,0)</f>
        <v>8820</v>
      </c>
      <c r="S29" s="47">
        <f>ROUND(+S$4/+'Age Factors'!S29,0)</f>
        <v>16080</v>
      </c>
      <c r="T29" s="47">
        <f>ROUND(+T$4/+'Age Factors'!T29,0)</f>
        <v>21360</v>
      </c>
      <c r="U29" s="47">
        <f>ROUND(+U$4/+'Age Factors'!U29,0)</f>
        <v>36300</v>
      </c>
      <c r="V29" s="47">
        <f>ROUND(+V$4/+'Age Factors'!V29,0)</f>
        <v>39790</v>
      </c>
      <c r="W29" s="47">
        <f>ROUND(+W$4/+'Age Factors'!W29,0)</f>
        <v>52800</v>
      </c>
      <c r="X29" s="44"/>
    </row>
    <row r="30" spans="1:24">
      <c r="A30" s="46">
        <v>29</v>
      </c>
      <c r="B30" s="47">
        <f>ROUND(+B$4/+'Age Factors'!B30,0)</f>
        <v>232</v>
      </c>
      <c r="C30" s="47">
        <f>ROUND(+C$4/+'Age Factors'!C30,0)</f>
        <v>769</v>
      </c>
      <c r="D30" s="47">
        <f>ROUND(+D$4/+'Age Factors'!D30,0)</f>
        <v>930</v>
      </c>
      <c r="E30" s="47">
        <f>ROUND(+E$4/+'Age Factors'!E30,0)</f>
        <v>1000</v>
      </c>
      <c r="F30" s="47">
        <f>ROUND(+F$4/+'Age Factors'!F30,0)</f>
        <v>1255</v>
      </c>
      <c r="G30" s="47">
        <f>ROUND(+G$4/+'Age Factors'!G30,0)</f>
        <v>1264</v>
      </c>
      <c r="H30" s="47">
        <f>ROUND(+H$4/+'Age Factors'!H30,0)</f>
        <v>1584</v>
      </c>
      <c r="I30" s="47">
        <f>ROUND(+I$4/+'Age Factors'!I30,0)</f>
        <v>1790</v>
      </c>
      <c r="J30" s="47">
        <f>ROUND(+J$4/+'Age Factors'!J30,0)</f>
        <v>1915</v>
      </c>
      <c r="K30" s="47">
        <f>ROUND(+K$4/+'Age Factors'!K30,0)</f>
        <v>2415</v>
      </c>
      <c r="L30" s="47">
        <f>ROUND(+L$4/+'Age Factors'!L30,0)</f>
        <v>2595</v>
      </c>
      <c r="M30" s="47">
        <f>ROUND(+M$4/+'Age Factors'!M30,0)</f>
        <v>3260</v>
      </c>
      <c r="N30" s="47">
        <f>ROUND(+N$4/+'Age Factors'!N30,0)</f>
        <v>3451</v>
      </c>
      <c r="O30" s="47">
        <f>ROUND(+O$4/+'Age Factors'!O30,0)</f>
        <v>4110</v>
      </c>
      <c r="P30" s="47">
        <f>ROUND(+P$4/+'Age Factors'!P30,0)</f>
        <v>4980</v>
      </c>
      <c r="Q30" s="47">
        <f>ROUND(+Q$4/+'Age Factors'!Q30,0)</f>
        <v>7235</v>
      </c>
      <c r="R30" s="47">
        <f>ROUND(+R$4/+'Age Factors'!R30,0)</f>
        <v>8820</v>
      </c>
      <c r="S30" s="47">
        <f>ROUND(+S$4/+'Age Factors'!S30,0)</f>
        <v>16080</v>
      </c>
      <c r="T30" s="47">
        <f>ROUND(+T$4/+'Age Factors'!T30,0)</f>
        <v>21360</v>
      </c>
      <c r="U30" s="47">
        <f>ROUND(+U$4/+'Age Factors'!U30,0)</f>
        <v>36300</v>
      </c>
      <c r="V30" s="47">
        <f>ROUND(+V$4/+'Age Factors'!V30,0)</f>
        <v>39790</v>
      </c>
      <c r="W30" s="47">
        <f>ROUND(+W$4/+'Age Factors'!W30,0)</f>
        <v>52800</v>
      </c>
      <c r="X30" s="44"/>
    </row>
    <row r="31" spans="1:24">
      <c r="A31" s="51">
        <v>30</v>
      </c>
      <c r="B31" s="54">
        <f>ROUND(+B$4/+'Age Factors'!B31,0)</f>
        <v>232</v>
      </c>
      <c r="C31" s="54">
        <f>ROUND(+C$4/+'Age Factors'!C31,0)</f>
        <v>769</v>
      </c>
      <c r="D31" s="54">
        <f>ROUND(+D$4/+'Age Factors'!D31,0)</f>
        <v>930</v>
      </c>
      <c r="E31" s="54">
        <f>ROUND(+E$4/+'Age Factors'!E31,0)</f>
        <v>1000</v>
      </c>
      <c r="F31" s="54">
        <f>ROUND(+F$4/+'Age Factors'!F31,0)</f>
        <v>1255</v>
      </c>
      <c r="G31" s="54">
        <f>ROUND(+G$4/+'Age Factors'!G31,0)</f>
        <v>1264</v>
      </c>
      <c r="H31" s="54">
        <f>ROUND(+H$4/+'Age Factors'!H31,0)</f>
        <v>1584</v>
      </c>
      <c r="I31" s="512">
        <f>ROUND(+I$4/+'Age Factors'!I31,0)</f>
        <v>1791</v>
      </c>
      <c r="J31" s="54">
        <f>ROUND(+J$4/+'Age Factors'!J31,0)</f>
        <v>1915</v>
      </c>
      <c r="K31" s="54">
        <f>ROUND(+K$4/+'Age Factors'!K31,0)</f>
        <v>2415</v>
      </c>
      <c r="L31" s="54">
        <f>ROUND(+L$4/+'Age Factors'!L31,0)</f>
        <v>2595</v>
      </c>
      <c r="M31" s="54">
        <f>ROUND(+M$4/+'Age Factors'!M31,0)</f>
        <v>3260</v>
      </c>
      <c r="N31" s="54">
        <f>ROUND(+N$4/+'Age Factors'!N31,0)</f>
        <v>3451</v>
      </c>
      <c r="O31" s="54">
        <f>ROUND(+O$4/+'Age Factors'!O31,0)</f>
        <v>4110</v>
      </c>
      <c r="P31" s="54">
        <f>ROUND(+P$4/+'Age Factors'!P31,0)</f>
        <v>4980</v>
      </c>
      <c r="Q31" s="54">
        <f>ROUND(+Q$4/+'Age Factors'!Q31,0)</f>
        <v>7235</v>
      </c>
      <c r="R31" s="54">
        <f>ROUND(+R$4/+'Age Factors'!R31,0)</f>
        <v>8820</v>
      </c>
      <c r="S31" s="54">
        <f>ROUND(+S$4/+'Age Factors'!S31,0)</f>
        <v>16080</v>
      </c>
      <c r="T31" s="54">
        <f>ROUND(+T$4/+'Age Factors'!T31,0)</f>
        <v>21360</v>
      </c>
      <c r="U31" s="54">
        <f>ROUND(+U$4/+'Age Factors'!U31,0)</f>
        <v>36300</v>
      </c>
      <c r="V31" s="54">
        <f>ROUND(+V$4/+'Age Factors'!V31,0)</f>
        <v>39790</v>
      </c>
      <c r="W31" s="54">
        <f>ROUND(+W$4/+'Age Factors'!W31,0)</f>
        <v>52800</v>
      </c>
      <c r="X31" s="44"/>
    </row>
    <row r="32" spans="1:24">
      <c r="A32" s="46">
        <v>31</v>
      </c>
      <c r="B32" s="47">
        <f>ROUND(+B$4/+'Age Factors'!B32,0)</f>
        <v>232</v>
      </c>
      <c r="C32" s="47">
        <f>ROUND(+C$4/+'Age Factors'!C32,0)</f>
        <v>770</v>
      </c>
      <c r="D32" s="47">
        <f>ROUND(+D$4/+'Age Factors'!D32,0)</f>
        <v>931</v>
      </c>
      <c r="E32" s="47">
        <f>ROUND(+E$4/+'Age Factors'!E32,0)</f>
        <v>1001</v>
      </c>
      <c r="F32" s="47">
        <f>ROUND(+F$4/+'Age Factors'!F32,0)</f>
        <v>1257</v>
      </c>
      <c r="G32" s="47">
        <f>ROUND(+G$4/+'Age Factors'!G32,0)</f>
        <v>1266</v>
      </c>
      <c r="H32" s="47">
        <f>ROUND(+H$4/+'Age Factors'!H32,0)</f>
        <v>1586</v>
      </c>
      <c r="I32" s="47">
        <f>ROUND(+I$4/+'Age Factors'!I32,0)</f>
        <v>1792</v>
      </c>
      <c r="J32" s="47">
        <f>ROUND(+J$4/+'Age Factors'!J32,0)</f>
        <v>1917</v>
      </c>
      <c r="K32" s="47">
        <f>ROUND(+K$4/+'Age Factors'!K32,0)</f>
        <v>2416</v>
      </c>
      <c r="L32" s="47">
        <f>ROUND(+L$4/+'Age Factors'!L32,0)</f>
        <v>2596</v>
      </c>
      <c r="M32" s="47">
        <f>ROUND(+M$4/+'Age Factors'!M32,0)</f>
        <v>3260</v>
      </c>
      <c r="N32" s="47">
        <f>ROUND(+N$4/+'Age Factors'!N32,0)</f>
        <v>3451</v>
      </c>
      <c r="O32" s="47">
        <f>ROUND(+O$4/+'Age Factors'!O32,0)</f>
        <v>4110</v>
      </c>
      <c r="P32" s="47">
        <f>ROUND(+P$4/+'Age Factors'!P32,0)</f>
        <v>4980</v>
      </c>
      <c r="Q32" s="47">
        <f>ROUND(+Q$4/+'Age Factors'!Q32,0)</f>
        <v>7235</v>
      </c>
      <c r="R32" s="47">
        <f>ROUND(+R$4/+'Age Factors'!R32,0)</f>
        <v>8820</v>
      </c>
      <c r="S32" s="47">
        <f>ROUND(+S$4/+'Age Factors'!S32,0)</f>
        <v>16080</v>
      </c>
      <c r="T32" s="47">
        <f>ROUND(+T$4/+'Age Factors'!T32,0)</f>
        <v>21360</v>
      </c>
      <c r="U32" s="47">
        <f>ROUND(+U$4/+'Age Factors'!U32,0)</f>
        <v>36300</v>
      </c>
      <c r="V32" s="47">
        <f>ROUND(+V$4/+'Age Factors'!V32,0)</f>
        <v>39790</v>
      </c>
      <c r="W32" s="47">
        <f>ROUND(+W$4/+'Age Factors'!W32,0)</f>
        <v>52800</v>
      </c>
      <c r="X32" s="44"/>
    </row>
    <row r="33" spans="1:24">
      <c r="A33" s="46">
        <v>32</v>
      </c>
      <c r="B33" s="47">
        <f>ROUND(+B$4/+'Age Factors'!B33,0)</f>
        <v>232</v>
      </c>
      <c r="C33" s="47">
        <f>ROUND(+C$4/+'Age Factors'!C33,0)</f>
        <v>772</v>
      </c>
      <c r="D33" s="47">
        <f>ROUND(+D$4/+'Age Factors'!D33,0)</f>
        <v>933</v>
      </c>
      <c r="E33" s="47">
        <f>ROUND(+E$4/+'Age Factors'!E33,0)</f>
        <v>1003</v>
      </c>
      <c r="F33" s="47">
        <f>ROUND(+F$4/+'Age Factors'!F33,0)</f>
        <v>1259</v>
      </c>
      <c r="G33" s="47">
        <f>ROUND(+G$4/+'Age Factors'!G33,0)</f>
        <v>1268</v>
      </c>
      <c r="H33" s="47">
        <f>ROUND(+H$4/+'Age Factors'!H33,0)</f>
        <v>1588</v>
      </c>
      <c r="I33" s="47">
        <f>ROUND(+I$4/+'Age Factors'!I33,0)</f>
        <v>1794</v>
      </c>
      <c r="J33" s="47">
        <f>ROUND(+J$4/+'Age Factors'!J33,0)</f>
        <v>1919</v>
      </c>
      <c r="K33" s="47">
        <f>ROUND(+K$4/+'Age Factors'!K33,0)</f>
        <v>2419</v>
      </c>
      <c r="L33" s="47">
        <f>ROUND(+L$4/+'Age Factors'!L33,0)</f>
        <v>2598</v>
      </c>
      <c r="M33" s="47">
        <f>ROUND(+M$4/+'Age Factors'!M33,0)</f>
        <v>3262</v>
      </c>
      <c r="N33" s="47">
        <f>ROUND(+N$4/+'Age Factors'!N33,0)</f>
        <v>3452</v>
      </c>
      <c r="O33" s="47">
        <f>ROUND(+O$4/+'Age Factors'!O33,0)</f>
        <v>4111</v>
      </c>
      <c r="P33" s="47">
        <f>ROUND(+P$4/+'Age Factors'!P33,0)</f>
        <v>4981</v>
      </c>
      <c r="Q33" s="47">
        <f>ROUND(+Q$4/+'Age Factors'!Q33,0)</f>
        <v>7235</v>
      </c>
      <c r="R33" s="47">
        <f>ROUND(+R$4/+'Age Factors'!R33,0)</f>
        <v>8820</v>
      </c>
      <c r="S33" s="47">
        <f>ROUND(+S$4/+'Age Factors'!S33,0)</f>
        <v>16080</v>
      </c>
      <c r="T33" s="47">
        <f>ROUND(+T$4/+'Age Factors'!T33,0)</f>
        <v>21360</v>
      </c>
      <c r="U33" s="47">
        <f>ROUND(+U$4/+'Age Factors'!U33,0)</f>
        <v>36300</v>
      </c>
      <c r="V33" s="47">
        <f>ROUND(+V$4/+'Age Factors'!V33,0)</f>
        <v>39790</v>
      </c>
      <c r="W33" s="47">
        <f>ROUND(+W$4/+'Age Factors'!W33,0)</f>
        <v>52800</v>
      </c>
      <c r="X33" s="44"/>
    </row>
    <row r="34" spans="1:24">
      <c r="A34" s="46">
        <v>33</v>
      </c>
      <c r="B34" s="47">
        <f>ROUND(+B$4/+'Age Factors'!B34,0)</f>
        <v>233</v>
      </c>
      <c r="C34" s="47">
        <f>ROUND(+C$4/+'Age Factors'!C34,0)</f>
        <v>775</v>
      </c>
      <c r="D34" s="47">
        <f>ROUND(+D$4/+'Age Factors'!D34,0)</f>
        <v>936</v>
      </c>
      <c r="E34" s="47">
        <f>ROUND(+E$4/+'Age Factors'!E34,0)</f>
        <v>1007</v>
      </c>
      <c r="F34" s="47">
        <f>ROUND(+F$4/+'Age Factors'!F34,0)</f>
        <v>1262</v>
      </c>
      <c r="G34" s="47">
        <f>ROUND(+G$4/+'Age Factors'!G34,0)</f>
        <v>1271</v>
      </c>
      <c r="H34" s="47">
        <f>ROUND(+H$4/+'Age Factors'!H34,0)</f>
        <v>1592</v>
      </c>
      <c r="I34" s="47">
        <f>ROUND(+I$4/+'Age Factors'!I34,0)</f>
        <v>1798</v>
      </c>
      <c r="J34" s="47">
        <f>ROUND(+J$4/+'Age Factors'!J34,0)</f>
        <v>1923</v>
      </c>
      <c r="K34" s="47">
        <f>ROUND(+K$4/+'Age Factors'!K34,0)</f>
        <v>2423</v>
      </c>
      <c r="L34" s="47">
        <f>ROUND(+L$4/+'Age Factors'!L34,0)</f>
        <v>2603</v>
      </c>
      <c r="M34" s="47">
        <f>ROUND(+M$4/+'Age Factors'!M34,0)</f>
        <v>3267</v>
      </c>
      <c r="N34" s="47">
        <f>ROUND(+N$4/+'Age Factors'!N34,0)</f>
        <v>3457</v>
      </c>
      <c r="O34" s="47">
        <f>ROUND(+O$4/+'Age Factors'!O34,0)</f>
        <v>4116</v>
      </c>
      <c r="P34" s="47">
        <f>ROUND(+P$4/+'Age Factors'!P34,0)</f>
        <v>4984</v>
      </c>
      <c r="Q34" s="47">
        <f>ROUND(+Q$4/+'Age Factors'!Q34,0)</f>
        <v>7235</v>
      </c>
      <c r="R34" s="47">
        <f>ROUND(+R$4/+'Age Factors'!R34,0)</f>
        <v>8820</v>
      </c>
      <c r="S34" s="47">
        <f>ROUND(+S$4/+'Age Factors'!S34,0)</f>
        <v>16080</v>
      </c>
      <c r="T34" s="47">
        <f>ROUND(+T$4/+'Age Factors'!T34,0)</f>
        <v>21360</v>
      </c>
      <c r="U34" s="47">
        <f>ROUND(+U$4/+'Age Factors'!U34,0)</f>
        <v>36300</v>
      </c>
      <c r="V34" s="47">
        <f>ROUND(+V$4/+'Age Factors'!V34,0)</f>
        <v>39790</v>
      </c>
      <c r="W34" s="47">
        <f>ROUND(+W$4/+'Age Factors'!W34,0)</f>
        <v>52800</v>
      </c>
      <c r="X34" s="44"/>
    </row>
    <row r="35" spans="1:24">
      <c r="A35" s="46">
        <v>34</v>
      </c>
      <c r="B35" s="47">
        <f>ROUND(+B$4/+'Age Factors'!B35,0)</f>
        <v>233</v>
      </c>
      <c r="C35" s="47">
        <f>ROUND(+C$4/+'Age Factors'!C35,0)</f>
        <v>779</v>
      </c>
      <c r="D35" s="47">
        <f>ROUND(+D$4/+'Age Factors'!D35,0)</f>
        <v>941</v>
      </c>
      <c r="E35" s="47">
        <f>ROUND(+E$4/+'Age Factors'!E35,0)</f>
        <v>1011</v>
      </c>
      <c r="F35" s="47">
        <f>ROUND(+F$4/+'Age Factors'!F35,0)</f>
        <v>1267</v>
      </c>
      <c r="G35" s="47">
        <f>ROUND(+G$4/+'Age Factors'!G35,0)</f>
        <v>1276</v>
      </c>
      <c r="H35" s="47">
        <f>ROUND(+H$4/+'Age Factors'!H35,0)</f>
        <v>1596</v>
      </c>
      <c r="I35" s="47">
        <f>ROUND(+I$4/+'Age Factors'!I35,0)</f>
        <v>1802</v>
      </c>
      <c r="J35" s="47">
        <f>ROUND(+J$4/+'Age Factors'!J35,0)</f>
        <v>1928</v>
      </c>
      <c r="K35" s="47">
        <f>ROUND(+K$4/+'Age Factors'!K35,0)</f>
        <v>2429</v>
      </c>
      <c r="L35" s="47">
        <f>ROUND(+L$4/+'Age Factors'!L35,0)</f>
        <v>2609</v>
      </c>
      <c r="M35" s="47">
        <f>ROUND(+M$4/+'Age Factors'!M35,0)</f>
        <v>3274</v>
      </c>
      <c r="N35" s="47">
        <f>ROUND(+N$4/+'Age Factors'!N35,0)</f>
        <v>3465</v>
      </c>
      <c r="O35" s="47">
        <f>ROUND(+O$4/+'Age Factors'!O35,0)</f>
        <v>4122</v>
      </c>
      <c r="P35" s="47">
        <f>ROUND(+P$4/+'Age Factors'!P35,0)</f>
        <v>4990</v>
      </c>
      <c r="Q35" s="47">
        <f>ROUND(+Q$4/+'Age Factors'!Q35,0)</f>
        <v>7235</v>
      </c>
      <c r="R35" s="47">
        <f>ROUND(+R$4/+'Age Factors'!R35,0)</f>
        <v>8820</v>
      </c>
      <c r="S35" s="47">
        <f>ROUND(+S$4/+'Age Factors'!S35,0)</f>
        <v>16080</v>
      </c>
      <c r="T35" s="47">
        <f>ROUND(+T$4/+'Age Factors'!T35,0)</f>
        <v>21360</v>
      </c>
      <c r="U35" s="47">
        <f>ROUND(+U$4/+'Age Factors'!U35,0)</f>
        <v>36300</v>
      </c>
      <c r="V35" s="47">
        <f>ROUND(+V$4/+'Age Factors'!V35,0)</f>
        <v>39790</v>
      </c>
      <c r="W35" s="47">
        <f>ROUND(+W$4/+'Age Factors'!W35,0)</f>
        <v>52800</v>
      </c>
      <c r="X35" s="44"/>
    </row>
    <row r="36" spans="1:24">
      <c r="A36" s="51">
        <v>35</v>
      </c>
      <c r="B36" s="54">
        <f>ROUND(+B$4/+'Age Factors'!B36,0)</f>
        <v>234</v>
      </c>
      <c r="C36" s="54">
        <f>ROUND(+C$4/+'Age Factors'!C36,0)</f>
        <v>784</v>
      </c>
      <c r="D36" s="54">
        <f>ROUND(+D$4/+'Age Factors'!D36,0)</f>
        <v>946</v>
      </c>
      <c r="E36" s="54">
        <f>ROUND(+E$4/+'Age Factors'!E36,0)</f>
        <v>1016</v>
      </c>
      <c r="F36" s="54">
        <f>ROUND(+F$4/+'Age Factors'!F36,0)</f>
        <v>1272</v>
      </c>
      <c r="G36" s="54">
        <f>ROUND(+G$4/+'Age Factors'!G36,0)</f>
        <v>1281</v>
      </c>
      <c r="H36" s="54">
        <f>ROUND(+H$4/+'Age Factors'!H36,0)</f>
        <v>1601</v>
      </c>
      <c r="I36" s="512">
        <f>ROUND(+I$4/+'Age Factors'!I36,0)</f>
        <v>1808</v>
      </c>
      <c r="J36" s="54">
        <f>ROUND(+J$4/+'Age Factors'!J36,0)</f>
        <v>1934</v>
      </c>
      <c r="K36" s="54">
        <f>ROUND(+K$4/+'Age Factors'!K36,0)</f>
        <v>2436</v>
      </c>
      <c r="L36" s="54">
        <f>ROUND(+L$4/+'Age Factors'!L36,0)</f>
        <v>2617</v>
      </c>
      <c r="M36" s="54">
        <f>ROUND(+M$4/+'Age Factors'!M36,0)</f>
        <v>3285</v>
      </c>
      <c r="N36" s="54">
        <f>ROUND(+N$4/+'Age Factors'!N36,0)</f>
        <v>3476</v>
      </c>
      <c r="O36" s="54">
        <f>ROUND(+O$4/+'Age Factors'!O36,0)</f>
        <v>4132</v>
      </c>
      <c r="P36" s="54">
        <f>ROUND(+P$4/+'Age Factors'!P36,0)</f>
        <v>4997</v>
      </c>
      <c r="Q36" s="54">
        <f>ROUND(+Q$4/+'Age Factors'!Q36,0)</f>
        <v>7235</v>
      </c>
      <c r="R36" s="54">
        <f>ROUND(+R$4/+'Age Factors'!R36,0)</f>
        <v>8820</v>
      </c>
      <c r="S36" s="54">
        <f>ROUND(+S$4/+'Age Factors'!S36,0)</f>
        <v>16080</v>
      </c>
      <c r="T36" s="54">
        <f>ROUND(+T$4/+'Age Factors'!T36,0)</f>
        <v>21360</v>
      </c>
      <c r="U36" s="54">
        <f>ROUND(+U$4/+'Age Factors'!U36,0)</f>
        <v>36300</v>
      </c>
      <c r="V36" s="54">
        <f>ROUND(+V$4/+'Age Factors'!V36,0)</f>
        <v>39790</v>
      </c>
      <c r="W36" s="54">
        <f>ROUND(+W$4/+'Age Factors'!W36,0)</f>
        <v>52800</v>
      </c>
      <c r="X36" s="44"/>
    </row>
    <row r="37" spans="1:24">
      <c r="A37" s="46">
        <v>36</v>
      </c>
      <c r="B37" s="47">
        <f>ROUND(+B$4/+'Age Factors'!B37,0)</f>
        <v>235</v>
      </c>
      <c r="C37" s="47">
        <f>ROUND(+C$4/+'Age Factors'!C37,0)</f>
        <v>790</v>
      </c>
      <c r="D37" s="47">
        <f>ROUND(+D$4/+'Age Factors'!D37,0)</f>
        <v>952</v>
      </c>
      <c r="E37" s="47">
        <f>ROUND(+E$4/+'Age Factors'!E37,0)</f>
        <v>1022</v>
      </c>
      <c r="F37" s="47">
        <f>ROUND(+F$4/+'Age Factors'!F37,0)</f>
        <v>1278</v>
      </c>
      <c r="G37" s="47">
        <f>ROUND(+G$4/+'Age Factors'!G37,0)</f>
        <v>1287</v>
      </c>
      <c r="H37" s="47">
        <f>ROUND(+H$4/+'Age Factors'!H37,0)</f>
        <v>1608</v>
      </c>
      <c r="I37" s="47">
        <f>ROUND(+I$4/+'Age Factors'!I37,0)</f>
        <v>1816</v>
      </c>
      <c r="J37" s="47">
        <f>ROUND(+J$4/+'Age Factors'!J37,0)</f>
        <v>1942</v>
      </c>
      <c r="K37" s="47">
        <f>ROUND(+K$4/+'Age Factors'!K37,0)</f>
        <v>2446</v>
      </c>
      <c r="L37" s="47">
        <f>ROUND(+L$4/+'Age Factors'!L37,0)</f>
        <v>2628</v>
      </c>
      <c r="M37" s="47">
        <f>ROUND(+M$4/+'Age Factors'!M37,0)</f>
        <v>3298</v>
      </c>
      <c r="N37" s="47">
        <f>ROUND(+N$4/+'Age Factors'!N37,0)</f>
        <v>3490</v>
      </c>
      <c r="O37" s="47">
        <f>ROUND(+O$4/+'Age Factors'!O37,0)</f>
        <v>4145</v>
      </c>
      <c r="P37" s="47">
        <f>ROUND(+P$4/+'Age Factors'!P37,0)</f>
        <v>5008</v>
      </c>
      <c r="Q37" s="47">
        <f>ROUND(+Q$4/+'Age Factors'!Q37,0)</f>
        <v>7236</v>
      </c>
      <c r="R37" s="47">
        <f>ROUND(+R$4/+'Age Factors'!R37,0)</f>
        <v>8821</v>
      </c>
      <c r="S37" s="47">
        <f>ROUND(+S$4/+'Age Factors'!S37,0)</f>
        <v>16082</v>
      </c>
      <c r="T37" s="47">
        <f>ROUND(+T$4/+'Age Factors'!T37,0)</f>
        <v>21362</v>
      </c>
      <c r="U37" s="47">
        <f>ROUND(+U$4/+'Age Factors'!U37,0)</f>
        <v>36304</v>
      </c>
      <c r="V37" s="47">
        <f>ROUND(+V$4/+'Age Factors'!V37,0)</f>
        <v>39794</v>
      </c>
      <c r="W37" s="47">
        <f>ROUND(+W$4/+'Age Factors'!W37,0)</f>
        <v>52805</v>
      </c>
      <c r="X37" s="44"/>
    </row>
    <row r="38" spans="1:24">
      <c r="A38" s="46">
        <v>37</v>
      </c>
      <c r="B38" s="47">
        <f>ROUND(+B$4/+'Age Factors'!B38,0)</f>
        <v>236</v>
      </c>
      <c r="C38" s="47">
        <f>ROUND(+C$4/+'Age Factors'!C38,0)</f>
        <v>795</v>
      </c>
      <c r="D38" s="47">
        <f>ROUND(+D$4/+'Age Factors'!D38,0)</f>
        <v>958</v>
      </c>
      <c r="E38" s="47">
        <f>ROUND(+E$4/+'Age Factors'!E38,0)</f>
        <v>1029</v>
      </c>
      <c r="F38" s="47">
        <f>ROUND(+F$4/+'Age Factors'!F38,0)</f>
        <v>1285</v>
      </c>
      <c r="G38" s="47">
        <f>ROUND(+G$4/+'Age Factors'!G38,0)</f>
        <v>1294</v>
      </c>
      <c r="H38" s="47">
        <f>ROUND(+H$4/+'Age Factors'!H38,0)</f>
        <v>1615</v>
      </c>
      <c r="I38" s="47">
        <f>ROUND(+I$4/+'Age Factors'!I38,0)</f>
        <v>1824</v>
      </c>
      <c r="J38" s="47">
        <f>ROUND(+J$4/+'Age Factors'!J38,0)</f>
        <v>1951</v>
      </c>
      <c r="K38" s="47">
        <f>ROUND(+K$4/+'Age Factors'!K38,0)</f>
        <v>2458</v>
      </c>
      <c r="L38" s="47">
        <f>ROUND(+L$4/+'Age Factors'!L38,0)</f>
        <v>2640</v>
      </c>
      <c r="M38" s="47">
        <f>ROUND(+M$4/+'Age Factors'!M38,0)</f>
        <v>3314</v>
      </c>
      <c r="N38" s="47">
        <f>ROUND(+N$4/+'Age Factors'!N38,0)</f>
        <v>3507</v>
      </c>
      <c r="O38" s="47">
        <f>ROUND(+O$4/+'Age Factors'!O38,0)</f>
        <v>4163</v>
      </c>
      <c r="P38" s="47">
        <f>ROUND(+P$4/+'Age Factors'!P38,0)</f>
        <v>5025</v>
      </c>
      <c r="Q38" s="47">
        <f>ROUND(+Q$4/+'Age Factors'!Q38,0)</f>
        <v>7250</v>
      </c>
      <c r="R38" s="47">
        <f>ROUND(+R$4/+'Age Factors'!R38,0)</f>
        <v>8839</v>
      </c>
      <c r="S38" s="47">
        <f>ROUND(+S$4/+'Age Factors'!S38,0)</f>
        <v>16114</v>
      </c>
      <c r="T38" s="47">
        <f>ROUND(+T$4/+'Age Factors'!T38,0)</f>
        <v>21405</v>
      </c>
      <c r="U38" s="47">
        <f>ROUND(+U$4/+'Age Factors'!U38,0)</f>
        <v>36376</v>
      </c>
      <c r="V38" s="47">
        <f>ROUND(+V$4/+'Age Factors'!V38,0)</f>
        <v>39874</v>
      </c>
      <c r="W38" s="47">
        <f>ROUND(+W$4/+'Age Factors'!W38,0)</f>
        <v>52911</v>
      </c>
      <c r="X38" s="44"/>
    </row>
    <row r="39" spans="1:24">
      <c r="A39" s="46">
        <v>38</v>
      </c>
      <c r="B39" s="47">
        <f>ROUND(+B$4/+'Age Factors'!B39,0)</f>
        <v>238</v>
      </c>
      <c r="C39" s="47">
        <f>ROUND(+C$4/+'Age Factors'!C39,0)</f>
        <v>801</v>
      </c>
      <c r="D39" s="47">
        <f>ROUND(+D$4/+'Age Factors'!D39,0)</f>
        <v>965</v>
      </c>
      <c r="E39" s="47">
        <f>ROUND(+E$4/+'Age Factors'!E39,0)</f>
        <v>1036</v>
      </c>
      <c r="F39" s="47">
        <f>ROUND(+F$4/+'Age Factors'!F39,0)</f>
        <v>1293</v>
      </c>
      <c r="G39" s="47">
        <f>ROUND(+G$4/+'Age Factors'!G39,0)</f>
        <v>1302</v>
      </c>
      <c r="H39" s="47">
        <f>ROUND(+H$4/+'Age Factors'!H39,0)</f>
        <v>1623</v>
      </c>
      <c r="I39" s="47">
        <f>ROUND(+I$4/+'Age Factors'!I39,0)</f>
        <v>1834</v>
      </c>
      <c r="J39" s="47">
        <f>ROUND(+J$4/+'Age Factors'!J39,0)</f>
        <v>1961</v>
      </c>
      <c r="K39" s="47">
        <f>ROUND(+K$4/+'Age Factors'!K39,0)</f>
        <v>2472</v>
      </c>
      <c r="L39" s="47">
        <f>ROUND(+L$4/+'Age Factors'!L39,0)</f>
        <v>2656</v>
      </c>
      <c r="M39" s="47">
        <f>ROUND(+M$4/+'Age Factors'!M39,0)</f>
        <v>3334</v>
      </c>
      <c r="N39" s="47">
        <f>ROUND(+N$4/+'Age Factors'!N39,0)</f>
        <v>3528</v>
      </c>
      <c r="O39" s="47">
        <f>ROUND(+O$4/+'Age Factors'!O39,0)</f>
        <v>4186</v>
      </c>
      <c r="P39" s="47">
        <f>ROUND(+P$4/+'Age Factors'!P39,0)</f>
        <v>5051</v>
      </c>
      <c r="Q39" s="47">
        <f>ROUND(+Q$4/+'Age Factors'!Q39,0)</f>
        <v>7283</v>
      </c>
      <c r="R39" s="47">
        <f>ROUND(+R$4/+'Age Factors'!R39,0)</f>
        <v>8879</v>
      </c>
      <c r="S39" s="47">
        <f>ROUND(+S$4/+'Age Factors'!S39,0)</f>
        <v>16187</v>
      </c>
      <c r="T39" s="47">
        <f>ROUND(+T$4/+'Age Factors'!T39,0)</f>
        <v>21502</v>
      </c>
      <c r="U39" s="47">
        <f>ROUND(+U$4/+'Age Factors'!U39,0)</f>
        <v>36541</v>
      </c>
      <c r="V39" s="47">
        <f>ROUND(+V$4/+'Age Factors'!V39,0)</f>
        <v>40054</v>
      </c>
      <c r="W39" s="47">
        <f>ROUND(+W$4/+'Age Factors'!W39,0)</f>
        <v>53151</v>
      </c>
      <c r="X39" s="44"/>
    </row>
    <row r="40" spans="1:24">
      <c r="A40" s="46">
        <v>39</v>
      </c>
      <c r="B40" s="47">
        <f>ROUND(+B$4/+'Age Factors'!B40,0)</f>
        <v>239</v>
      </c>
      <c r="C40" s="47">
        <f>ROUND(+C$4/+'Age Factors'!C40,0)</f>
        <v>807</v>
      </c>
      <c r="D40" s="47">
        <f>ROUND(+D$4/+'Age Factors'!D40,0)</f>
        <v>971</v>
      </c>
      <c r="E40" s="47">
        <f>ROUND(+E$4/+'Age Factors'!E40,0)</f>
        <v>1043</v>
      </c>
      <c r="F40" s="47">
        <f>ROUND(+F$4/+'Age Factors'!F40,0)</f>
        <v>1301</v>
      </c>
      <c r="G40" s="47">
        <f>ROUND(+G$4/+'Age Factors'!G40,0)</f>
        <v>1310</v>
      </c>
      <c r="H40" s="47">
        <f>ROUND(+H$4/+'Age Factors'!H40,0)</f>
        <v>1633</v>
      </c>
      <c r="I40" s="47">
        <f>ROUND(+I$4/+'Age Factors'!I40,0)</f>
        <v>1845</v>
      </c>
      <c r="J40" s="47">
        <f>ROUND(+J$4/+'Age Factors'!J40,0)</f>
        <v>1974</v>
      </c>
      <c r="K40" s="47">
        <f>ROUND(+K$4/+'Age Factors'!K40,0)</f>
        <v>2488</v>
      </c>
      <c r="L40" s="47">
        <f>ROUND(+L$4/+'Age Factors'!L40,0)</f>
        <v>2673</v>
      </c>
      <c r="M40" s="47">
        <f>ROUND(+M$4/+'Age Factors'!M40,0)</f>
        <v>3356</v>
      </c>
      <c r="N40" s="47">
        <f>ROUND(+N$4/+'Age Factors'!N40,0)</f>
        <v>3553</v>
      </c>
      <c r="O40" s="47">
        <f>ROUND(+O$4/+'Age Factors'!O40,0)</f>
        <v>4215</v>
      </c>
      <c r="P40" s="47">
        <f>ROUND(+P$4/+'Age Factors'!P40,0)</f>
        <v>5086</v>
      </c>
      <c r="Q40" s="47">
        <f>ROUND(+Q$4/+'Age Factors'!Q40,0)</f>
        <v>7334</v>
      </c>
      <c r="R40" s="47">
        <f>ROUND(+R$4/+'Age Factors'!R40,0)</f>
        <v>8941</v>
      </c>
      <c r="S40" s="47">
        <f>ROUND(+S$4/+'Age Factors'!S40,0)</f>
        <v>16300</v>
      </c>
      <c r="T40" s="47">
        <f>ROUND(+T$4/+'Age Factors'!T40,0)</f>
        <v>21652</v>
      </c>
      <c r="U40" s="47">
        <f>ROUND(+U$4/+'Age Factors'!U40,0)</f>
        <v>36797</v>
      </c>
      <c r="V40" s="47">
        <f>ROUND(+V$4/+'Age Factors'!V40,0)</f>
        <v>40335</v>
      </c>
      <c r="W40" s="47">
        <f>ROUND(+W$4/+'Age Factors'!W40,0)</f>
        <v>53523</v>
      </c>
      <c r="X40" s="44"/>
    </row>
    <row r="41" spans="1:24">
      <c r="A41" s="51">
        <v>40</v>
      </c>
      <c r="B41" s="54">
        <f>ROUND(+B$4/+'Age Factors'!B41,0)</f>
        <v>241</v>
      </c>
      <c r="C41" s="54">
        <f>ROUND(+C$4/+'Age Factors'!C41,0)</f>
        <v>813</v>
      </c>
      <c r="D41" s="54">
        <f>ROUND(+D$4/+'Age Factors'!D41,0)</f>
        <v>978</v>
      </c>
      <c r="E41" s="54">
        <f>ROUND(+E$4/+'Age Factors'!E41,0)</f>
        <v>1050</v>
      </c>
      <c r="F41" s="54">
        <f>ROUND(+F$4/+'Age Factors'!F41,0)</f>
        <v>1310</v>
      </c>
      <c r="G41" s="54">
        <f>ROUND(+G$4/+'Age Factors'!G41,0)</f>
        <v>1319</v>
      </c>
      <c r="H41" s="54">
        <f>ROUND(+H$4/+'Age Factors'!H41,0)</f>
        <v>1644</v>
      </c>
      <c r="I41" s="512">
        <f>ROUND(+I$4/+'Age Factors'!I41,0)</f>
        <v>1857</v>
      </c>
      <c r="J41" s="54">
        <f>ROUND(+J$4/+'Age Factors'!J41,0)</f>
        <v>1987</v>
      </c>
      <c r="K41" s="54">
        <f>ROUND(+K$4/+'Age Factors'!K41,0)</f>
        <v>2506</v>
      </c>
      <c r="L41" s="54">
        <f>ROUND(+L$4/+'Age Factors'!L41,0)</f>
        <v>2692</v>
      </c>
      <c r="M41" s="54">
        <f>ROUND(+M$4/+'Age Factors'!M41,0)</f>
        <v>3382</v>
      </c>
      <c r="N41" s="54">
        <f>ROUND(+N$4/+'Age Factors'!N41,0)</f>
        <v>3581</v>
      </c>
      <c r="O41" s="54">
        <f>ROUND(+O$4/+'Age Factors'!O41,0)</f>
        <v>4249</v>
      </c>
      <c r="P41" s="54">
        <f>ROUND(+P$4/+'Age Factors'!P41,0)</f>
        <v>5128</v>
      </c>
      <c r="Q41" s="54">
        <f>ROUND(+Q$4/+'Age Factors'!Q41,0)</f>
        <v>7395</v>
      </c>
      <c r="R41" s="54">
        <f>ROUND(+R$4/+'Age Factors'!R41,0)</f>
        <v>9016</v>
      </c>
      <c r="S41" s="54">
        <f>ROUND(+S$4/+'Age Factors'!S41,0)</f>
        <v>16437</v>
      </c>
      <c r="T41" s="54">
        <f>ROUND(+T$4/+'Age Factors'!T41,0)</f>
        <v>21834</v>
      </c>
      <c r="U41" s="54">
        <f>ROUND(+U$4/+'Age Factors'!U41,0)</f>
        <v>37105</v>
      </c>
      <c r="V41" s="54">
        <f>ROUND(+V$4/+'Age Factors'!V41,0)</f>
        <v>40673</v>
      </c>
      <c r="W41" s="54">
        <f>ROUND(+W$4/+'Age Factors'!W41,0)</f>
        <v>53971</v>
      </c>
      <c r="X41" s="44"/>
    </row>
    <row r="42" spans="1:24">
      <c r="A42" s="46">
        <v>41</v>
      </c>
      <c r="B42" s="47">
        <f>ROUND(+B$4/+'Age Factors'!B42,0)</f>
        <v>243</v>
      </c>
      <c r="C42" s="47">
        <f>ROUND(+C$4/+'Age Factors'!C42,0)</f>
        <v>819</v>
      </c>
      <c r="D42" s="47">
        <f>ROUND(+D$4/+'Age Factors'!D42,0)</f>
        <v>985</v>
      </c>
      <c r="E42" s="47">
        <f>ROUND(+E$4/+'Age Factors'!E42,0)</f>
        <v>1058</v>
      </c>
      <c r="F42" s="47">
        <f>ROUND(+F$4/+'Age Factors'!F42,0)</f>
        <v>1320</v>
      </c>
      <c r="G42" s="47">
        <f>ROUND(+G$4/+'Age Factors'!G42,0)</f>
        <v>1329</v>
      </c>
      <c r="H42" s="47">
        <f>ROUND(+H$4/+'Age Factors'!H42,0)</f>
        <v>1656</v>
      </c>
      <c r="I42" s="47">
        <f>ROUND(+I$4/+'Age Factors'!I42,0)</f>
        <v>1871</v>
      </c>
      <c r="J42" s="47">
        <f>ROUND(+J$4/+'Age Factors'!J42,0)</f>
        <v>2002</v>
      </c>
      <c r="K42" s="47">
        <f>ROUND(+K$4/+'Age Factors'!K42,0)</f>
        <v>2525</v>
      </c>
      <c r="L42" s="47">
        <f>ROUND(+L$4/+'Age Factors'!L42,0)</f>
        <v>2714</v>
      </c>
      <c r="M42" s="47">
        <f>ROUND(+M$4/+'Age Factors'!M42,0)</f>
        <v>3410</v>
      </c>
      <c r="N42" s="47">
        <f>ROUND(+N$4/+'Age Factors'!N42,0)</f>
        <v>3610</v>
      </c>
      <c r="O42" s="47">
        <f>ROUND(+O$4/+'Age Factors'!O42,0)</f>
        <v>4283</v>
      </c>
      <c r="P42" s="47">
        <f>ROUND(+P$4/+'Age Factors'!P42,0)</f>
        <v>5170</v>
      </c>
      <c r="Q42" s="47">
        <f>ROUND(+Q$4/+'Age Factors'!Q42,0)</f>
        <v>7458</v>
      </c>
      <c r="R42" s="47">
        <f>ROUND(+R$4/+'Age Factors'!R42,0)</f>
        <v>9092</v>
      </c>
      <c r="S42" s="47">
        <f>ROUND(+S$4/+'Age Factors'!S42,0)</f>
        <v>16576</v>
      </c>
      <c r="T42" s="47">
        <f>ROUND(+T$4/+'Age Factors'!T42,0)</f>
        <v>22018</v>
      </c>
      <c r="U42" s="47">
        <f>ROUND(+U$4/+'Age Factors'!U42,0)</f>
        <v>37419</v>
      </c>
      <c r="V42" s="47">
        <f>ROUND(+V$4/+'Age Factors'!V42,0)</f>
        <v>41016</v>
      </c>
      <c r="W42" s="47">
        <f>ROUND(+W$4/+'Age Factors'!W42,0)</f>
        <v>54427</v>
      </c>
      <c r="X42" s="44"/>
    </row>
    <row r="43" spans="1:24">
      <c r="A43" s="46">
        <v>42</v>
      </c>
      <c r="B43" s="47">
        <f>ROUND(+B$4/+'Age Factors'!B43,0)</f>
        <v>245</v>
      </c>
      <c r="C43" s="47">
        <f>ROUND(+C$4/+'Age Factors'!C43,0)</f>
        <v>825</v>
      </c>
      <c r="D43" s="47">
        <f>ROUND(+D$4/+'Age Factors'!D43,0)</f>
        <v>993</v>
      </c>
      <c r="E43" s="47">
        <f>ROUND(+E$4/+'Age Factors'!E43,0)</f>
        <v>1066</v>
      </c>
      <c r="F43" s="47">
        <f>ROUND(+F$4/+'Age Factors'!F43,0)</f>
        <v>1330</v>
      </c>
      <c r="G43" s="47">
        <f>ROUND(+G$4/+'Age Factors'!G43,0)</f>
        <v>1339</v>
      </c>
      <c r="H43" s="47">
        <f>ROUND(+H$4/+'Age Factors'!H43,0)</f>
        <v>1668</v>
      </c>
      <c r="I43" s="47">
        <f>ROUND(+I$4/+'Age Factors'!I43,0)</f>
        <v>1886</v>
      </c>
      <c r="J43" s="47">
        <f>ROUND(+J$4/+'Age Factors'!J43,0)</f>
        <v>2018</v>
      </c>
      <c r="K43" s="47">
        <f>ROUND(+K$4/+'Age Factors'!K43,0)</f>
        <v>2545</v>
      </c>
      <c r="L43" s="47">
        <f>ROUND(+L$4/+'Age Factors'!L43,0)</f>
        <v>2735</v>
      </c>
      <c r="M43" s="47">
        <f>ROUND(+M$4/+'Age Factors'!M43,0)</f>
        <v>3437</v>
      </c>
      <c r="N43" s="47">
        <f>ROUND(+N$4/+'Age Factors'!N43,0)</f>
        <v>3639</v>
      </c>
      <c r="O43" s="47">
        <f>ROUND(+O$4/+'Age Factors'!O43,0)</f>
        <v>4319</v>
      </c>
      <c r="P43" s="47">
        <f>ROUND(+P$4/+'Age Factors'!P43,0)</f>
        <v>5214</v>
      </c>
      <c r="Q43" s="47">
        <f>ROUND(+Q$4/+'Age Factors'!Q43,0)</f>
        <v>7522</v>
      </c>
      <c r="R43" s="47">
        <f>ROUND(+R$4/+'Age Factors'!R43,0)</f>
        <v>9169</v>
      </c>
      <c r="S43" s="47">
        <f>ROUND(+S$4/+'Age Factors'!S43,0)</f>
        <v>16717</v>
      </c>
      <c r="T43" s="47">
        <f>ROUND(+T$4/+'Age Factors'!T43,0)</f>
        <v>22206</v>
      </c>
      <c r="U43" s="47">
        <f>ROUND(+U$4/+'Age Factors'!U43,0)</f>
        <v>37738</v>
      </c>
      <c r="V43" s="47">
        <f>ROUND(+V$4/+'Age Factors'!V43,0)</f>
        <v>41366</v>
      </c>
      <c r="W43" s="47">
        <f>ROUND(+W$4/+'Age Factors'!W43,0)</f>
        <v>54891</v>
      </c>
      <c r="X43" s="44"/>
    </row>
    <row r="44" spans="1:24">
      <c r="A44" s="46">
        <v>43</v>
      </c>
      <c r="B44" s="47">
        <f>ROUND(+B$4/+'Age Factors'!B44,0)</f>
        <v>247</v>
      </c>
      <c r="C44" s="47">
        <f>ROUND(+C$4/+'Age Factors'!C44,0)</f>
        <v>831</v>
      </c>
      <c r="D44" s="47">
        <f>ROUND(+D$4/+'Age Factors'!D44,0)</f>
        <v>1001</v>
      </c>
      <c r="E44" s="47">
        <f>ROUND(+E$4/+'Age Factors'!E44,0)</f>
        <v>1074</v>
      </c>
      <c r="F44" s="47">
        <f>ROUND(+F$4/+'Age Factors'!F44,0)</f>
        <v>1340</v>
      </c>
      <c r="G44" s="47">
        <f>ROUND(+G$4/+'Age Factors'!G44,0)</f>
        <v>1350</v>
      </c>
      <c r="H44" s="47">
        <f>ROUND(+H$4/+'Age Factors'!H44,0)</f>
        <v>1682</v>
      </c>
      <c r="I44" s="47">
        <f>ROUND(+I$4/+'Age Factors'!I44,0)</f>
        <v>1901</v>
      </c>
      <c r="J44" s="47">
        <f>ROUND(+J$4/+'Age Factors'!J44,0)</f>
        <v>2034</v>
      </c>
      <c r="K44" s="47">
        <f>ROUND(+K$4/+'Age Factors'!K44,0)</f>
        <v>2566</v>
      </c>
      <c r="L44" s="47">
        <f>ROUND(+L$4/+'Age Factors'!L44,0)</f>
        <v>2758</v>
      </c>
      <c r="M44" s="47">
        <f>ROUND(+M$4/+'Age Factors'!M44,0)</f>
        <v>3466</v>
      </c>
      <c r="N44" s="47">
        <f>ROUND(+N$4/+'Age Factors'!N44,0)</f>
        <v>3669</v>
      </c>
      <c r="O44" s="47">
        <f>ROUND(+O$4/+'Age Factors'!O44,0)</f>
        <v>4355</v>
      </c>
      <c r="P44" s="47">
        <f>ROUND(+P$4/+'Age Factors'!P44,0)</f>
        <v>5258</v>
      </c>
      <c r="Q44" s="47">
        <f>ROUND(+Q$4/+'Age Factors'!Q44,0)</f>
        <v>7586</v>
      </c>
      <c r="R44" s="47">
        <f>ROUND(+R$4/+'Age Factors'!R44,0)</f>
        <v>9248</v>
      </c>
      <c r="S44" s="47">
        <f>ROUND(+S$4/+'Age Factors'!S44,0)</f>
        <v>16861</v>
      </c>
      <c r="T44" s="47">
        <f>ROUND(+T$4/+'Age Factors'!T44,0)</f>
        <v>22397</v>
      </c>
      <c r="U44" s="47">
        <f>ROUND(+U$4/+'Age Factors'!U44,0)</f>
        <v>38062</v>
      </c>
      <c r="V44" s="47">
        <f>ROUND(+V$4/+'Age Factors'!V44,0)</f>
        <v>41722</v>
      </c>
      <c r="W44" s="47">
        <f>ROUND(+W$4/+'Age Factors'!W44,0)</f>
        <v>55363</v>
      </c>
      <c r="X44" s="44"/>
    </row>
    <row r="45" spans="1:24">
      <c r="A45" s="46">
        <v>44</v>
      </c>
      <c r="B45" s="47">
        <f>ROUND(+B$4/+'Age Factors'!B45,0)</f>
        <v>249</v>
      </c>
      <c r="C45" s="47">
        <f>ROUND(+C$4/+'Age Factors'!C45,0)</f>
        <v>838</v>
      </c>
      <c r="D45" s="47">
        <f>ROUND(+D$4/+'Age Factors'!D45,0)</f>
        <v>1008</v>
      </c>
      <c r="E45" s="47">
        <f>ROUND(+E$4/+'Age Factors'!E45,0)</f>
        <v>1082</v>
      </c>
      <c r="F45" s="47">
        <f>ROUND(+F$4/+'Age Factors'!F45,0)</f>
        <v>1351</v>
      </c>
      <c r="G45" s="47">
        <f>ROUND(+G$4/+'Age Factors'!G45,0)</f>
        <v>1360</v>
      </c>
      <c r="H45" s="47">
        <f>ROUND(+H$4/+'Age Factors'!H45,0)</f>
        <v>1695</v>
      </c>
      <c r="I45" s="47">
        <f>ROUND(+I$4/+'Age Factors'!I45,0)</f>
        <v>1916</v>
      </c>
      <c r="J45" s="47">
        <f>ROUND(+J$4/+'Age Factors'!J45,0)</f>
        <v>2050</v>
      </c>
      <c r="K45" s="47">
        <f>ROUND(+K$4/+'Age Factors'!K45,0)</f>
        <v>2587</v>
      </c>
      <c r="L45" s="47">
        <f>ROUND(+L$4/+'Age Factors'!L45,0)</f>
        <v>2780</v>
      </c>
      <c r="M45" s="47">
        <f>ROUND(+M$4/+'Age Factors'!M45,0)</f>
        <v>3495</v>
      </c>
      <c r="N45" s="47">
        <f>ROUND(+N$4/+'Age Factors'!N45,0)</f>
        <v>3700</v>
      </c>
      <c r="O45" s="47">
        <f>ROUND(+O$4/+'Age Factors'!O45,0)</f>
        <v>4392</v>
      </c>
      <c r="P45" s="47">
        <f>ROUND(+P$4/+'Age Factors'!P45,0)</f>
        <v>5302</v>
      </c>
      <c r="Q45" s="47">
        <f>ROUND(+Q$4/+'Age Factors'!Q45,0)</f>
        <v>7652</v>
      </c>
      <c r="R45" s="47">
        <f>ROUND(+R$4/+'Age Factors'!R45,0)</f>
        <v>9328</v>
      </c>
      <c r="S45" s="47">
        <f>ROUND(+S$4/+'Age Factors'!S45,0)</f>
        <v>17007</v>
      </c>
      <c r="T45" s="47">
        <f>ROUND(+T$4/+'Age Factors'!T45,0)</f>
        <v>22591</v>
      </c>
      <c r="U45" s="47">
        <f>ROUND(+U$4/+'Age Factors'!U45,0)</f>
        <v>38392</v>
      </c>
      <c r="V45" s="47">
        <f>ROUND(+V$4/+'Age Factors'!V45,0)</f>
        <v>42084</v>
      </c>
      <c r="W45" s="47">
        <f>ROUND(+W$4/+'Age Factors'!W45,0)</f>
        <v>55843</v>
      </c>
      <c r="X45" s="44"/>
    </row>
    <row r="46" spans="1:24">
      <c r="A46" s="51">
        <v>45</v>
      </c>
      <c r="B46" s="54">
        <f>ROUND(+B$4/+'Age Factors'!B46,0)</f>
        <v>252</v>
      </c>
      <c r="C46" s="54">
        <f>ROUND(+C$4/+'Age Factors'!C46,0)</f>
        <v>844</v>
      </c>
      <c r="D46" s="54">
        <f>ROUND(+D$4/+'Age Factors'!D46,0)</f>
        <v>1016</v>
      </c>
      <c r="E46" s="54">
        <f>ROUND(+E$4/+'Age Factors'!E46,0)</f>
        <v>1091</v>
      </c>
      <c r="F46" s="54">
        <f>ROUND(+F$4/+'Age Factors'!F46,0)</f>
        <v>1361</v>
      </c>
      <c r="G46" s="54">
        <f>ROUND(+G$4/+'Age Factors'!G46,0)</f>
        <v>1371</v>
      </c>
      <c r="H46" s="54">
        <f>ROUND(+H$4/+'Age Factors'!H46,0)</f>
        <v>1709</v>
      </c>
      <c r="I46" s="512">
        <f>ROUND(+I$4/+'Age Factors'!I46,0)</f>
        <v>1932</v>
      </c>
      <c r="J46" s="54">
        <f>ROUND(+J$4/+'Age Factors'!J46,0)</f>
        <v>2067</v>
      </c>
      <c r="K46" s="54">
        <f>ROUND(+K$4/+'Age Factors'!K46,0)</f>
        <v>2609</v>
      </c>
      <c r="L46" s="54">
        <f>ROUND(+L$4/+'Age Factors'!L46,0)</f>
        <v>2804</v>
      </c>
      <c r="M46" s="54">
        <f>ROUND(+M$4/+'Age Factors'!M46,0)</f>
        <v>3524</v>
      </c>
      <c r="N46" s="54">
        <f>ROUND(+N$4/+'Age Factors'!N46,0)</f>
        <v>3731</v>
      </c>
      <c r="O46" s="54">
        <f>ROUND(+O$4/+'Age Factors'!O46,0)</f>
        <v>4429</v>
      </c>
      <c r="P46" s="54">
        <f>ROUND(+P$4/+'Age Factors'!P46,0)</f>
        <v>5348</v>
      </c>
      <c r="Q46" s="54">
        <f>ROUND(+Q$4/+'Age Factors'!Q46,0)</f>
        <v>7719</v>
      </c>
      <c r="R46" s="54">
        <f>ROUND(+R$4/+'Age Factors'!R46,0)</f>
        <v>9410</v>
      </c>
      <c r="S46" s="54">
        <f>ROUND(+S$4/+'Age Factors'!S46,0)</f>
        <v>17156</v>
      </c>
      <c r="T46" s="54">
        <f>ROUND(+T$4/+'Age Factors'!T46,0)</f>
        <v>22789</v>
      </c>
      <c r="U46" s="54">
        <f>ROUND(+U$4/+'Age Factors'!U46,0)</f>
        <v>38728</v>
      </c>
      <c r="V46" s="54">
        <f>ROUND(+V$4/+'Age Factors'!V46,0)</f>
        <v>42452</v>
      </c>
      <c r="W46" s="54">
        <f>ROUND(+W$4/+'Age Factors'!W46,0)</f>
        <v>56332</v>
      </c>
      <c r="X46" s="44"/>
    </row>
    <row r="47" spans="1:24">
      <c r="A47" s="46">
        <v>46</v>
      </c>
      <c r="B47" s="47">
        <f>ROUND(+B$4/+'Age Factors'!B47,0)</f>
        <v>254</v>
      </c>
      <c r="C47" s="47">
        <f>ROUND(+C$4/+'Age Factors'!C47,0)</f>
        <v>851</v>
      </c>
      <c r="D47" s="47">
        <f>ROUND(+D$4/+'Age Factors'!D47,0)</f>
        <v>1024</v>
      </c>
      <c r="E47" s="47">
        <f>ROUND(+E$4/+'Age Factors'!E47,0)</f>
        <v>1099</v>
      </c>
      <c r="F47" s="47">
        <f>ROUND(+F$4/+'Age Factors'!F47,0)</f>
        <v>1372</v>
      </c>
      <c r="G47" s="47">
        <f>ROUND(+G$4/+'Age Factors'!G47,0)</f>
        <v>1382</v>
      </c>
      <c r="H47" s="47">
        <f>ROUND(+H$4/+'Age Factors'!H47,0)</f>
        <v>1723</v>
      </c>
      <c r="I47" s="47">
        <f>ROUND(+I$4/+'Age Factors'!I47,0)</f>
        <v>1948</v>
      </c>
      <c r="J47" s="47">
        <f>ROUND(+J$4/+'Age Factors'!J47,0)</f>
        <v>2084</v>
      </c>
      <c r="K47" s="47">
        <f>ROUND(+K$4/+'Age Factors'!K47,0)</f>
        <v>2630</v>
      </c>
      <c r="L47" s="47">
        <f>ROUND(+L$4/+'Age Factors'!L47,0)</f>
        <v>2827</v>
      </c>
      <c r="M47" s="47">
        <f>ROUND(+M$4/+'Age Factors'!M47,0)</f>
        <v>3554</v>
      </c>
      <c r="N47" s="47">
        <f>ROUND(+N$4/+'Age Factors'!N47,0)</f>
        <v>3763</v>
      </c>
      <c r="O47" s="47">
        <f>ROUND(+O$4/+'Age Factors'!O47,0)</f>
        <v>4467</v>
      </c>
      <c r="P47" s="47">
        <f>ROUND(+P$4/+'Age Factors'!P47,0)</f>
        <v>5394</v>
      </c>
      <c r="Q47" s="47">
        <f>ROUND(+Q$4/+'Age Factors'!Q47,0)</f>
        <v>7787</v>
      </c>
      <c r="R47" s="47">
        <f>ROUND(+R$4/+'Age Factors'!R47,0)</f>
        <v>9493</v>
      </c>
      <c r="S47" s="47">
        <f>ROUND(+S$4/+'Age Factors'!S47,0)</f>
        <v>17307</v>
      </c>
      <c r="T47" s="47">
        <f>ROUND(+T$4/+'Age Factors'!T47,0)</f>
        <v>22990</v>
      </c>
      <c r="U47" s="47">
        <f>ROUND(+U$4/+'Age Factors'!U47,0)</f>
        <v>39070</v>
      </c>
      <c r="V47" s="47">
        <f>ROUND(+V$4/+'Age Factors'!V47,0)</f>
        <v>42826</v>
      </c>
      <c r="W47" s="47">
        <f>ROUND(+W$4/+'Age Factors'!W47,0)</f>
        <v>56829</v>
      </c>
      <c r="X47" s="44"/>
    </row>
    <row r="48" spans="1:24">
      <c r="A48" s="46">
        <v>47</v>
      </c>
      <c r="B48" s="47">
        <f>ROUND(+B$4/+'Age Factors'!B48,0)</f>
        <v>256</v>
      </c>
      <c r="C48" s="47">
        <f>ROUND(+C$4/+'Age Factors'!C48,0)</f>
        <v>857</v>
      </c>
      <c r="D48" s="47">
        <f>ROUND(+D$4/+'Age Factors'!D48,0)</f>
        <v>1032</v>
      </c>
      <c r="E48" s="47">
        <f>ROUND(+E$4/+'Age Factors'!E48,0)</f>
        <v>1108</v>
      </c>
      <c r="F48" s="47">
        <f>ROUND(+F$4/+'Age Factors'!F48,0)</f>
        <v>1384</v>
      </c>
      <c r="G48" s="47">
        <f>ROUND(+G$4/+'Age Factors'!G48,0)</f>
        <v>1393</v>
      </c>
      <c r="H48" s="47">
        <f>ROUND(+H$4/+'Age Factors'!H48,0)</f>
        <v>1737</v>
      </c>
      <c r="I48" s="47">
        <f>ROUND(+I$4/+'Age Factors'!I48,0)</f>
        <v>1964</v>
      </c>
      <c r="J48" s="47">
        <f>ROUND(+J$4/+'Age Factors'!J48,0)</f>
        <v>2101</v>
      </c>
      <c r="K48" s="47">
        <f>ROUND(+K$4/+'Age Factors'!K48,0)</f>
        <v>2652</v>
      </c>
      <c r="L48" s="47">
        <f>ROUND(+L$4/+'Age Factors'!L48,0)</f>
        <v>2851</v>
      </c>
      <c r="M48" s="47">
        <f>ROUND(+M$4/+'Age Factors'!M48,0)</f>
        <v>3584</v>
      </c>
      <c r="N48" s="47">
        <f>ROUND(+N$4/+'Age Factors'!N48,0)</f>
        <v>3795</v>
      </c>
      <c r="O48" s="47">
        <f>ROUND(+O$4/+'Age Factors'!O48,0)</f>
        <v>4506</v>
      </c>
      <c r="P48" s="47">
        <f>ROUND(+P$4/+'Age Factors'!P48,0)</f>
        <v>5441</v>
      </c>
      <c r="Q48" s="47">
        <f>ROUND(+Q$4/+'Age Factors'!Q48,0)</f>
        <v>7856</v>
      </c>
      <c r="R48" s="47">
        <f>ROUND(+R$4/+'Age Factors'!R48,0)</f>
        <v>9578</v>
      </c>
      <c r="S48" s="47">
        <f>ROUND(+S$4/+'Age Factors'!S48,0)</f>
        <v>17461</v>
      </c>
      <c r="T48" s="47">
        <f>ROUND(+T$4/+'Age Factors'!T48,0)</f>
        <v>23195</v>
      </c>
      <c r="U48" s="47">
        <f>ROUND(+U$4/+'Age Factors'!U48,0)</f>
        <v>39418</v>
      </c>
      <c r="V48" s="47">
        <f>ROUND(+V$4/+'Age Factors'!V48,0)</f>
        <v>43208</v>
      </c>
      <c r="W48" s="47">
        <f>ROUND(+W$4/+'Age Factors'!W48,0)</f>
        <v>57335</v>
      </c>
      <c r="X48" s="44"/>
    </row>
    <row r="49" spans="1:24">
      <c r="A49" s="46">
        <v>48</v>
      </c>
      <c r="B49" s="47">
        <f>ROUND(+B$4/+'Age Factors'!B49,0)</f>
        <v>258</v>
      </c>
      <c r="C49" s="47">
        <f>ROUND(+C$4/+'Age Factors'!C49,0)</f>
        <v>864</v>
      </c>
      <c r="D49" s="47">
        <f>ROUND(+D$4/+'Age Factors'!D49,0)</f>
        <v>1041</v>
      </c>
      <c r="E49" s="47">
        <f>ROUND(+E$4/+'Age Factors'!E49,0)</f>
        <v>1117</v>
      </c>
      <c r="F49" s="47">
        <f>ROUND(+F$4/+'Age Factors'!F49,0)</f>
        <v>1395</v>
      </c>
      <c r="G49" s="47">
        <f>ROUND(+G$4/+'Age Factors'!G49,0)</f>
        <v>1405</v>
      </c>
      <c r="H49" s="47">
        <f>ROUND(+H$4/+'Age Factors'!H49,0)</f>
        <v>1751</v>
      </c>
      <c r="I49" s="47">
        <f>ROUND(+I$4/+'Age Factors'!I49,0)</f>
        <v>1980</v>
      </c>
      <c r="J49" s="47">
        <f>ROUND(+J$4/+'Age Factors'!J49,0)</f>
        <v>2119</v>
      </c>
      <c r="K49" s="47">
        <f>ROUND(+K$4/+'Age Factors'!K49,0)</f>
        <v>2675</v>
      </c>
      <c r="L49" s="47">
        <f>ROUND(+L$4/+'Age Factors'!L49,0)</f>
        <v>2875</v>
      </c>
      <c r="M49" s="47">
        <f>ROUND(+M$4/+'Age Factors'!M49,0)</f>
        <v>3615</v>
      </c>
      <c r="N49" s="47">
        <f>ROUND(+N$4/+'Age Factors'!N49,0)</f>
        <v>3828</v>
      </c>
      <c r="O49" s="47">
        <f>ROUND(+O$4/+'Age Factors'!O49,0)</f>
        <v>4545</v>
      </c>
      <c r="P49" s="47">
        <f>ROUND(+P$4/+'Age Factors'!P49,0)</f>
        <v>5489</v>
      </c>
      <c r="Q49" s="47">
        <f>ROUND(+Q$4/+'Age Factors'!Q49,0)</f>
        <v>7927</v>
      </c>
      <c r="R49" s="47">
        <f>ROUND(+R$4/+'Age Factors'!R49,0)</f>
        <v>9664</v>
      </c>
      <c r="S49" s="47">
        <f>ROUND(+S$4/+'Age Factors'!S49,0)</f>
        <v>17618</v>
      </c>
      <c r="T49" s="47">
        <f>ROUND(+T$4/+'Age Factors'!T49,0)</f>
        <v>23403</v>
      </c>
      <c r="U49" s="47">
        <f>ROUND(+U$4/+'Age Factors'!U49,0)</f>
        <v>39772</v>
      </c>
      <c r="V49" s="47">
        <f>ROUND(+V$4/+'Age Factors'!V49,0)</f>
        <v>43596</v>
      </c>
      <c r="W49" s="47">
        <f>ROUND(+W$4/+'Age Factors'!W49,0)</f>
        <v>57850</v>
      </c>
      <c r="X49" s="44"/>
    </row>
    <row r="50" spans="1:24">
      <c r="A50" s="46">
        <v>49</v>
      </c>
      <c r="B50" s="47">
        <f>ROUND(+B$4/+'Age Factors'!B50,0)</f>
        <v>261</v>
      </c>
      <c r="C50" s="47">
        <f>ROUND(+C$4/+'Age Factors'!C50,0)</f>
        <v>871</v>
      </c>
      <c r="D50" s="47">
        <f>ROUND(+D$4/+'Age Factors'!D50,0)</f>
        <v>1049</v>
      </c>
      <c r="E50" s="47">
        <f>ROUND(+E$4/+'Age Factors'!E50,0)</f>
        <v>1126</v>
      </c>
      <c r="F50" s="47">
        <f>ROUND(+F$4/+'Age Factors'!F50,0)</f>
        <v>1406</v>
      </c>
      <c r="G50" s="47">
        <f>ROUND(+G$4/+'Age Factors'!G50,0)</f>
        <v>1416</v>
      </c>
      <c r="H50" s="47">
        <f>ROUND(+H$4/+'Age Factors'!H50,0)</f>
        <v>1766</v>
      </c>
      <c r="I50" s="47">
        <f>ROUND(+I$4/+'Age Factors'!I50,0)</f>
        <v>1997</v>
      </c>
      <c r="J50" s="47">
        <f>ROUND(+J$4/+'Age Factors'!J50,0)</f>
        <v>2137</v>
      </c>
      <c r="K50" s="47">
        <f>ROUND(+K$4/+'Age Factors'!K50,0)</f>
        <v>2698</v>
      </c>
      <c r="L50" s="47">
        <f>ROUND(+L$4/+'Age Factors'!L50,0)</f>
        <v>2900</v>
      </c>
      <c r="M50" s="47">
        <f>ROUND(+M$4/+'Age Factors'!M50,0)</f>
        <v>3647</v>
      </c>
      <c r="N50" s="47">
        <f>ROUND(+N$4/+'Age Factors'!N50,0)</f>
        <v>3861</v>
      </c>
      <c r="O50" s="47">
        <f>ROUND(+O$4/+'Age Factors'!O50,0)</f>
        <v>4585</v>
      </c>
      <c r="P50" s="47">
        <f>ROUND(+P$4/+'Age Factors'!P50,0)</f>
        <v>5538</v>
      </c>
      <c r="Q50" s="47">
        <f>ROUND(+Q$4/+'Age Factors'!Q50,0)</f>
        <v>7999</v>
      </c>
      <c r="R50" s="47">
        <f>ROUND(+R$4/+'Age Factors'!R50,0)</f>
        <v>9751</v>
      </c>
      <c r="S50" s="47">
        <f>ROUND(+S$4/+'Age Factors'!S50,0)</f>
        <v>17778</v>
      </c>
      <c r="T50" s="47">
        <f>ROUND(+T$4/+'Age Factors'!T50,0)</f>
        <v>23615</v>
      </c>
      <c r="U50" s="47">
        <f>ROUND(+U$4/+'Age Factors'!U50,0)</f>
        <v>40133</v>
      </c>
      <c r="V50" s="47">
        <f>ROUND(+V$4/+'Age Factors'!V50,0)</f>
        <v>43991</v>
      </c>
      <c r="W50" s="47">
        <f>ROUND(+W$4/+'Age Factors'!W50,0)</f>
        <v>58375</v>
      </c>
      <c r="X50" s="44"/>
    </row>
    <row r="51" spans="1:24">
      <c r="A51" s="51">
        <v>50</v>
      </c>
      <c r="B51" s="54">
        <f>ROUND(+B$4/+'Age Factors'!B51,0)</f>
        <v>263</v>
      </c>
      <c r="C51" s="54">
        <f>ROUND(+C$4/+'Age Factors'!C51,0)</f>
        <v>878</v>
      </c>
      <c r="D51" s="54">
        <f>ROUND(+D$4/+'Age Factors'!D51,0)</f>
        <v>1057</v>
      </c>
      <c r="E51" s="54">
        <f>ROUND(+E$4/+'Age Factors'!E51,0)</f>
        <v>1135</v>
      </c>
      <c r="F51" s="54">
        <f>ROUND(+F$4/+'Age Factors'!F51,0)</f>
        <v>1418</v>
      </c>
      <c r="G51" s="54">
        <f>ROUND(+G$4/+'Age Factors'!G51,0)</f>
        <v>1428</v>
      </c>
      <c r="H51" s="54">
        <f>ROUND(+H$4/+'Age Factors'!H51,0)</f>
        <v>1781</v>
      </c>
      <c r="I51" s="512">
        <f>ROUND(+I$4/+'Age Factors'!I51,0)</f>
        <v>2014</v>
      </c>
      <c r="J51" s="54">
        <f>ROUND(+J$4/+'Age Factors'!J51,0)</f>
        <v>2155</v>
      </c>
      <c r="K51" s="54">
        <f>ROUND(+K$4/+'Age Factors'!K51,0)</f>
        <v>2721</v>
      </c>
      <c r="L51" s="54">
        <f>ROUND(+L$4/+'Age Factors'!L51,0)</f>
        <v>2925</v>
      </c>
      <c r="M51" s="54">
        <f>ROUND(+M$4/+'Age Factors'!M51,0)</f>
        <v>3679</v>
      </c>
      <c r="N51" s="54">
        <f>ROUND(+N$4/+'Age Factors'!N51,0)</f>
        <v>3895</v>
      </c>
      <c r="O51" s="54">
        <f>ROUND(+O$4/+'Age Factors'!O51,0)</f>
        <v>4626</v>
      </c>
      <c r="P51" s="54">
        <f>ROUND(+P$4/+'Age Factors'!P51,0)</f>
        <v>5588</v>
      </c>
      <c r="Q51" s="54">
        <f>ROUND(+Q$4/+'Age Factors'!Q51,0)</f>
        <v>8072</v>
      </c>
      <c r="R51" s="54">
        <f>ROUND(+R$4/+'Age Factors'!R51,0)</f>
        <v>9840</v>
      </c>
      <c r="S51" s="54">
        <f>ROUND(+S$4/+'Age Factors'!S51,0)</f>
        <v>17940</v>
      </c>
      <c r="T51" s="54">
        <f>ROUND(+T$4/+'Age Factors'!T51,0)</f>
        <v>23831</v>
      </c>
      <c r="U51" s="54">
        <f>ROUND(+U$4/+'Age Factors'!U51,0)</f>
        <v>40500</v>
      </c>
      <c r="V51" s="54">
        <f>ROUND(+V$4/+'Age Factors'!V51,0)</f>
        <v>44394</v>
      </c>
      <c r="W51" s="54">
        <f>ROUND(+W$4/+'Age Factors'!W51,0)</f>
        <v>58909</v>
      </c>
      <c r="X51" s="44"/>
    </row>
    <row r="52" spans="1:24">
      <c r="A52" s="46">
        <v>51</v>
      </c>
      <c r="B52" s="47">
        <f>ROUND(+B$4/+'Age Factors'!B52,0)</f>
        <v>265</v>
      </c>
      <c r="C52" s="47">
        <f>ROUND(+C$4/+'Age Factors'!C52,0)</f>
        <v>885</v>
      </c>
      <c r="D52" s="47">
        <f>ROUND(+D$4/+'Age Factors'!D52,0)</f>
        <v>1066</v>
      </c>
      <c r="E52" s="47">
        <f>ROUND(+E$4/+'Age Factors'!E52,0)</f>
        <v>1145</v>
      </c>
      <c r="F52" s="47">
        <f>ROUND(+F$4/+'Age Factors'!F52,0)</f>
        <v>1430</v>
      </c>
      <c r="G52" s="47">
        <f>ROUND(+G$4/+'Age Factors'!G52,0)</f>
        <v>1440</v>
      </c>
      <c r="H52" s="47">
        <f>ROUND(+H$4/+'Age Factors'!H52,0)</f>
        <v>1796</v>
      </c>
      <c r="I52" s="47">
        <f>ROUND(+I$4/+'Age Factors'!I52,0)</f>
        <v>2031</v>
      </c>
      <c r="J52" s="47">
        <f>ROUND(+J$4/+'Age Factors'!J52,0)</f>
        <v>2174</v>
      </c>
      <c r="K52" s="47">
        <f>ROUND(+K$4/+'Age Factors'!K52,0)</f>
        <v>2745</v>
      </c>
      <c r="L52" s="47">
        <f>ROUND(+L$4/+'Age Factors'!L52,0)</f>
        <v>2951</v>
      </c>
      <c r="M52" s="47">
        <f>ROUND(+M$4/+'Age Factors'!M52,0)</f>
        <v>3711</v>
      </c>
      <c r="N52" s="47">
        <f>ROUND(+N$4/+'Age Factors'!N52,0)</f>
        <v>3930</v>
      </c>
      <c r="O52" s="47">
        <f>ROUND(+O$4/+'Age Factors'!O52,0)</f>
        <v>4667</v>
      </c>
      <c r="P52" s="47">
        <f>ROUND(+P$4/+'Age Factors'!P52,0)</f>
        <v>5639</v>
      </c>
      <c r="Q52" s="47">
        <f>ROUND(+Q$4/+'Age Factors'!Q52,0)</f>
        <v>8147</v>
      </c>
      <c r="R52" s="47">
        <f>ROUND(+R$4/+'Age Factors'!R52,0)</f>
        <v>9931</v>
      </c>
      <c r="S52" s="47">
        <f>ROUND(+S$4/+'Age Factors'!S52,0)</f>
        <v>18106</v>
      </c>
      <c r="T52" s="47">
        <f>ROUND(+T$4/+'Age Factors'!T52,0)</f>
        <v>24051</v>
      </c>
      <c r="U52" s="47">
        <f>ROUND(+U$4/+'Age Factors'!U52,0)</f>
        <v>40874</v>
      </c>
      <c r="V52" s="47">
        <f>ROUND(+V$4/+'Age Factors'!V52,0)</f>
        <v>44804</v>
      </c>
      <c r="W52" s="47">
        <f>ROUND(+W$4/+'Age Factors'!W52,0)</f>
        <v>59453</v>
      </c>
      <c r="X52" s="44"/>
    </row>
    <row r="53" spans="1:24">
      <c r="A53" s="46">
        <v>52</v>
      </c>
      <c r="B53" s="47">
        <f>ROUND(+B$4/+'Age Factors'!B53,0)</f>
        <v>268</v>
      </c>
      <c r="C53" s="47">
        <f>ROUND(+C$4/+'Age Factors'!C53,0)</f>
        <v>892</v>
      </c>
      <c r="D53" s="47">
        <f>ROUND(+D$4/+'Age Factors'!D53,0)</f>
        <v>1075</v>
      </c>
      <c r="E53" s="47">
        <f>ROUND(+E$4/+'Age Factors'!E53,0)</f>
        <v>1154</v>
      </c>
      <c r="F53" s="47">
        <f>ROUND(+F$4/+'Age Factors'!F53,0)</f>
        <v>1442</v>
      </c>
      <c r="G53" s="47">
        <f>ROUND(+G$4/+'Age Factors'!G53,0)</f>
        <v>1452</v>
      </c>
      <c r="H53" s="47">
        <f>ROUND(+H$4/+'Age Factors'!H53,0)</f>
        <v>1812</v>
      </c>
      <c r="I53" s="47">
        <f>ROUND(+I$4/+'Age Factors'!I53,0)</f>
        <v>2049</v>
      </c>
      <c r="J53" s="47">
        <f>ROUND(+J$4/+'Age Factors'!J53,0)</f>
        <v>2193</v>
      </c>
      <c r="K53" s="47">
        <f>ROUND(+K$4/+'Age Factors'!K53,0)</f>
        <v>2769</v>
      </c>
      <c r="L53" s="47">
        <f>ROUND(+L$4/+'Age Factors'!L53,0)</f>
        <v>2976</v>
      </c>
      <c r="M53" s="47">
        <f>ROUND(+M$4/+'Age Factors'!M53,0)</f>
        <v>3744</v>
      </c>
      <c r="N53" s="47">
        <f>ROUND(+N$4/+'Age Factors'!N53,0)</f>
        <v>3964</v>
      </c>
      <c r="O53" s="47">
        <f>ROUND(+O$4/+'Age Factors'!O53,0)</f>
        <v>4709</v>
      </c>
      <c r="P53" s="47">
        <f>ROUND(+P$4/+'Age Factors'!P53,0)</f>
        <v>5689</v>
      </c>
      <c r="Q53" s="47">
        <f>ROUND(+Q$4/+'Age Factors'!Q53,0)</f>
        <v>8223</v>
      </c>
      <c r="R53" s="47">
        <f>ROUND(+R$4/+'Age Factors'!R53,0)</f>
        <v>10024</v>
      </c>
      <c r="S53" s="47">
        <f>ROUND(+S$4/+'Age Factors'!S53,0)</f>
        <v>18275</v>
      </c>
      <c r="T53" s="47">
        <f>ROUND(+T$4/+'Age Factors'!T53,0)</f>
        <v>24275</v>
      </c>
      <c r="U53" s="47">
        <f>ROUND(+U$4/+'Age Factors'!U53,0)</f>
        <v>41255</v>
      </c>
      <c r="V53" s="47">
        <f>ROUND(+V$4/+'Age Factors'!V53,0)</f>
        <v>45221</v>
      </c>
      <c r="W53" s="47">
        <f>ROUND(+W$4/+'Age Factors'!W53,0)</f>
        <v>60007</v>
      </c>
      <c r="X53" s="44"/>
    </row>
    <row r="54" spans="1:24">
      <c r="A54" s="46">
        <v>53</v>
      </c>
      <c r="B54" s="47">
        <f>ROUND(+B$4/+'Age Factors'!B54,0)</f>
        <v>270</v>
      </c>
      <c r="C54" s="47">
        <f>ROUND(+C$4/+'Age Factors'!C54,0)</f>
        <v>899</v>
      </c>
      <c r="D54" s="47">
        <f>ROUND(+D$4/+'Age Factors'!D54,0)</f>
        <v>1084</v>
      </c>
      <c r="E54" s="47">
        <f>ROUND(+E$4/+'Age Factors'!E54,0)</f>
        <v>1164</v>
      </c>
      <c r="F54" s="47">
        <f>ROUND(+F$4/+'Age Factors'!F54,0)</f>
        <v>1454</v>
      </c>
      <c r="G54" s="47">
        <f>ROUND(+G$4/+'Age Factors'!G54,0)</f>
        <v>1464</v>
      </c>
      <c r="H54" s="47">
        <f>ROUND(+H$4/+'Age Factors'!H54,0)</f>
        <v>1827</v>
      </c>
      <c r="I54" s="47">
        <f>ROUND(+I$4/+'Age Factors'!I54,0)</f>
        <v>2066</v>
      </c>
      <c r="J54" s="47">
        <f>ROUND(+J$4/+'Age Factors'!J54,0)</f>
        <v>2212</v>
      </c>
      <c r="K54" s="47">
        <f>ROUND(+K$4/+'Age Factors'!K54,0)</f>
        <v>2793</v>
      </c>
      <c r="L54" s="47">
        <f>ROUND(+L$4/+'Age Factors'!L54,0)</f>
        <v>3003</v>
      </c>
      <c r="M54" s="47">
        <f>ROUND(+M$4/+'Age Factors'!M54,0)</f>
        <v>3778</v>
      </c>
      <c r="N54" s="47">
        <f>ROUND(+N$4/+'Age Factors'!N54,0)</f>
        <v>4000</v>
      </c>
      <c r="O54" s="47">
        <f>ROUND(+O$4/+'Age Factors'!O54,0)</f>
        <v>4752</v>
      </c>
      <c r="P54" s="47">
        <f>ROUND(+P$4/+'Age Factors'!P54,0)</f>
        <v>5742</v>
      </c>
      <c r="Q54" s="47">
        <f>ROUND(+Q$4/+'Age Factors'!Q54,0)</f>
        <v>8300</v>
      </c>
      <c r="R54" s="47">
        <f>ROUND(+R$4/+'Age Factors'!R54,0)</f>
        <v>10118</v>
      </c>
      <c r="S54" s="47">
        <f>ROUND(+S$4/+'Age Factors'!S54,0)</f>
        <v>18447</v>
      </c>
      <c r="T54" s="47">
        <f>ROUND(+T$4/+'Age Factors'!T54,0)</f>
        <v>24504</v>
      </c>
      <c r="U54" s="47">
        <f>ROUND(+U$4/+'Age Factors'!U54,0)</f>
        <v>41643</v>
      </c>
      <c r="V54" s="47">
        <f>ROUND(+V$4/+'Age Factors'!V54,0)</f>
        <v>45646</v>
      </c>
      <c r="W54" s="47">
        <f>ROUND(+W$4/+'Age Factors'!W54,0)</f>
        <v>60571</v>
      </c>
      <c r="X54" s="44"/>
    </row>
    <row r="55" spans="1:24">
      <c r="A55" s="46">
        <v>54</v>
      </c>
      <c r="B55" s="47">
        <f>ROUND(+B$4/+'Age Factors'!B55,0)</f>
        <v>273</v>
      </c>
      <c r="C55" s="47">
        <f>ROUND(+C$4/+'Age Factors'!C55,0)</f>
        <v>907</v>
      </c>
      <c r="D55" s="47">
        <f>ROUND(+D$4/+'Age Factors'!D55,0)</f>
        <v>1093</v>
      </c>
      <c r="E55" s="47">
        <f>ROUND(+E$4/+'Age Factors'!E55,0)</f>
        <v>1173</v>
      </c>
      <c r="F55" s="47">
        <f>ROUND(+F$4/+'Age Factors'!F55,0)</f>
        <v>1467</v>
      </c>
      <c r="G55" s="47">
        <f>ROUND(+G$4/+'Age Factors'!G55,0)</f>
        <v>1477</v>
      </c>
      <c r="H55" s="47">
        <f>ROUND(+H$4/+'Age Factors'!H55,0)</f>
        <v>1843</v>
      </c>
      <c r="I55" s="47">
        <f>ROUND(+I$4/+'Age Factors'!I55,0)</f>
        <v>2085</v>
      </c>
      <c r="J55" s="47">
        <f>ROUND(+J$4/+'Age Factors'!J55,0)</f>
        <v>2231</v>
      </c>
      <c r="K55" s="47">
        <f>ROUND(+K$4/+'Age Factors'!K55,0)</f>
        <v>2818</v>
      </c>
      <c r="L55" s="47">
        <f>ROUND(+L$4/+'Age Factors'!L55,0)</f>
        <v>3030</v>
      </c>
      <c r="M55" s="47">
        <f>ROUND(+M$4/+'Age Factors'!M55,0)</f>
        <v>3812</v>
      </c>
      <c r="N55" s="47">
        <f>ROUND(+N$4/+'Age Factors'!N55,0)</f>
        <v>4037</v>
      </c>
      <c r="O55" s="47">
        <f>ROUND(+O$4/+'Age Factors'!O55,0)</f>
        <v>4796</v>
      </c>
      <c r="P55" s="47">
        <f>ROUND(+P$4/+'Age Factors'!P55,0)</f>
        <v>5795</v>
      </c>
      <c r="Q55" s="47">
        <f>ROUND(+Q$4/+'Age Factors'!Q55,0)</f>
        <v>8379</v>
      </c>
      <c r="R55" s="47">
        <f>ROUND(+R$4/+'Age Factors'!R55,0)</f>
        <v>10214</v>
      </c>
      <c r="S55" s="47">
        <f>ROUND(+S$4/+'Age Factors'!S55,0)</f>
        <v>18622</v>
      </c>
      <c r="T55" s="47">
        <f>ROUND(+T$4/+'Age Factors'!T55,0)</f>
        <v>24737</v>
      </c>
      <c r="U55" s="47">
        <f>ROUND(+U$4/+'Age Factors'!U55,0)</f>
        <v>42038</v>
      </c>
      <c r="V55" s="47">
        <f>ROUND(+V$4/+'Age Factors'!V55,0)</f>
        <v>46080</v>
      </c>
      <c r="W55" s="47">
        <f>ROUND(+W$4/+'Age Factors'!W55,0)</f>
        <v>61146</v>
      </c>
      <c r="X55" s="44"/>
    </row>
    <row r="56" spans="1:24">
      <c r="A56" s="51">
        <v>55</v>
      </c>
      <c r="B56" s="54">
        <f>ROUND(+B$4/+'Age Factors'!B56,0)</f>
        <v>275</v>
      </c>
      <c r="C56" s="54">
        <f>ROUND(+C$4/+'Age Factors'!C56,0)</f>
        <v>914</v>
      </c>
      <c r="D56" s="54">
        <f>ROUND(+D$4/+'Age Factors'!D56,0)</f>
        <v>1102</v>
      </c>
      <c r="E56" s="54">
        <f>ROUND(+E$4/+'Age Factors'!E56,0)</f>
        <v>1183</v>
      </c>
      <c r="F56" s="54">
        <f>ROUND(+F$4/+'Age Factors'!F56,0)</f>
        <v>1479</v>
      </c>
      <c r="G56" s="54">
        <f>ROUND(+G$4/+'Age Factors'!G56,0)</f>
        <v>1490</v>
      </c>
      <c r="H56" s="54">
        <f>ROUND(+H$4/+'Age Factors'!H56,0)</f>
        <v>1859</v>
      </c>
      <c r="I56" s="512">
        <f>ROUND(+I$4/+'Age Factors'!I56,0)</f>
        <v>2103</v>
      </c>
      <c r="J56" s="54">
        <f>ROUND(+J$4/+'Age Factors'!J56,0)</f>
        <v>2251</v>
      </c>
      <c r="K56" s="54">
        <f>ROUND(+K$4/+'Age Factors'!K56,0)</f>
        <v>2844</v>
      </c>
      <c r="L56" s="54">
        <f>ROUND(+L$4/+'Age Factors'!L56,0)</f>
        <v>3057</v>
      </c>
      <c r="M56" s="54">
        <f>ROUND(+M$4/+'Age Factors'!M56,0)</f>
        <v>3847</v>
      </c>
      <c r="N56" s="54">
        <f>ROUND(+N$4/+'Age Factors'!N56,0)</f>
        <v>4074</v>
      </c>
      <c r="O56" s="54">
        <f>ROUND(+O$4/+'Age Factors'!O56,0)</f>
        <v>4840</v>
      </c>
      <c r="P56" s="54">
        <f>ROUND(+P$4/+'Age Factors'!P56,0)</f>
        <v>5850</v>
      </c>
      <c r="Q56" s="54">
        <f>ROUND(+Q$4/+'Age Factors'!Q56,0)</f>
        <v>8459</v>
      </c>
      <c r="R56" s="54">
        <f>ROUND(+R$4/+'Age Factors'!R56,0)</f>
        <v>10312</v>
      </c>
      <c r="S56" s="54">
        <f>ROUND(+S$4/+'Age Factors'!S56,0)</f>
        <v>18800</v>
      </c>
      <c r="T56" s="54">
        <f>ROUND(+T$4/+'Age Factors'!T56,0)</f>
        <v>24974</v>
      </c>
      <c r="U56" s="54">
        <f>ROUND(+U$4/+'Age Factors'!U56,0)</f>
        <v>42441</v>
      </c>
      <c r="V56" s="54">
        <f>ROUND(+V$4/+'Age Factors'!V56,0)</f>
        <v>46522</v>
      </c>
      <c r="W56" s="54">
        <f>ROUND(+W$4/+'Age Factors'!W56,0)</f>
        <v>61733</v>
      </c>
      <c r="X56" s="44"/>
    </row>
    <row r="57" spans="1:24">
      <c r="A57" s="46">
        <v>56</v>
      </c>
      <c r="B57" s="47">
        <f>ROUND(+B$4/+'Age Factors'!B57,0)</f>
        <v>278</v>
      </c>
      <c r="C57" s="47">
        <f>ROUND(+C$4/+'Age Factors'!C57,0)</f>
        <v>922</v>
      </c>
      <c r="D57" s="47">
        <f>ROUND(+D$4/+'Age Factors'!D57,0)</f>
        <v>1112</v>
      </c>
      <c r="E57" s="47">
        <f>ROUND(+E$4/+'Age Factors'!E57,0)</f>
        <v>1194</v>
      </c>
      <c r="F57" s="47">
        <f>ROUND(+F$4/+'Age Factors'!F57,0)</f>
        <v>1492</v>
      </c>
      <c r="G57" s="47">
        <f>ROUND(+G$4/+'Age Factors'!G57,0)</f>
        <v>1503</v>
      </c>
      <c r="H57" s="47">
        <f>ROUND(+H$4/+'Age Factors'!H57,0)</f>
        <v>1876</v>
      </c>
      <c r="I57" s="47">
        <f>ROUND(+I$4/+'Age Factors'!I57,0)</f>
        <v>2122</v>
      </c>
      <c r="J57" s="47">
        <f>ROUND(+J$4/+'Age Factors'!J57,0)</f>
        <v>2271</v>
      </c>
      <c r="K57" s="47">
        <f>ROUND(+K$4/+'Age Factors'!K57,0)</f>
        <v>2870</v>
      </c>
      <c r="L57" s="47">
        <f>ROUND(+L$4/+'Age Factors'!L57,0)</f>
        <v>3085</v>
      </c>
      <c r="M57" s="47">
        <f>ROUND(+M$4/+'Age Factors'!M57,0)</f>
        <v>3882</v>
      </c>
      <c r="N57" s="47">
        <f>ROUND(+N$4/+'Age Factors'!N57,0)</f>
        <v>4112</v>
      </c>
      <c r="O57" s="47">
        <f>ROUND(+O$4/+'Age Factors'!O57,0)</f>
        <v>4886</v>
      </c>
      <c r="P57" s="47">
        <f>ROUND(+P$4/+'Age Factors'!P57,0)</f>
        <v>5905</v>
      </c>
      <c r="Q57" s="47">
        <f>ROUND(+Q$4/+'Age Factors'!Q57,0)</f>
        <v>8541</v>
      </c>
      <c r="R57" s="47">
        <f>ROUND(+R$4/+'Age Factors'!R57,0)</f>
        <v>10412</v>
      </c>
      <c r="S57" s="47">
        <f>ROUND(+S$4/+'Age Factors'!S57,0)</f>
        <v>18982</v>
      </c>
      <c r="T57" s="47">
        <f>ROUND(+T$4/+'Age Factors'!T57,0)</f>
        <v>25215</v>
      </c>
      <c r="U57" s="47">
        <f>ROUND(+U$4/+'Age Factors'!U57,0)</f>
        <v>42852</v>
      </c>
      <c r="V57" s="47">
        <f>ROUND(+V$4/+'Age Factors'!V57,0)</f>
        <v>46972</v>
      </c>
      <c r="W57" s="47">
        <f>ROUND(+W$4/+'Age Factors'!W57,0)</f>
        <v>62330</v>
      </c>
      <c r="X57" s="44"/>
    </row>
    <row r="58" spans="1:24">
      <c r="A58" s="46">
        <v>57</v>
      </c>
      <c r="B58" s="47">
        <f>ROUND(+B$4/+'Age Factors'!B58,0)</f>
        <v>281</v>
      </c>
      <c r="C58" s="47">
        <f>ROUND(+C$4/+'Age Factors'!C58,0)</f>
        <v>930</v>
      </c>
      <c r="D58" s="47">
        <f>ROUND(+D$4/+'Age Factors'!D58,0)</f>
        <v>1121</v>
      </c>
      <c r="E58" s="47">
        <f>ROUND(+E$4/+'Age Factors'!E58,0)</f>
        <v>1204</v>
      </c>
      <c r="F58" s="47">
        <f>ROUND(+F$4/+'Age Factors'!F58,0)</f>
        <v>1505</v>
      </c>
      <c r="G58" s="47">
        <f>ROUND(+G$4/+'Age Factors'!G58,0)</f>
        <v>1516</v>
      </c>
      <c r="H58" s="47">
        <f>ROUND(+H$4/+'Age Factors'!H58,0)</f>
        <v>1893</v>
      </c>
      <c r="I58" s="47">
        <f>ROUND(+I$4/+'Age Factors'!I58,0)</f>
        <v>2141</v>
      </c>
      <c r="J58" s="47">
        <f>ROUND(+J$4/+'Age Factors'!J58,0)</f>
        <v>2292</v>
      </c>
      <c r="K58" s="47">
        <f>ROUND(+K$4/+'Age Factors'!K58,0)</f>
        <v>2896</v>
      </c>
      <c r="L58" s="47">
        <f>ROUND(+L$4/+'Age Factors'!L58,0)</f>
        <v>3113</v>
      </c>
      <c r="M58" s="47">
        <f>ROUND(+M$4/+'Age Factors'!M58,0)</f>
        <v>3918</v>
      </c>
      <c r="N58" s="47">
        <f>ROUND(+N$4/+'Age Factors'!N58,0)</f>
        <v>4150</v>
      </c>
      <c r="O58" s="47">
        <f>ROUND(+O$4/+'Age Factors'!O58,0)</f>
        <v>4932</v>
      </c>
      <c r="P58" s="47">
        <f>ROUND(+P$4/+'Age Factors'!P58,0)</f>
        <v>5962</v>
      </c>
      <c r="Q58" s="47">
        <f>ROUND(+Q$4/+'Age Factors'!Q58,0)</f>
        <v>8624</v>
      </c>
      <c r="R58" s="47">
        <f>ROUND(+R$4/+'Age Factors'!R58,0)</f>
        <v>10514</v>
      </c>
      <c r="S58" s="47">
        <f>ROUND(+S$4/+'Age Factors'!S58,0)</f>
        <v>19168</v>
      </c>
      <c r="T58" s="47">
        <f>ROUND(+T$4/+'Age Factors'!T58,0)</f>
        <v>25462</v>
      </c>
      <c r="U58" s="47">
        <f>ROUND(+U$4/+'Age Factors'!U58,0)</f>
        <v>43271</v>
      </c>
      <c r="V58" s="47">
        <f>ROUND(+V$4/+'Age Factors'!V58,0)</f>
        <v>47431</v>
      </c>
      <c r="W58" s="47">
        <f>ROUND(+W$4/+'Age Factors'!W58,0)</f>
        <v>62940</v>
      </c>
      <c r="X58" s="44"/>
    </row>
    <row r="59" spans="1:24">
      <c r="A59" s="46">
        <v>58</v>
      </c>
      <c r="B59" s="47">
        <f>ROUND(+B$4/+'Age Factors'!B59,0)</f>
        <v>283</v>
      </c>
      <c r="C59" s="47">
        <f>ROUND(+C$4/+'Age Factors'!C59,0)</f>
        <v>938</v>
      </c>
      <c r="D59" s="47">
        <f>ROUND(+D$4/+'Age Factors'!D59,0)</f>
        <v>1131</v>
      </c>
      <c r="E59" s="47">
        <f>ROUND(+E$4/+'Age Factors'!E59,0)</f>
        <v>1214</v>
      </c>
      <c r="F59" s="47">
        <f>ROUND(+F$4/+'Age Factors'!F59,0)</f>
        <v>1519</v>
      </c>
      <c r="G59" s="47">
        <f>ROUND(+G$4/+'Age Factors'!G59,0)</f>
        <v>1529</v>
      </c>
      <c r="H59" s="47">
        <f>ROUND(+H$4/+'Age Factors'!H59,0)</f>
        <v>1910</v>
      </c>
      <c r="I59" s="47">
        <f>ROUND(+I$4/+'Age Factors'!I59,0)</f>
        <v>2161</v>
      </c>
      <c r="J59" s="47">
        <f>ROUND(+J$4/+'Age Factors'!J59,0)</f>
        <v>2313</v>
      </c>
      <c r="K59" s="47">
        <f>ROUND(+K$4/+'Age Factors'!K59,0)</f>
        <v>2922</v>
      </c>
      <c r="L59" s="47">
        <f>ROUND(+L$4/+'Age Factors'!L59,0)</f>
        <v>3142</v>
      </c>
      <c r="M59" s="47">
        <f>ROUND(+M$4/+'Age Factors'!M59,0)</f>
        <v>3955</v>
      </c>
      <c r="N59" s="47">
        <f>ROUND(+N$4/+'Age Factors'!N59,0)</f>
        <v>4189</v>
      </c>
      <c r="O59" s="47">
        <f>ROUND(+O$4/+'Age Factors'!O59,0)</f>
        <v>4979</v>
      </c>
      <c r="P59" s="47">
        <f>ROUND(+P$4/+'Age Factors'!P59,0)</f>
        <v>6020</v>
      </c>
      <c r="Q59" s="47">
        <f>ROUND(+Q$4/+'Age Factors'!Q59,0)</f>
        <v>8710</v>
      </c>
      <c r="R59" s="47">
        <f>ROUND(+R$4/+'Age Factors'!R59,0)</f>
        <v>10618</v>
      </c>
      <c r="S59" s="47">
        <f>ROUND(+S$4/+'Age Factors'!S59,0)</f>
        <v>19357</v>
      </c>
      <c r="T59" s="47">
        <f>ROUND(+T$4/+'Age Factors'!T59,0)</f>
        <v>25713</v>
      </c>
      <c r="U59" s="47">
        <f>ROUND(+U$4/+'Age Factors'!U59,0)</f>
        <v>43698</v>
      </c>
      <c r="V59" s="47">
        <f>ROUND(+V$4/+'Age Factors'!V59,0)</f>
        <v>47899</v>
      </c>
      <c r="W59" s="47">
        <f>ROUND(+W$4/+'Age Factors'!W59,0)</f>
        <v>63561</v>
      </c>
      <c r="X59" s="44"/>
    </row>
    <row r="60" spans="1:24">
      <c r="A60" s="46">
        <v>59</v>
      </c>
      <c r="B60" s="47">
        <f>ROUND(+B$4/+'Age Factors'!B60,0)</f>
        <v>286</v>
      </c>
      <c r="C60" s="47">
        <f>ROUND(+C$4/+'Age Factors'!C60,0)</f>
        <v>946</v>
      </c>
      <c r="D60" s="47">
        <f>ROUND(+D$4/+'Age Factors'!D60,0)</f>
        <v>1141</v>
      </c>
      <c r="E60" s="47">
        <f>ROUND(+E$4/+'Age Factors'!E60,0)</f>
        <v>1225</v>
      </c>
      <c r="F60" s="47">
        <f>ROUND(+F$4/+'Age Factors'!F60,0)</f>
        <v>1532</v>
      </c>
      <c r="G60" s="47">
        <f>ROUND(+G$4/+'Age Factors'!G60,0)</f>
        <v>1543</v>
      </c>
      <c r="H60" s="47">
        <f>ROUND(+H$4/+'Age Factors'!H60,0)</f>
        <v>1927</v>
      </c>
      <c r="I60" s="47">
        <f>ROUND(+I$4/+'Age Factors'!I60,0)</f>
        <v>2180</v>
      </c>
      <c r="J60" s="47">
        <f>ROUND(+J$4/+'Age Factors'!J60,0)</f>
        <v>2334</v>
      </c>
      <c r="K60" s="47">
        <f>ROUND(+K$4/+'Age Factors'!K60,0)</f>
        <v>2950</v>
      </c>
      <c r="L60" s="47">
        <f>ROUND(+L$4/+'Age Factors'!L60,0)</f>
        <v>3172</v>
      </c>
      <c r="M60" s="47">
        <f>ROUND(+M$4/+'Age Factors'!M60,0)</f>
        <v>3993</v>
      </c>
      <c r="N60" s="47">
        <f>ROUND(+N$4/+'Age Factors'!N60,0)</f>
        <v>4229</v>
      </c>
      <c r="O60" s="47">
        <f>ROUND(+O$4/+'Age Factors'!O60,0)</f>
        <v>5027</v>
      </c>
      <c r="P60" s="47">
        <f>ROUND(+P$4/+'Age Factors'!P60,0)</f>
        <v>6078</v>
      </c>
      <c r="Q60" s="47">
        <f>ROUND(+Q$4/+'Age Factors'!Q60,0)</f>
        <v>8796</v>
      </c>
      <c r="R60" s="47">
        <f>ROUND(+R$4/+'Age Factors'!R60,0)</f>
        <v>10723</v>
      </c>
      <c r="S60" s="47">
        <f>ROUND(+S$4/+'Age Factors'!S60,0)</f>
        <v>19550</v>
      </c>
      <c r="T60" s="47">
        <f>ROUND(+T$4/+'Age Factors'!T60,0)</f>
        <v>25970</v>
      </c>
      <c r="U60" s="47">
        <f>ROUND(+U$4/+'Age Factors'!U60,0)</f>
        <v>44134</v>
      </c>
      <c r="V60" s="47">
        <f>ROUND(+V$4/+'Age Factors'!V60,0)</f>
        <v>48377</v>
      </c>
      <c r="W60" s="47">
        <f>ROUND(+W$4/+'Age Factors'!W60,0)</f>
        <v>64195</v>
      </c>
      <c r="X60" s="44"/>
    </row>
    <row r="61" spans="1:24">
      <c r="A61" s="51">
        <v>60</v>
      </c>
      <c r="B61" s="54">
        <f>ROUND(+B$4/+'Age Factors'!B61,0)</f>
        <v>289</v>
      </c>
      <c r="C61" s="54">
        <f>ROUND(+C$4/+'Age Factors'!C61,0)</f>
        <v>954</v>
      </c>
      <c r="D61" s="54">
        <f>ROUND(+D$4/+'Age Factors'!D61,0)</f>
        <v>1151</v>
      </c>
      <c r="E61" s="54">
        <f>ROUND(+E$4/+'Age Factors'!E61,0)</f>
        <v>1236</v>
      </c>
      <c r="F61" s="54">
        <f>ROUND(+F$4/+'Age Factors'!F61,0)</f>
        <v>1546</v>
      </c>
      <c r="G61" s="54">
        <f>ROUND(+G$4/+'Age Factors'!G61,0)</f>
        <v>1557</v>
      </c>
      <c r="H61" s="54">
        <f>ROUND(+H$4/+'Age Factors'!H61,0)</f>
        <v>1945</v>
      </c>
      <c r="I61" s="512">
        <f>ROUND(+I$4/+'Age Factors'!I61,0)</f>
        <v>2201</v>
      </c>
      <c r="J61" s="54">
        <f>ROUND(+J$4/+'Age Factors'!J61,0)</f>
        <v>2356</v>
      </c>
      <c r="K61" s="54">
        <f>ROUND(+K$4/+'Age Factors'!K61,0)</f>
        <v>2978</v>
      </c>
      <c r="L61" s="54">
        <f>ROUND(+L$4/+'Age Factors'!L61,0)</f>
        <v>3202</v>
      </c>
      <c r="M61" s="54">
        <f>ROUND(+M$4/+'Age Factors'!M61,0)</f>
        <v>4032</v>
      </c>
      <c r="N61" s="54">
        <f>ROUND(+N$4/+'Age Factors'!N61,0)</f>
        <v>4270</v>
      </c>
      <c r="O61" s="54">
        <f>ROUND(+O$4/+'Age Factors'!O61,0)</f>
        <v>5076</v>
      </c>
      <c r="P61" s="54">
        <f>ROUND(+P$4/+'Age Factors'!P61,0)</f>
        <v>6138</v>
      </c>
      <c r="Q61" s="54">
        <f>ROUND(+Q$4/+'Age Factors'!Q61,0)</f>
        <v>8885</v>
      </c>
      <c r="R61" s="54">
        <f>ROUND(+R$4/+'Age Factors'!R61,0)</f>
        <v>10831</v>
      </c>
      <c r="S61" s="54">
        <f>ROUND(+S$4/+'Age Factors'!S61,0)</f>
        <v>19747</v>
      </c>
      <c r="T61" s="54">
        <f>ROUND(+T$4/+'Age Factors'!T61,0)</f>
        <v>26231</v>
      </c>
      <c r="U61" s="54">
        <f>ROUND(+U$4/+'Age Factors'!U61,0)</f>
        <v>44578</v>
      </c>
      <c r="V61" s="54">
        <f>ROUND(+V$4/+'Age Factors'!V61,0)</f>
        <v>48864</v>
      </c>
      <c r="W61" s="54">
        <f>ROUND(+W$4/+'Age Factors'!W61,0)</f>
        <v>64841</v>
      </c>
      <c r="X61" s="44"/>
    </row>
    <row r="62" spans="1:24">
      <c r="A62" s="46">
        <v>61</v>
      </c>
      <c r="B62" s="47">
        <f>ROUND(+B$4/+'Age Factors'!B62,0)</f>
        <v>292</v>
      </c>
      <c r="C62" s="47">
        <f>ROUND(+C$4/+'Age Factors'!C62,0)</f>
        <v>962</v>
      </c>
      <c r="D62" s="47">
        <f>ROUND(+D$4/+'Age Factors'!D62,0)</f>
        <v>1161</v>
      </c>
      <c r="E62" s="47">
        <f>ROUND(+E$4/+'Age Factors'!E62,0)</f>
        <v>1247</v>
      </c>
      <c r="F62" s="47">
        <f>ROUND(+F$4/+'Age Factors'!F62,0)</f>
        <v>1560</v>
      </c>
      <c r="G62" s="47">
        <f>ROUND(+G$4/+'Age Factors'!G62,0)</f>
        <v>1571</v>
      </c>
      <c r="H62" s="47">
        <f>ROUND(+H$4/+'Age Factors'!H62,0)</f>
        <v>1963</v>
      </c>
      <c r="I62" s="47">
        <f>ROUND(+I$4/+'Age Factors'!I62,0)</f>
        <v>2221</v>
      </c>
      <c r="J62" s="47">
        <f>ROUND(+J$4/+'Age Factors'!J62,0)</f>
        <v>2378</v>
      </c>
      <c r="K62" s="47">
        <f>ROUND(+K$4/+'Age Factors'!K62,0)</f>
        <v>3006</v>
      </c>
      <c r="L62" s="47">
        <f>ROUND(+L$4/+'Age Factors'!L62,0)</f>
        <v>3232</v>
      </c>
      <c r="M62" s="47">
        <f>ROUND(+M$4/+'Age Factors'!M62,0)</f>
        <v>4070</v>
      </c>
      <c r="N62" s="47">
        <f>ROUND(+N$4/+'Age Factors'!N62,0)</f>
        <v>4312</v>
      </c>
      <c r="O62" s="47">
        <f>ROUND(+O$4/+'Age Factors'!O62,0)</f>
        <v>5126</v>
      </c>
      <c r="P62" s="47">
        <f>ROUND(+P$4/+'Age Factors'!P62,0)</f>
        <v>6199</v>
      </c>
      <c r="Q62" s="47">
        <f>ROUND(+Q$4/+'Age Factors'!Q62,0)</f>
        <v>8975</v>
      </c>
      <c r="R62" s="47">
        <f>ROUND(+R$4/+'Age Factors'!R62,0)</f>
        <v>10942</v>
      </c>
      <c r="S62" s="47">
        <f>ROUND(+S$4/+'Age Factors'!S62,0)</f>
        <v>19948</v>
      </c>
      <c r="T62" s="47">
        <f>ROUND(+T$4/+'Age Factors'!T62,0)</f>
        <v>26498</v>
      </c>
      <c r="U62" s="47">
        <f>ROUND(+U$4/+'Age Factors'!U62,0)</f>
        <v>45032</v>
      </c>
      <c r="V62" s="47">
        <f>ROUND(+V$4/+'Age Factors'!V62,0)</f>
        <v>49361</v>
      </c>
      <c r="W62" s="47">
        <f>ROUND(+W$4/+'Age Factors'!W62,0)</f>
        <v>65501</v>
      </c>
      <c r="X62" s="44"/>
    </row>
    <row r="63" spans="1:24">
      <c r="A63" s="46">
        <v>62</v>
      </c>
      <c r="B63" s="47">
        <f>ROUND(+B$4/+'Age Factors'!B63,0)</f>
        <v>295</v>
      </c>
      <c r="C63" s="47">
        <f>ROUND(+C$4/+'Age Factors'!C63,0)</f>
        <v>971</v>
      </c>
      <c r="D63" s="47">
        <f>ROUND(+D$4/+'Age Factors'!D63,0)</f>
        <v>1171</v>
      </c>
      <c r="E63" s="47">
        <f>ROUND(+E$4/+'Age Factors'!E63,0)</f>
        <v>1258</v>
      </c>
      <c r="F63" s="47">
        <f>ROUND(+F$4/+'Age Factors'!F63,0)</f>
        <v>1575</v>
      </c>
      <c r="G63" s="47">
        <f>ROUND(+G$4/+'Age Factors'!G63,0)</f>
        <v>1586</v>
      </c>
      <c r="H63" s="47">
        <f>ROUND(+H$4/+'Age Factors'!H63,0)</f>
        <v>1981</v>
      </c>
      <c r="I63" s="47">
        <f>ROUND(+I$4/+'Age Factors'!I63,0)</f>
        <v>2242</v>
      </c>
      <c r="J63" s="47">
        <f>ROUND(+J$4/+'Age Factors'!J63,0)</f>
        <v>2400</v>
      </c>
      <c r="K63" s="47">
        <f>ROUND(+K$4/+'Age Factors'!K63,0)</f>
        <v>3035</v>
      </c>
      <c r="L63" s="47">
        <f>ROUND(+L$4/+'Age Factors'!L63,0)</f>
        <v>3264</v>
      </c>
      <c r="M63" s="47">
        <f>ROUND(+M$4/+'Age Factors'!M63,0)</f>
        <v>4110</v>
      </c>
      <c r="N63" s="47">
        <f>ROUND(+N$4/+'Age Factors'!N63,0)</f>
        <v>4353</v>
      </c>
      <c r="O63" s="47">
        <f>ROUND(+O$4/+'Age Factors'!O63,0)</f>
        <v>5176</v>
      </c>
      <c r="P63" s="47">
        <f>ROUND(+P$4/+'Age Factors'!P63,0)</f>
        <v>6262</v>
      </c>
      <c r="Q63" s="47">
        <f>ROUND(+Q$4/+'Age Factors'!Q63,0)</f>
        <v>9068</v>
      </c>
      <c r="R63" s="47">
        <f>ROUND(+R$4/+'Age Factors'!R63,0)</f>
        <v>11054</v>
      </c>
      <c r="S63" s="47">
        <f>ROUND(+S$4/+'Age Factors'!S63,0)</f>
        <v>20153</v>
      </c>
      <c r="T63" s="47">
        <f>ROUND(+T$4/+'Age Factors'!T63,0)</f>
        <v>26770</v>
      </c>
      <c r="U63" s="47">
        <f>ROUND(+U$4/+'Age Factors'!U63,0)</f>
        <v>45494</v>
      </c>
      <c r="V63" s="47">
        <f>ROUND(+V$4/+'Age Factors'!V63,0)</f>
        <v>49868</v>
      </c>
      <c r="W63" s="47">
        <f>ROUND(+W$4/+'Age Factors'!W63,0)</f>
        <v>66174</v>
      </c>
      <c r="X63" s="44"/>
    </row>
    <row r="64" spans="1:24">
      <c r="A64" s="46">
        <v>63</v>
      </c>
      <c r="B64" s="47">
        <f>ROUND(+B$4/+'Age Factors'!B64,0)</f>
        <v>298</v>
      </c>
      <c r="C64" s="47">
        <f>ROUND(+C$4/+'Age Factors'!C64,0)</f>
        <v>980</v>
      </c>
      <c r="D64" s="47">
        <f>ROUND(+D$4/+'Age Factors'!D64,0)</f>
        <v>1182</v>
      </c>
      <c r="E64" s="47">
        <f>ROUND(+E$4/+'Age Factors'!E64,0)</f>
        <v>1270</v>
      </c>
      <c r="F64" s="47">
        <f>ROUND(+F$4/+'Age Factors'!F64,0)</f>
        <v>1589</v>
      </c>
      <c r="G64" s="47">
        <f>ROUND(+G$4/+'Age Factors'!G64,0)</f>
        <v>1601</v>
      </c>
      <c r="H64" s="47">
        <f>ROUND(+H$4/+'Age Factors'!H64,0)</f>
        <v>2000</v>
      </c>
      <c r="I64" s="47">
        <f>ROUND(+I$4/+'Age Factors'!I64,0)</f>
        <v>2264</v>
      </c>
      <c r="J64" s="47">
        <f>ROUND(+J$4/+'Age Factors'!J64,0)</f>
        <v>2423</v>
      </c>
      <c r="K64" s="47">
        <f>ROUND(+K$4/+'Age Factors'!K64,0)</f>
        <v>3064</v>
      </c>
      <c r="L64" s="47">
        <f>ROUND(+L$4/+'Age Factors'!L64,0)</f>
        <v>3296</v>
      </c>
      <c r="M64" s="47">
        <f>ROUND(+M$4/+'Age Factors'!M64,0)</f>
        <v>4151</v>
      </c>
      <c r="N64" s="47">
        <f>ROUND(+N$4/+'Age Factors'!N64,0)</f>
        <v>4397</v>
      </c>
      <c r="O64" s="47">
        <f>ROUND(+O$4/+'Age Factors'!O64,0)</f>
        <v>5228</v>
      </c>
      <c r="P64" s="47">
        <f>ROUND(+P$4/+'Age Factors'!P64,0)</f>
        <v>6325</v>
      </c>
      <c r="Q64" s="47">
        <f>ROUND(+Q$4/+'Age Factors'!Q64,0)</f>
        <v>9162</v>
      </c>
      <c r="R64" s="47">
        <f>ROUND(+R$4/+'Age Factors'!R64,0)</f>
        <v>11169</v>
      </c>
      <c r="S64" s="47">
        <f>ROUND(+S$4/+'Age Factors'!S64,0)</f>
        <v>20362</v>
      </c>
      <c r="T64" s="47">
        <f>ROUND(+T$4/+'Age Factors'!T64,0)</f>
        <v>27048</v>
      </c>
      <c r="U64" s="47">
        <f>ROUND(+U$4/+'Age Factors'!U64,0)</f>
        <v>45967</v>
      </c>
      <c r="V64" s="47">
        <f>ROUND(+V$4/+'Age Factors'!V64,0)</f>
        <v>50386</v>
      </c>
      <c r="W64" s="47">
        <f>ROUND(+W$4/+'Age Factors'!W64,0)</f>
        <v>66861</v>
      </c>
      <c r="X64" s="44"/>
    </row>
    <row r="65" spans="1:24">
      <c r="A65" s="46">
        <v>64</v>
      </c>
      <c r="B65" s="47">
        <f>ROUND(+B$4/+'Age Factors'!B65,0)</f>
        <v>301</v>
      </c>
      <c r="C65" s="47">
        <f>ROUND(+C$4/+'Age Factors'!C65,0)</f>
        <v>988</v>
      </c>
      <c r="D65" s="47">
        <f>ROUND(+D$4/+'Age Factors'!D65,0)</f>
        <v>1193</v>
      </c>
      <c r="E65" s="47">
        <f>ROUND(+E$4/+'Age Factors'!E65,0)</f>
        <v>1282</v>
      </c>
      <c r="F65" s="47">
        <f>ROUND(+F$4/+'Age Factors'!F65,0)</f>
        <v>1604</v>
      </c>
      <c r="G65" s="47">
        <f>ROUND(+G$4/+'Age Factors'!G65,0)</f>
        <v>1616</v>
      </c>
      <c r="H65" s="47">
        <f>ROUND(+H$4/+'Age Factors'!H65,0)</f>
        <v>2019</v>
      </c>
      <c r="I65" s="47">
        <f>ROUND(+I$4/+'Age Factors'!I65,0)</f>
        <v>2285</v>
      </c>
      <c r="J65" s="47">
        <f>ROUND(+J$4/+'Age Factors'!J65,0)</f>
        <v>2447</v>
      </c>
      <c r="K65" s="47">
        <f>ROUND(+K$4/+'Age Factors'!K65,0)</f>
        <v>3095</v>
      </c>
      <c r="L65" s="47">
        <f>ROUND(+L$4/+'Age Factors'!L65,0)</f>
        <v>3328</v>
      </c>
      <c r="M65" s="47">
        <f>ROUND(+M$4/+'Age Factors'!M65,0)</f>
        <v>4192</v>
      </c>
      <c r="N65" s="47">
        <f>ROUND(+N$4/+'Age Factors'!N65,0)</f>
        <v>4441</v>
      </c>
      <c r="O65" s="47">
        <f>ROUND(+O$4/+'Age Factors'!O65,0)</f>
        <v>5281</v>
      </c>
      <c r="P65" s="47">
        <f>ROUND(+P$4/+'Age Factors'!P65,0)</f>
        <v>6390</v>
      </c>
      <c r="Q65" s="47">
        <f>ROUND(+Q$4/+'Age Factors'!Q65,0)</f>
        <v>9258</v>
      </c>
      <c r="R65" s="47">
        <f>ROUND(+R$4/+'Age Factors'!R65,0)</f>
        <v>11286</v>
      </c>
      <c r="S65" s="47">
        <f>ROUND(+S$4/+'Age Factors'!S65,0)</f>
        <v>20576</v>
      </c>
      <c r="T65" s="47">
        <f>ROUND(+T$4/+'Age Factors'!T65,0)</f>
        <v>27332</v>
      </c>
      <c r="U65" s="47">
        <f>ROUND(+U$4/+'Age Factors'!U65,0)</f>
        <v>46449</v>
      </c>
      <c r="V65" s="47">
        <f>ROUND(+V$4/+'Age Factors'!V65,0)</f>
        <v>50915</v>
      </c>
      <c r="W65" s="47">
        <f>ROUND(+W$4/+'Age Factors'!W65,0)</f>
        <v>67562</v>
      </c>
      <c r="X65" s="44"/>
    </row>
    <row r="66" spans="1:24">
      <c r="A66" s="51">
        <v>65</v>
      </c>
      <c r="B66" s="54">
        <f>ROUND(+B$4/+'Age Factors'!B66,0)</f>
        <v>304</v>
      </c>
      <c r="C66" s="54">
        <f>ROUND(+C$4/+'Age Factors'!C66,0)</f>
        <v>997</v>
      </c>
      <c r="D66" s="54">
        <f>ROUND(+D$4/+'Age Factors'!D66,0)</f>
        <v>1204</v>
      </c>
      <c r="E66" s="54">
        <f>ROUND(+E$4/+'Age Factors'!E66,0)</f>
        <v>1293</v>
      </c>
      <c r="F66" s="54">
        <f>ROUND(+F$4/+'Age Factors'!F66,0)</f>
        <v>1619</v>
      </c>
      <c r="G66" s="54">
        <f>ROUND(+G$4/+'Age Factors'!G66,0)</f>
        <v>1631</v>
      </c>
      <c r="H66" s="54">
        <f>ROUND(+H$4/+'Age Factors'!H66,0)</f>
        <v>2039</v>
      </c>
      <c r="I66" s="512">
        <f>ROUND(+I$4/+'Age Factors'!I66,0)</f>
        <v>2308</v>
      </c>
      <c r="J66" s="54">
        <f>ROUND(+J$4/+'Age Factors'!J66,0)</f>
        <v>2471</v>
      </c>
      <c r="K66" s="54">
        <f>ROUND(+K$4/+'Age Factors'!K66,0)</f>
        <v>3125</v>
      </c>
      <c r="L66" s="54">
        <f>ROUND(+L$4/+'Age Factors'!L66,0)</f>
        <v>3361</v>
      </c>
      <c r="M66" s="54">
        <f>ROUND(+M$4/+'Age Factors'!M66,0)</f>
        <v>4235</v>
      </c>
      <c r="N66" s="54">
        <f>ROUND(+N$4/+'Age Factors'!N66,0)</f>
        <v>4486</v>
      </c>
      <c r="O66" s="54">
        <f>ROUND(+O$4/+'Age Factors'!O66,0)</f>
        <v>5336</v>
      </c>
      <c r="P66" s="54">
        <f>ROUND(+P$4/+'Age Factors'!P66,0)</f>
        <v>6457</v>
      </c>
      <c r="Q66" s="54">
        <f>ROUND(+Q$4/+'Age Factors'!Q66,0)</f>
        <v>9356</v>
      </c>
      <c r="R66" s="54">
        <f>ROUND(+R$4/+'Age Factors'!R66,0)</f>
        <v>11406</v>
      </c>
      <c r="S66" s="54">
        <f>ROUND(+S$4/+'Age Factors'!S66,0)</f>
        <v>20794</v>
      </c>
      <c r="T66" s="54">
        <f>ROUND(+T$4/+'Age Factors'!T66,0)</f>
        <v>27622</v>
      </c>
      <c r="U66" s="54">
        <f>ROUND(+U$4/+'Age Factors'!U66,0)</f>
        <v>46942</v>
      </c>
      <c r="V66" s="54">
        <f>ROUND(+V$4/+'Age Factors'!V66,0)</f>
        <v>51455</v>
      </c>
      <c r="W66" s="54">
        <f>ROUND(+W$4/+'Age Factors'!W66,0)</f>
        <v>68279</v>
      </c>
      <c r="X66" s="44"/>
    </row>
    <row r="67" spans="1:24">
      <c r="A67" s="46">
        <v>66</v>
      </c>
      <c r="B67" s="47">
        <f>ROUND(+B$4/+'Age Factors'!B67,0)</f>
        <v>308</v>
      </c>
      <c r="C67" s="47">
        <f>ROUND(+C$4/+'Age Factors'!C67,0)</f>
        <v>1007</v>
      </c>
      <c r="D67" s="47">
        <f>ROUND(+D$4/+'Age Factors'!D67,0)</f>
        <v>1215</v>
      </c>
      <c r="E67" s="47">
        <f>ROUND(+E$4/+'Age Factors'!E67,0)</f>
        <v>1305</v>
      </c>
      <c r="F67" s="47">
        <f>ROUND(+F$4/+'Age Factors'!F67,0)</f>
        <v>1635</v>
      </c>
      <c r="G67" s="47">
        <f>ROUND(+G$4/+'Age Factors'!G67,0)</f>
        <v>1646</v>
      </c>
      <c r="H67" s="47">
        <f>ROUND(+H$4/+'Age Factors'!H67,0)</f>
        <v>2059</v>
      </c>
      <c r="I67" s="47">
        <f>ROUND(+I$4/+'Age Factors'!I67,0)</f>
        <v>2330</v>
      </c>
      <c r="J67" s="47">
        <f>ROUND(+J$4/+'Age Factors'!J67,0)</f>
        <v>2495</v>
      </c>
      <c r="K67" s="47">
        <f>ROUND(+K$4/+'Age Factors'!K67,0)</f>
        <v>3156</v>
      </c>
      <c r="L67" s="47">
        <f>ROUND(+L$4/+'Age Factors'!L67,0)</f>
        <v>3395</v>
      </c>
      <c r="M67" s="47">
        <f>ROUND(+M$4/+'Age Factors'!M67,0)</f>
        <v>4278</v>
      </c>
      <c r="N67" s="47">
        <f>ROUND(+N$4/+'Age Factors'!N67,0)</f>
        <v>4532</v>
      </c>
      <c r="O67" s="47">
        <f>ROUND(+O$4/+'Age Factors'!O67,0)</f>
        <v>5391</v>
      </c>
      <c r="P67" s="47">
        <f>ROUND(+P$4/+'Age Factors'!P67,0)</f>
        <v>6524</v>
      </c>
      <c r="Q67" s="47">
        <f>ROUND(+Q$4/+'Age Factors'!Q67,0)</f>
        <v>9456</v>
      </c>
      <c r="R67" s="47">
        <f>ROUND(+R$4/+'Age Factors'!R67,0)</f>
        <v>11528</v>
      </c>
      <c r="S67" s="47">
        <f>ROUND(+S$4/+'Age Factors'!S67,0)</f>
        <v>21017</v>
      </c>
      <c r="T67" s="47">
        <f>ROUND(+T$4/+'Age Factors'!T67,0)</f>
        <v>27918</v>
      </c>
      <c r="U67" s="47">
        <f>ROUND(+U$4/+'Age Factors'!U67,0)</f>
        <v>47445</v>
      </c>
      <c r="V67" s="47">
        <f>ROUND(+V$4/+'Age Factors'!V67,0)</f>
        <v>52006</v>
      </c>
      <c r="W67" s="47">
        <f>ROUND(+W$4/+'Age Factors'!W67,0)</f>
        <v>69011</v>
      </c>
      <c r="X67" s="44"/>
    </row>
    <row r="68" spans="1:24">
      <c r="A68" s="46">
        <v>67</v>
      </c>
      <c r="B68" s="47">
        <f>ROUND(+B$4/+'Age Factors'!B68,0)</f>
        <v>311</v>
      </c>
      <c r="C68" s="47">
        <f>ROUND(+C$4/+'Age Factors'!C68,0)</f>
        <v>1016</v>
      </c>
      <c r="D68" s="47">
        <f>ROUND(+D$4/+'Age Factors'!D68,0)</f>
        <v>1226</v>
      </c>
      <c r="E68" s="47">
        <f>ROUND(+E$4/+'Age Factors'!E68,0)</f>
        <v>1318</v>
      </c>
      <c r="F68" s="47">
        <f>ROUND(+F$4/+'Age Factors'!F68,0)</f>
        <v>1651</v>
      </c>
      <c r="G68" s="47">
        <f>ROUND(+G$4/+'Age Factors'!G68,0)</f>
        <v>1662</v>
      </c>
      <c r="H68" s="47">
        <f>ROUND(+H$4/+'Age Factors'!H68,0)</f>
        <v>2079</v>
      </c>
      <c r="I68" s="47">
        <f>ROUND(+I$4/+'Age Factors'!I68,0)</f>
        <v>2353</v>
      </c>
      <c r="J68" s="47">
        <f>ROUND(+J$4/+'Age Factors'!J68,0)</f>
        <v>2520</v>
      </c>
      <c r="K68" s="47">
        <f>ROUND(+K$4/+'Age Factors'!K68,0)</f>
        <v>3188</v>
      </c>
      <c r="L68" s="47">
        <f>ROUND(+L$4/+'Age Factors'!L68,0)</f>
        <v>3429</v>
      </c>
      <c r="M68" s="47">
        <f>ROUND(+M$4/+'Age Factors'!M68,0)</f>
        <v>4321</v>
      </c>
      <c r="N68" s="47">
        <f>ROUND(+N$4/+'Age Factors'!N68,0)</f>
        <v>4578</v>
      </c>
      <c r="O68" s="47">
        <f>ROUND(+O$4/+'Age Factors'!O68,0)</f>
        <v>5447</v>
      </c>
      <c r="P68" s="47">
        <f>ROUND(+P$4/+'Age Factors'!P68,0)</f>
        <v>6593</v>
      </c>
      <c r="Q68" s="47">
        <f>ROUND(+Q$4/+'Age Factors'!Q68,0)</f>
        <v>9559</v>
      </c>
      <c r="R68" s="47">
        <f>ROUND(+R$4/+'Age Factors'!R68,0)</f>
        <v>11653</v>
      </c>
      <c r="S68" s="47">
        <f>ROUND(+S$4/+'Age Factors'!S68,0)</f>
        <v>21245</v>
      </c>
      <c r="T68" s="47">
        <f>ROUND(+T$4/+'Age Factors'!T68,0)</f>
        <v>28220</v>
      </c>
      <c r="U68" s="47">
        <f>ROUND(+U$4/+'Age Factors'!U68,0)</f>
        <v>47959</v>
      </c>
      <c r="V68" s="47">
        <f>ROUND(+V$4/+'Age Factors'!V68,0)</f>
        <v>52570</v>
      </c>
      <c r="W68" s="47">
        <f>ROUND(+W$4/+'Age Factors'!W68,0)</f>
        <v>69758</v>
      </c>
      <c r="X68" s="44"/>
    </row>
    <row r="69" spans="1:24">
      <c r="A69" s="46">
        <v>68</v>
      </c>
      <c r="B69" s="47">
        <f>ROUND(+B$4/+'Age Factors'!B69,0)</f>
        <v>315</v>
      </c>
      <c r="C69" s="47">
        <f>ROUND(+C$4/+'Age Factors'!C69,0)</f>
        <v>1026</v>
      </c>
      <c r="D69" s="47">
        <f>ROUND(+D$4/+'Age Factors'!D69,0)</f>
        <v>1238</v>
      </c>
      <c r="E69" s="47">
        <f>ROUND(+E$4/+'Age Factors'!E69,0)</f>
        <v>1331</v>
      </c>
      <c r="F69" s="47">
        <f>ROUND(+F$4/+'Age Factors'!F69,0)</f>
        <v>1667</v>
      </c>
      <c r="G69" s="47">
        <f>ROUND(+G$4/+'Age Factors'!G69,0)</f>
        <v>1679</v>
      </c>
      <c r="H69" s="47">
        <f>ROUND(+H$4/+'Age Factors'!H69,0)</f>
        <v>2100</v>
      </c>
      <c r="I69" s="47">
        <f>ROUND(+I$4/+'Age Factors'!I69,0)</f>
        <v>2377</v>
      </c>
      <c r="J69" s="47">
        <f>ROUND(+J$4/+'Age Factors'!J69,0)</f>
        <v>2546</v>
      </c>
      <c r="K69" s="47">
        <f>ROUND(+K$4/+'Age Factors'!K69,0)</f>
        <v>3221</v>
      </c>
      <c r="L69" s="47">
        <f>ROUND(+L$4/+'Age Factors'!L69,0)</f>
        <v>3465</v>
      </c>
      <c r="M69" s="47">
        <f>ROUND(+M$4/+'Age Factors'!M69,0)</f>
        <v>4366</v>
      </c>
      <c r="N69" s="47">
        <f>ROUND(+N$4/+'Age Factors'!N69,0)</f>
        <v>4626</v>
      </c>
      <c r="O69" s="47">
        <f>ROUND(+O$4/+'Age Factors'!O69,0)</f>
        <v>5504</v>
      </c>
      <c r="P69" s="47">
        <f>ROUND(+P$4/+'Age Factors'!P69,0)</f>
        <v>6663</v>
      </c>
      <c r="Q69" s="47">
        <f>ROUND(+Q$4/+'Age Factors'!Q69,0)</f>
        <v>9663</v>
      </c>
      <c r="R69" s="47">
        <f>ROUND(+R$4/+'Age Factors'!R69,0)</f>
        <v>11780</v>
      </c>
      <c r="S69" s="47">
        <f>ROUND(+S$4/+'Age Factors'!S69,0)</f>
        <v>21477</v>
      </c>
      <c r="T69" s="47">
        <f>ROUND(+T$4/+'Age Factors'!T69,0)</f>
        <v>28529</v>
      </c>
      <c r="U69" s="47">
        <f>ROUND(+U$4/+'Age Factors'!U69,0)</f>
        <v>48484</v>
      </c>
      <c r="V69" s="47">
        <f>ROUND(+V$4/+'Age Factors'!V69,0)</f>
        <v>53145</v>
      </c>
      <c r="W69" s="47">
        <f>ROUND(+W$4/+'Age Factors'!W69,0)</f>
        <v>70522</v>
      </c>
      <c r="X69" s="44"/>
    </row>
    <row r="70" spans="1:24">
      <c r="A70" s="46">
        <v>69</v>
      </c>
      <c r="B70" s="47">
        <f>ROUND(+B$4/+'Age Factors'!B70,0)</f>
        <v>319</v>
      </c>
      <c r="C70" s="47">
        <f>ROUND(+C$4/+'Age Factors'!C70,0)</f>
        <v>1036</v>
      </c>
      <c r="D70" s="47">
        <f>ROUND(+D$4/+'Age Factors'!D70,0)</f>
        <v>1251</v>
      </c>
      <c r="E70" s="47">
        <f>ROUND(+E$4/+'Age Factors'!E70,0)</f>
        <v>1344</v>
      </c>
      <c r="F70" s="47">
        <f>ROUND(+F$4/+'Age Factors'!F70,0)</f>
        <v>1684</v>
      </c>
      <c r="G70" s="47">
        <f>ROUND(+G$4/+'Age Factors'!G70,0)</f>
        <v>1696</v>
      </c>
      <c r="H70" s="47">
        <f>ROUND(+H$4/+'Age Factors'!H70,0)</f>
        <v>2121</v>
      </c>
      <c r="I70" s="47">
        <f>ROUND(+I$4/+'Age Factors'!I70,0)</f>
        <v>2401</v>
      </c>
      <c r="J70" s="47">
        <f>ROUND(+J$4/+'Age Factors'!J70,0)</f>
        <v>2571</v>
      </c>
      <c r="K70" s="47">
        <f>ROUND(+K$4/+'Age Factors'!K70,0)</f>
        <v>3254</v>
      </c>
      <c r="L70" s="47">
        <f>ROUND(+L$4/+'Age Factors'!L70,0)</f>
        <v>3500</v>
      </c>
      <c r="M70" s="47">
        <f>ROUND(+M$4/+'Age Factors'!M70,0)</f>
        <v>4413</v>
      </c>
      <c r="N70" s="47">
        <f>ROUND(+N$4/+'Age Factors'!N70,0)</f>
        <v>4675</v>
      </c>
      <c r="O70" s="47">
        <f>ROUND(+O$4/+'Age Factors'!O70,0)</f>
        <v>5563</v>
      </c>
      <c r="P70" s="47">
        <f>ROUND(+P$4/+'Age Factors'!P70,0)</f>
        <v>6735</v>
      </c>
      <c r="Q70" s="47">
        <f>ROUND(+Q$4/+'Age Factors'!Q70,0)</f>
        <v>9770</v>
      </c>
      <c r="R70" s="47">
        <f>ROUND(+R$4/+'Age Factors'!R70,0)</f>
        <v>11911</v>
      </c>
      <c r="S70" s="47">
        <f>ROUND(+S$4/+'Age Factors'!S70,0)</f>
        <v>21715</v>
      </c>
      <c r="T70" s="47">
        <f>ROUND(+T$4/+'Age Factors'!T70,0)</f>
        <v>28845</v>
      </c>
      <c r="U70" s="47">
        <f>ROUND(+U$4/+'Age Factors'!U70,0)</f>
        <v>49021</v>
      </c>
      <c r="V70" s="47">
        <f>ROUND(+V$4/+'Age Factors'!V70,0)</f>
        <v>53734</v>
      </c>
      <c r="W70" s="47">
        <f>ROUND(+W$4/+'Age Factors'!W70,0)</f>
        <v>71303</v>
      </c>
      <c r="X70" s="44"/>
    </row>
    <row r="71" spans="1:24">
      <c r="A71" s="51">
        <v>70</v>
      </c>
      <c r="B71" s="54">
        <f>ROUND(+B$4/+'Age Factors'!B71,0)</f>
        <v>324</v>
      </c>
      <c r="C71" s="54">
        <f>ROUND(+C$4/+'Age Factors'!C71,0)</f>
        <v>1048</v>
      </c>
      <c r="D71" s="54">
        <f>ROUND(+D$4/+'Age Factors'!D71,0)</f>
        <v>1265</v>
      </c>
      <c r="E71" s="54">
        <f>ROUND(+E$4/+'Age Factors'!E71,0)</f>
        <v>1359</v>
      </c>
      <c r="F71" s="54">
        <f>ROUND(+F$4/+'Age Factors'!F71,0)</f>
        <v>1701</v>
      </c>
      <c r="G71" s="54">
        <f>ROUND(+G$4/+'Age Factors'!G71,0)</f>
        <v>1713</v>
      </c>
      <c r="H71" s="54">
        <f>ROUND(+H$4/+'Age Factors'!H71,0)</f>
        <v>2142</v>
      </c>
      <c r="I71" s="512">
        <f>ROUND(+I$4/+'Age Factors'!I71,0)</f>
        <v>2425</v>
      </c>
      <c r="J71" s="54">
        <f>ROUND(+J$4/+'Age Factors'!J71,0)</f>
        <v>2598</v>
      </c>
      <c r="K71" s="54">
        <f>ROUND(+K$4/+'Age Factors'!K71,0)</f>
        <v>3288</v>
      </c>
      <c r="L71" s="54">
        <f>ROUND(+L$4/+'Age Factors'!L71,0)</f>
        <v>3537</v>
      </c>
      <c r="M71" s="54">
        <f>ROUND(+M$4/+'Age Factors'!M71,0)</f>
        <v>4460</v>
      </c>
      <c r="N71" s="54">
        <f>ROUND(+N$4/+'Age Factors'!N71,0)</f>
        <v>4725</v>
      </c>
      <c r="O71" s="54">
        <f>ROUND(+O$4/+'Age Factors'!O71,0)</f>
        <v>5623</v>
      </c>
      <c r="P71" s="54">
        <f>ROUND(+P$4/+'Age Factors'!P71,0)</f>
        <v>6809</v>
      </c>
      <c r="Q71" s="54">
        <f>ROUND(+Q$4/+'Age Factors'!Q71,0)</f>
        <v>9880</v>
      </c>
      <c r="R71" s="54">
        <f>ROUND(+R$4/+'Age Factors'!R71,0)</f>
        <v>12044</v>
      </c>
      <c r="S71" s="54">
        <f>ROUND(+S$4/+'Age Factors'!S71,0)</f>
        <v>21958</v>
      </c>
      <c r="T71" s="54">
        <f>ROUND(+T$4/+'Age Factors'!T71,0)</f>
        <v>29168</v>
      </c>
      <c r="U71" s="54">
        <f>ROUND(+U$4/+'Age Factors'!U71,0)</f>
        <v>49570</v>
      </c>
      <c r="V71" s="54">
        <f>ROUND(+V$4/+'Age Factors'!V71,0)</f>
        <v>54336</v>
      </c>
      <c r="W71" s="54">
        <f>ROUND(+W$4/+'Age Factors'!W71,0)</f>
        <v>72102</v>
      </c>
      <c r="X71" s="44"/>
    </row>
    <row r="72" spans="1:24">
      <c r="A72" s="46">
        <v>71</v>
      </c>
      <c r="B72" s="47">
        <f>ROUND(+B$4/+'Age Factors'!B72,0)</f>
        <v>329</v>
      </c>
      <c r="C72" s="47">
        <f>ROUND(+C$4/+'Age Factors'!C72,0)</f>
        <v>1061</v>
      </c>
      <c r="D72" s="47">
        <f>ROUND(+D$4/+'Age Factors'!D72,0)</f>
        <v>1280</v>
      </c>
      <c r="E72" s="47">
        <f>ROUND(+E$4/+'Age Factors'!E72,0)</f>
        <v>1375</v>
      </c>
      <c r="F72" s="47">
        <f>ROUND(+F$4/+'Age Factors'!F72,0)</f>
        <v>1721</v>
      </c>
      <c r="G72" s="47">
        <f>ROUND(+G$4/+'Age Factors'!G72,0)</f>
        <v>1733</v>
      </c>
      <c r="H72" s="47">
        <f>ROUND(+H$4/+'Age Factors'!H72,0)</f>
        <v>2165</v>
      </c>
      <c r="I72" s="47">
        <f>ROUND(+I$4/+'Age Factors'!I72,0)</f>
        <v>2452</v>
      </c>
      <c r="J72" s="47">
        <f>ROUND(+J$4/+'Age Factors'!J72,0)</f>
        <v>2626</v>
      </c>
      <c r="K72" s="47">
        <f>ROUND(+K$4/+'Age Factors'!K72,0)</f>
        <v>3324</v>
      </c>
      <c r="L72" s="47">
        <f>ROUND(+L$4/+'Age Factors'!L72,0)</f>
        <v>3576</v>
      </c>
      <c r="M72" s="47">
        <f>ROUND(+M$4/+'Age Factors'!M72,0)</f>
        <v>4509</v>
      </c>
      <c r="N72" s="47">
        <f>ROUND(+N$4/+'Age Factors'!N72,0)</f>
        <v>4778</v>
      </c>
      <c r="O72" s="47">
        <f>ROUND(+O$4/+'Age Factors'!O72,0)</f>
        <v>5687</v>
      </c>
      <c r="P72" s="47">
        <f>ROUND(+P$4/+'Age Factors'!P72,0)</f>
        <v>6886</v>
      </c>
      <c r="Q72" s="47">
        <f>ROUND(+Q$4/+'Age Factors'!Q72,0)</f>
        <v>9992</v>
      </c>
      <c r="R72" s="47">
        <f>ROUND(+R$4/+'Age Factors'!R72,0)</f>
        <v>12181</v>
      </c>
      <c r="S72" s="47">
        <f>ROUND(+S$4/+'Age Factors'!S72,0)</f>
        <v>22207</v>
      </c>
      <c r="T72" s="47">
        <f>ROUND(+T$4/+'Age Factors'!T72,0)</f>
        <v>29499</v>
      </c>
      <c r="U72" s="47">
        <f>ROUND(+U$4/+'Age Factors'!U72,0)</f>
        <v>50131</v>
      </c>
      <c r="V72" s="47">
        <f>ROUND(+V$4/+'Age Factors'!V72,0)</f>
        <v>54951</v>
      </c>
      <c r="W72" s="47">
        <f>ROUND(+W$4/+'Age Factors'!W72,0)</f>
        <v>72918</v>
      </c>
      <c r="X72" s="44"/>
    </row>
    <row r="73" spans="1:24">
      <c r="A73" s="46">
        <v>72</v>
      </c>
      <c r="B73" s="47">
        <f>ROUND(+B$4/+'Age Factors'!B73,0)</f>
        <v>335</v>
      </c>
      <c r="C73" s="47">
        <f>ROUND(+C$4/+'Age Factors'!C73,0)</f>
        <v>1075</v>
      </c>
      <c r="D73" s="47">
        <f>ROUND(+D$4/+'Age Factors'!D73,0)</f>
        <v>1296</v>
      </c>
      <c r="E73" s="47">
        <f>ROUND(+E$4/+'Age Factors'!E73,0)</f>
        <v>1392</v>
      </c>
      <c r="F73" s="47">
        <f>ROUND(+F$4/+'Age Factors'!F73,0)</f>
        <v>1742</v>
      </c>
      <c r="G73" s="47">
        <f>ROUND(+G$4/+'Age Factors'!G73,0)</f>
        <v>1754</v>
      </c>
      <c r="H73" s="47">
        <f>ROUND(+H$4/+'Age Factors'!H73,0)</f>
        <v>2191</v>
      </c>
      <c r="I73" s="47">
        <f>ROUND(+I$4/+'Age Factors'!I73,0)</f>
        <v>2481</v>
      </c>
      <c r="J73" s="47">
        <f>ROUND(+J$4/+'Age Factors'!J73,0)</f>
        <v>2657</v>
      </c>
      <c r="K73" s="47">
        <f>ROUND(+K$4/+'Age Factors'!K73,0)</f>
        <v>3364</v>
      </c>
      <c r="L73" s="47">
        <f>ROUND(+L$4/+'Age Factors'!L73,0)</f>
        <v>3620</v>
      </c>
      <c r="M73" s="47">
        <f>ROUND(+M$4/+'Age Factors'!M73,0)</f>
        <v>4565</v>
      </c>
      <c r="N73" s="47">
        <f>ROUND(+N$4/+'Age Factors'!N73,0)</f>
        <v>4837</v>
      </c>
      <c r="O73" s="47">
        <f>ROUND(+O$4/+'Age Factors'!O73,0)</f>
        <v>5756</v>
      </c>
      <c r="P73" s="47">
        <f>ROUND(+P$4/+'Age Factors'!P73,0)</f>
        <v>6970</v>
      </c>
      <c r="Q73" s="47">
        <f>ROUND(+Q$4/+'Age Factors'!Q73,0)</f>
        <v>10112</v>
      </c>
      <c r="R73" s="47">
        <f>ROUND(+R$4/+'Age Factors'!R73,0)</f>
        <v>12327</v>
      </c>
      <c r="S73" s="47">
        <f>ROUND(+S$4/+'Age Factors'!S73,0)</f>
        <v>22474</v>
      </c>
      <c r="T73" s="47">
        <f>ROUND(+T$4/+'Age Factors'!T73,0)</f>
        <v>29853</v>
      </c>
      <c r="U73" s="47">
        <f>ROUND(+U$4/+'Age Factors'!U73,0)</f>
        <v>50734</v>
      </c>
      <c r="V73" s="47">
        <f>ROUND(+V$4/+'Age Factors'!V73,0)</f>
        <v>55611</v>
      </c>
      <c r="W73" s="47">
        <f>ROUND(+W$4/+'Age Factors'!W73,0)</f>
        <v>73795</v>
      </c>
      <c r="X73" s="44"/>
    </row>
    <row r="74" spans="1:24">
      <c r="A74" s="46">
        <v>73</v>
      </c>
      <c r="B74" s="47">
        <f>ROUND(+B$4/+'Age Factors'!B74,0)</f>
        <v>341</v>
      </c>
      <c r="C74" s="47">
        <f>ROUND(+C$4/+'Age Factors'!C74,0)</f>
        <v>1090</v>
      </c>
      <c r="D74" s="47">
        <f>ROUND(+D$4/+'Age Factors'!D74,0)</f>
        <v>1314</v>
      </c>
      <c r="E74" s="47">
        <f>ROUND(+E$4/+'Age Factors'!E74,0)</f>
        <v>1411</v>
      </c>
      <c r="F74" s="47">
        <f>ROUND(+F$4/+'Age Factors'!F74,0)</f>
        <v>1765</v>
      </c>
      <c r="G74" s="47">
        <f>ROUND(+G$4/+'Age Factors'!G74,0)</f>
        <v>1777</v>
      </c>
      <c r="H74" s="47">
        <f>ROUND(+H$4/+'Age Factors'!H74,0)</f>
        <v>2219</v>
      </c>
      <c r="I74" s="47">
        <f>ROUND(+I$4/+'Age Factors'!I74,0)</f>
        <v>2513</v>
      </c>
      <c r="J74" s="47">
        <f>ROUND(+J$4/+'Age Factors'!J74,0)</f>
        <v>2691</v>
      </c>
      <c r="K74" s="47">
        <f>ROUND(+K$4/+'Age Factors'!K74,0)</f>
        <v>3409</v>
      </c>
      <c r="L74" s="47">
        <f>ROUND(+L$4/+'Age Factors'!L74,0)</f>
        <v>3667</v>
      </c>
      <c r="M74" s="47">
        <f>ROUND(+M$4/+'Age Factors'!M74,0)</f>
        <v>4626</v>
      </c>
      <c r="N74" s="47">
        <f>ROUND(+N$4/+'Age Factors'!N74,0)</f>
        <v>4902</v>
      </c>
      <c r="O74" s="47">
        <f>ROUND(+O$4/+'Age Factors'!O74,0)</f>
        <v>5833</v>
      </c>
      <c r="P74" s="47">
        <f>ROUND(+P$4/+'Age Factors'!P74,0)</f>
        <v>7062</v>
      </c>
      <c r="Q74" s="47">
        <f>ROUND(+Q$4/+'Age Factors'!Q74,0)</f>
        <v>10244</v>
      </c>
      <c r="R74" s="47">
        <f>ROUND(+R$4/+'Age Factors'!R74,0)</f>
        <v>12488</v>
      </c>
      <c r="S74" s="47">
        <f>ROUND(+S$4/+'Age Factors'!S74,0)</f>
        <v>22767</v>
      </c>
      <c r="T74" s="47">
        <f>ROUND(+T$4/+'Age Factors'!T74,0)</f>
        <v>30242</v>
      </c>
      <c r="U74" s="47">
        <f>ROUND(+U$4/+'Age Factors'!U74,0)</f>
        <v>51395</v>
      </c>
      <c r="V74" s="47">
        <f>ROUND(+V$4/+'Age Factors'!V74,0)</f>
        <v>56336</v>
      </c>
      <c r="W74" s="47">
        <f>ROUND(+W$4/+'Age Factors'!W74,0)</f>
        <v>74756</v>
      </c>
      <c r="X74" s="44"/>
    </row>
    <row r="75" spans="1:24">
      <c r="A75" s="46">
        <v>74</v>
      </c>
      <c r="B75" s="47">
        <f>ROUND(+B$4/+'Age Factors'!B75,0)</f>
        <v>348</v>
      </c>
      <c r="C75" s="47">
        <f>ROUND(+C$4/+'Age Factors'!C75,0)</f>
        <v>1107</v>
      </c>
      <c r="D75" s="47">
        <f>ROUND(+D$4/+'Age Factors'!D75,0)</f>
        <v>1334</v>
      </c>
      <c r="E75" s="47">
        <f>ROUND(+E$4/+'Age Factors'!E75,0)</f>
        <v>1432</v>
      </c>
      <c r="F75" s="47">
        <f>ROUND(+F$4/+'Age Factors'!F75,0)</f>
        <v>1790</v>
      </c>
      <c r="G75" s="47">
        <f>ROUND(+G$4/+'Age Factors'!G75,0)</f>
        <v>1803</v>
      </c>
      <c r="H75" s="47">
        <f>ROUND(+H$4/+'Age Factors'!H75,0)</f>
        <v>2250</v>
      </c>
      <c r="I75" s="47">
        <f>ROUND(+I$4/+'Age Factors'!I75,0)</f>
        <v>2548</v>
      </c>
      <c r="J75" s="47">
        <f>ROUND(+J$4/+'Age Factors'!J75,0)</f>
        <v>2730</v>
      </c>
      <c r="K75" s="47">
        <f>ROUND(+K$4/+'Age Factors'!K75,0)</f>
        <v>3457</v>
      </c>
      <c r="L75" s="47">
        <f>ROUND(+L$4/+'Age Factors'!L75,0)</f>
        <v>3720</v>
      </c>
      <c r="M75" s="47">
        <f>ROUND(+M$4/+'Age Factors'!M75,0)</f>
        <v>4694</v>
      </c>
      <c r="N75" s="47">
        <f>ROUND(+N$4/+'Age Factors'!N75,0)</f>
        <v>4974</v>
      </c>
      <c r="O75" s="47">
        <f>ROUND(+O$4/+'Age Factors'!O75,0)</f>
        <v>5919</v>
      </c>
      <c r="P75" s="47">
        <f>ROUND(+P$4/+'Age Factors'!P75,0)</f>
        <v>7164</v>
      </c>
      <c r="Q75" s="47">
        <f>ROUND(+Q$4/+'Age Factors'!Q75,0)</f>
        <v>10391</v>
      </c>
      <c r="R75" s="47">
        <f>ROUND(+R$4/+'Age Factors'!R75,0)</f>
        <v>12667</v>
      </c>
      <c r="S75" s="47">
        <f>ROUND(+S$4/+'Age Factors'!S75,0)</f>
        <v>23093</v>
      </c>
      <c r="T75" s="47">
        <f>ROUND(+T$4/+'Age Factors'!T75,0)</f>
        <v>30676</v>
      </c>
      <c r="U75" s="47">
        <f>ROUND(+U$4/+'Age Factors'!U75,0)</f>
        <v>52133</v>
      </c>
      <c r="V75" s="47">
        <f>ROUND(+V$4/+'Age Factors'!V75,0)</f>
        <v>57145</v>
      </c>
      <c r="W75" s="47">
        <f>ROUND(+W$4/+'Age Factors'!W75,0)</f>
        <v>75829</v>
      </c>
      <c r="X75" s="44"/>
    </row>
    <row r="76" spans="1:24">
      <c r="A76" s="51">
        <v>75</v>
      </c>
      <c r="B76" s="54">
        <f>ROUND(+B$4/+'Age Factors'!B76,0)</f>
        <v>356</v>
      </c>
      <c r="C76" s="54">
        <f>ROUND(+C$4/+'Age Factors'!C76,0)</f>
        <v>1125</v>
      </c>
      <c r="D76" s="54">
        <f>ROUND(+D$4/+'Age Factors'!D76,0)</f>
        <v>1355</v>
      </c>
      <c r="E76" s="54">
        <f>ROUND(+E$4/+'Age Factors'!E76,0)</f>
        <v>1455</v>
      </c>
      <c r="F76" s="54">
        <f>ROUND(+F$4/+'Age Factors'!F76,0)</f>
        <v>1818</v>
      </c>
      <c r="G76" s="54">
        <f>ROUND(+G$4/+'Age Factors'!G76,0)</f>
        <v>1831</v>
      </c>
      <c r="H76" s="54">
        <f>ROUND(+H$4/+'Age Factors'!H76,0)</f>
        <v>2284</v>
      </c>
      <c r="I76" s="512">
        <f>ROUND(+I$4/+'Age Factors'!I76,0)</f>
        <v>2587</v>
      </c>
      <c r="J76" s="54">
        <f>ROUND(+J$4/+'Age Factors'!J76,0)</f>
        <v>2772</v>
      </c>
      <c r="K76" s="54">
        <f>ROUND(+K$4/+'Age Factors'!K76,0)</f>
        <v>3511</v>
      </c>
      <c r="L76" s="54">
        <f>ROUND(+L$4/+'Age Factors'!L76,0)</f>
        <v>3778</v>
      </c>
      <c r="M76" s="54">
        <f>ROUND(+M$4/+'Age Factors'!M76,0)</f>
        <v>4767</v>
      </c>
      <c r="N76" s="54">
        <f>ROUND(+N$4/+'Age Factors'!N76,0)</f>
        <v>5053</v>
      </c>
      <c r="O76" s="54">
        <f>ROUND(+O$4/+'Age Factors'!O76,0)</f>
        <v>6011</v>
      </c>
      <c r="P76" s="54">
        <f>ROUND(+P$4/+'Age Factors'!P76,0)</f>
        <v>7276</v>
      </c>
      <c r="Q76" s="54">
        <f>ROUND(+Q$4/+'Age Factors'!Q76,0)</f>
        <v>10551</v>
      </c>
      <c r="R76" s="54">
        <f>ROUND(+R$4/+'Age Factors'!R76,0)</f>
        <v>12863</v>
      </c>
      <c r="S76" s="54">
        <f>ROUND(+S$4/+'Age Factors'!S76,0)</f>
        <v>23450</v>
      </c>
      <c r="T76" s="54">
        <f>ROUND(+T$4/+'Age Factors'!T76,0)</f>
        <v>31151</v>
      </c>
      <c r="U76" s="54">
        <f>ROUND(+U$4/+'Age Factors'!U76,0)</f>
        <v>52939</v>
      </c>
      <c r="V76" s="54">
        <f>ROUND(+V$4/+'Age Factors'!V76,0)</f>
        <v>58028</v>
      </c>
      <c r="W76" s="54">
        <f>ROUND(+W$4/+'Age Factors'!W76,0)</f>
        <v>77002</v>
      </c>
      <c r="X76" s="44"/>
    </row>
    <row r="77" spans="1:24">
      <c r="A77" s="46">
        <v>76</v>
      </c>
      <c r="B77" s="47">
        <f>ROUND(+B$4/+'Age Factors'!B77,0)</f>
        <v>365</v>
      </c>
      <c r="C77" s="47">
        <f>ROUND(+C$4/+'Age Factors'!C77,0)</f>
        <v>1145</v>
      </c>
      <c r="D77" s="47">
        <f>ROUND(+D$4/+'Age Factors'!D77,0)</f>
        <v>1379</v>
      </c>
      <c r="E77" s="47">
        <f>ROUND(+E$4/+'Age Factors'!E77,0)</f>
        <v>1480</v>
      </c>
      <c r="F77" s="47">
        <f>ROUND(+F$4/+'Age Factors'!F77,0)</f>
        <v>1849</v>
      </c>
      <c r="G77" s="47">
        <f>ROUND(+G$4/+'Age Factors'!G77,0)</f>
        <v>1862</v>
      </c>
      <c r="H77" s="47">
        <f>ROUND(+H$4/+'Age Factors'!H77,0)</f>
        <v>2322</v>
      </c>
      <c r="I77" s="47">
        <f>ROUND(+I$4/+'Age Factors'!I77,0)</f>
        <v>2630</v>
      </c>
      <c r="J77" s="47">
        <f>ROUND(+J$4/+'Age Factors'!J77,0)</f>
        <v>2817</v>
      </c>
      <c r="K77" s="47">
        <f>ROUND(+K$4/+'Age Factors'!K77,0)</f>
        <v>3570</v>
      </c>
      <c r="L77" s="47">
        <f>ROUND(+L$4/+'Age Factors'!L77,0)</f>
        <v>3842</v>
      </c>
      <c r="M77" s="47">
        <f>ROUND(+M$4/+'Age Factors'!M77,0)</f>
        <v>4849</v>
      </c>
      <c r="N77" s="47">
        <f>ROUND(+N$4/+'Age Factors'!N77,0)</f>
        <v>5139</v>
      </c>
      <c r="O77" s="47">
        <f>ROUND(+O$4/+'Age Factors'!O77,0)</f>
        <v>6114</v>
      </c>
      <c r="P77" s="47">
        <f>ROUND(+P$4/+'Age Factors'!P77,0)</f>
        <v>7401</v>
      </c>
      <c r="Q77" s="47">
        <f>ROUND(+Q$4/+'Age Factors'!Q77,0)</f>
        <v>10730</v>
      </c>
      <c r="R77" s="47">
        <f>ROUND(+R$4/+'Age Factors'!R77,0)</f>
        <v>13080</v>
      </c>
      <c r="S77" s="47">
        <f>ROUND(+S$4/+'Age Factors'!S77,0)</f>
        <v>23847</v>
      </c>
      <c r="T77" s="47">
        <f>ROUND(+T$4/+'Age Factors'!T77,0)</f>
        <v>31677</v>
      </c>
      <c r="U77" s="47">
        <f>ROUND(+U$4/+'Age Factors'!U77,0)</f>
        <v>53834</v>
      </c>
      <c r="V77" s="47">
        <f>ROUND(+V$4/+'Age Factors'!V77,0)</f>
        <v>59009</v>
      </c>
      <c r="W77" s="47">
        <f>ROUND(+W$4/+'Age Factors'!W77,0)</f>
        <v>78303</v>
      </c>
      <c r="X77" s="44"/>
    </row>
    <row r="78" spans="1:24">
      <c r="A78" s="46">
        <v>77</v>
      </c>
      <c r="B78" s="47">
        <f>ROUND(+B$4/+'Age Factors'!B78,0)</f>
        <v>374</v>
      </c>
      <c r="C78" s="47">
        <f>ROUND(+C$4/+'Age Factors'!C78,0)</f>
        <v>1167</v>
      </c>
      <c r="D78" s="47">
        <f>ROUND(+D$4/+'Age Factors'!D78,0)</f>
        <v>1404</v>
      </c>
      <c r="E78" s="47">
        <f>ROUND(+E$4/+'Age Factors'!E78,0)</f>
        <v>1508</v>
      </c>
      <c r="F78" s="47">
        <f>ROUND(+F$4/+'Age Factors'!F78,0)</f>
        <v>1882</v>
      </c>
      <c r="G78" s="47">
        <f>ROUND(+G$4/+'Age Factors'!G78,0)</f>
        <v>1895</v>
      </c>
      <c r="H78" s="47">
        <f>ROUND(+H$4/+'Age Factors'!H78,0)</f>
        <v>2362</v>
      </c>
      <c r="I78" s="47">
        <f>ROUND(+I$4/+'Age Factors'!I78,0)</f>
        <v>2677</v>
      </c>
      <c r="J78" s="47">
        <f>ROUND(+J$4/+'Age Factors'!J78,0)</f>
        <v>2868</v>
      </c>
      <c r="K78" s="47">
        <f>ROUND(+K$4/+'Age Factors'!K78,0)</f>
        <v>3635</v>
      </c>
      <c r="L78" s="47">
        <f>ROUND(+L$4/+'Age Factors'!L78,0)</f>
        <v>3912</v>
      </c>
      <c r="M78" s="47">
        <f>ROUND(+M$4/+'Age Factors'!M78,0)</f>
        <v>4939</v>
      </c>
      <c r="N78" s="47">
        <f>ROUND(+N$4/+'Age Factors'!N78,0)</f>
        <v>5234</v>
      </c>
      <c r="O78" s="47">
        <f>ROUND(+O$4/+'Age Factors'!O78,0)</f>
        <v>6227</v>
      </c>
      <c r="P78" s="47">
        <f>ROUND(+P$4/+'Age Factors'!P78,0)</f>
        <v>7536</v>
      </c>
      <c r="Q78" s="47">
        <f>ROUND(+Q$4/+'Age Factors'!Q78,0)</f>
        <v>10924</v>
      </c>
      <c r="R78" s="47">
        <f>ROUND(+R$4/+'Age Factors'!R78,0)</f>
        <v>13317</v>
      </c>
      <c r="S78" s="47">
        <f>ROUND(+S$4/+'Age Factors'!S78,0)</f>
        <v>24279</v>
      </c>
      <c r="T78" s="47">
        <f>ROUND(+T$4/+'Age Factors'!T78,0)</f>
        <v>32251</v>
      </c>
      <c r="U78" s="47">
        <f>ROUND(+U$4/+'Age Factors'!U78,0)</f>
        <v>54809</v>
      </c>
      <c r="V78" s="47">
        <f>ROUND(+V$4/+'Age Factors'!V78,0)</f>
        <v>60079</v>
      </c>
      <c r="W78" s="47">
        <f>ROUND(+W$4/+'Age Factors'!W78,0)</f>
        <v>79722</v>
      </c>
      <c r="X78" s="44"/>
    </row>
    <row r="79" spans="1:24">
      <c r="A79" s="46">
        <v>78</v>
      </c>
      <c r="B79" s="47">
        <f>ROUND(+B$4/+'Age Factors'!B79,0)</f>
        <v>385</v>
      </c>
      <c r="C79" s="47">
        <f>ROUND(+C$4/+'Age Factors'!C79,0)</f>
        <v>1190</v>
      </c>
      <c r="D79" s="47">
        <f>ROUND(+D$4/+'Age Factors'!D79,0)</f>
        <v>1432</v>
      </c>
      <c r="E79" s="47">
        <f>ROUND(+E$4/+'Age Factors'!E79,0)</f>
        <v>1537</v>
      </c>
      <c r="F79" s="47">
        <f>ROUND(+F$4/+'Age Factors'!F79,0)</f>
        <v>1919</v>
      </c>
      <c r="G79" s="47">
        <f>ROUND(+G$4/+'Age Factors'!G79,0)</f>
        <v>1932</v>
      </c>
      <c r="H79" s="47">
        <f>ROUND(+H$4/+'Age Factors'!H79,0)</f>
        <v>2408</v>
      </c>
      <c r="I79" s="47">
        <f>ROUND(+I$4/+'Age Factors'!I79,0)</f>
        <v>2728</v>
      </c>
      <c r="J79" s="47">
        <f>ROUND(+J$4/+'Age Factors'!J79,0)</f>
        <v>2923</v>
      </c>
      <c r="K79" s="47">
        <f>ROUND(+K$4/+'Age Factors'!K79,0)</f>
        <v>3706</v>
      </c>
      <c r="L79" s="47">
        <f>ROUND(+L$4/+'Age Factors'!L79,0)</f>
        <v>3989</v>
      </c>
      <c r="M79" s="47">
        <f>ROUND(+M$4/+'Age Factors'!M79,0)</f>
        <v>5037</v>
      </c>
      <c r="N79" s="47">
        <f>ROUND(+N$4/+'Age Factors'!N79,0)</f>
        <v>5339</v>
      </c>
      <c r="O79" s="47">
        <f>ROUND(+O$4/+'Age Factors'!O79,0)</f>
        <v>6350</v>
      </c>
      <c r="P79" s="47">
        <f>ROUND(+P$4/+'Age Factors'!P79,0)</f>
        <v>7685</v>
      </c>
      <c r="Q79" s="47">
        <f>ROUND(+Q$4/+'Age Factors'!Q79,0)</f>
        <v>11139</v>
      </c>
      <c r="R79" s="47">
        <f>ROUND(+R$4/+'Age Factors'!R79,0)</f>
        <v>13580</v>
      </c>
      <c r="S79" s="47">
        <f>ROUND(+S$4/+'Age Factors'!S79,0)</f>
        <v>24758</v>
      </c>
      <c r="T79" s="47">
        <f>ROUND(+T$4/+'Age Factors'!T79,0)</f>
        <v>32887</v>
      </c>
      <c r="U79" s="47">
        <f>ROUND(+U$4/+'Age Factors'!U79,0)</f>
        <v>55889</v>
      </c>
      <c r="V79" s="47">
        <f>ROUND(+V$4/+'Age Factors'!V79,0)</f>
        <v>61263</v>
      </c>
      <c r="W79" s="47">
        <f>ROUND(+W$4/+'Age Factors'!W79,0)</f>
        <v>81293</v>
      </c>
      <c r="X79" s="44"/>
    </row>
    <row r="80" spans="1:24">
      <c r="A80" s="46">
        <v>79</v>
      </c>
      <c r="B80" s="47">
        <f>ROUND(+B$4/+'Age Factors'!B80,0)</f>
        <v>397</v>
      </c>
      <c r="C80" s="47">
        <f>ROUND(+C$4/+'Age Factors'!C80,0)</f>
        <v>1216</v>
      </c>
      <c r="D80" s="47">
        <f>ROUND(+D$4/+'Age Factors'!D80,0)</f>
        <v>1463</v>
      </c>
      <c r="E80" s="47">
        <f>ROUND(+E$4/+'Age Factors'!E80,0)</f>
        <v>1570</v>
      </c>
      <c r="F80" s="47">
        <f>ROUND(+F$4/+'Age Factors'!F80,0)</f>
        <v>1958</v>
      </c>
      <c r="G80" s="47">
        <f>ROUND(+G$4/+'Age Factors'!G80,0)</f>
        <v>1972</v>
      </c>
      <c r="H80" s="47">
        <f>ROUND(+H$4/+'Age Factors'!H80,0)</f>
        <v>2457</v>
      </c>
      <c r="I80" s="47">
        <f>ROUND(+I$4/+'Age Factors'!I80,0)</f>
        <v>2785</v>
      </c>
      <c r="J80" s="47">
        <f>ROUND(+J$4/+'Age Factors'!J80,0)</f>
        <v>2984</v>
      </c>
      <c r="K80" s="47">
        <f>ROUND(+K$4/+'Age Factors'!K80,0)</f>
        <v>3784</v>
      </c>
      <c r="L80" s="47">
        <f>ROUND(+L$4/+'Age Factors'!L80,0)</f>
        <v>4073</v>
      </c>
      <c r="M80" s="47">
        <f>ROUND(+M$4/+'Age Factors'!M80,0)</f>
        <v>5144</v>
      </c>
      <c r="N80" s="47">
        <f>ROUND(+N$4/+'Age Factors'!N80,0)</f>
        <v>5454</v>
      </c>
      <c r="O80" s="47">
        <f>ROUND(+O$4/+'Age Factors'!O80,0)</f>
        <v>6487</v>
      </c>
      <c r="P80" s="47">
        <f>ROUND(+P$4/+'Age Factors'!P80,0)</f>
        <v>7849</v>
      </c>
      <c r="Q80" s="47">
        <f>ROUND(+Q$4/+'Age Factors'!Q80,0)</f>
        <v>11374</v>
      </c>
      <c r="R80" s="47">
        <f>ROUND(+R$4/+'Age Factors'!R80,0)</f>
        <v>13866</v>
      </c>
      <c r="S80" s="47">
        <f>ROUND(+S$4/+'Age Factors'!S80,0)</f>
        <v>25279</v>
      </c>
      <c r="T80" s="47">
        <f>ROUND(+T$4/+'Age Factors'!T80,0)</f>
        <v>33580</v>
      </c>
      <c r="U80" s="47">
        <f>ROUND(+U$4/+'Age Factors'!U80,0)</f>
        <v>57066</v>
      </c>
      <c r="V80" s="47">
        <f>ROUND(+V$4/+'Age Factors'!V80,0)</f>
        <v>62553</v>
      </c>
      <c r="W80" s="47">
        <f>ROUND(+W$4/+'Age Factors'!W80,0)</f>
        <v>83006</v>
      </c>
      <c r="X80" s="44"/>
    </row>
    <row r="81" spans="1:24">
      <c r="A81" s="51">
        <v>80</v>
      </c>
      <c r="B81" s="54">
        <f>ROUND(+B$4/+'Age Factors'!B81,0)</f>
        <v>410</v>
      </c>
      <c r="C81" s="54">
        <f>ROUND(+C$4/+'Age Factors'!C81,0)</f>
        <v>1244</v>
      </c>
      <c r="D81" s="54">
        <f>ROUND(+D$4/+'Age Factors'!D81,0)</f>
        <v>1496</v>
      </c>
      <c r="E81" s="54">
        <f>ROUND(+E$4/+'Age Factors'!E81,0)</f>
        <v>1606</v>
      </c>
      <c r="F81" s="54">
        <f>ROUND(+F$4/+'Age Factors'!F81,0)</f>
        <v>2002</v>
      </c>
      <c r="G81" s="54">
        <f>ROUND(+G$4/+'Age Factors'!G81,0)</f>
        <v>2016</v>
      </c>
      <c r="H81" s="54">
        <f>ROUND(+H$4/+'Age Factors'!H81,0)</f>
        <v>2511</v>
      </c>
      <c r="I81" s="512">
        <f>ROUND(+I$4/+'Age Factors'!I81,0)</f>
        <v>2846</v>
      </c>
      <c r="J81" s="54">
        <f>ROUND(+J$4/+'Age Factors'!J81,0)</f>
        <v>3082</v>
      </c>
      <c r="K81" s="54">
        <f>ROUND(+K$4/+'Age Factors'!K81,0)</f>
        <v>3869</v>
      </c>
      <c r="L81" s="54">
        <f>ROUND(+L$4/+'Age Factors'!L81,0)</f>
        <v>4165</v>
      </c>
      <c r="M81" s="54">
        <f>ROUND(+M$4/+'Age Factors'!M81,0)</f>
        <v>5263</v>
      </c>
      <c r="N81" s="54">
        <f>ROUND(+N$4/+'Age Factors'!N81,0)</f>
        <v>5580</v>
      </c>
      <c r="O81" s="54">
        <f>ROUND(+O$4/+'Age Factors'!O81,0)</f>
        <v>6637</v>
      </c>
      <c r="P81" s="54">
        <f>ROUND(+P$4/+'Age Factors'!P81,0)</f>
        <v>8030</v>
      </c>
      <c r="Q81" s="54">
        <f>ROUND(+Q$4/+'Age Factors'!Q81,0)</f>
        <v>11634</v>
      </c>
      <c r="R81" s="54">
        <f>ROUND(+R$4/+'Age Factors'!R81,0)</f>
        <v>14182</v>
      </c>
      <c r="S81" s="54">
        <f>ROUND(+S$4/+'Age Factors'!S81,0)</f>
        <v>25856</v>
      </c>
      <c r="T81" s="54">
        <f>ROUND(+T$4/+'Age Factors'!T81,0)</f>
        <v>34346</v>
      </c>
      <c r="U81" s="54">
        <f>ROUND(+U$4/+'Age Factors'!U81,0)</f>
        <v>58370</v>
      </c>
      <c r="V81" s="54">
        <f>ROUND(+V$4/+'Age Factors'!V81,0)</f>
        <v>63981</v>
      </c>
      <c r="W81" s="54">
        <f>ROUND(+W$4/+'Age Factors'!W81,0)</f>
        <v>84901</v>
      </c>
      <c r="X81" s="44"/>
    </row>
    <row r="82" spans="1:24">
      <c r="A82" s="46">
        <v>81</v>
      </c>
      <c r="B82" s="47">
        <f>ROUND(+B$4/+'Age Factors'!B82,0)</f>
        <v>424</v>
      </c>
      <c r="C82" s="47">
        <f>ROUND(+C$4/+'Age Factors'!C82,0)</f>
        <v>1274</v>
      </c>
      <c r="D82" s="47">
        <f>ROUND(+D$4/+'Age Factors'!D82,0)</f>
        <v>1533</v>
      </c>
      <c r="E82" s="47">
        <f>ROUND(+E$4/+'Age Factors'!E82,0)</f>
        <v>1644</v>
      </c>
      <c r="F82" s="47">
        <f>ROUND(+F$4/+'Age Factors'!F82,0)</f>
        <v>2050</v>
      </c>
      <c r="G82" s="47">
        <f>ROUND(+G$4/+'Age Factors'!G82,0)</f>
        <v>2064</v>
      </c>
      <c r="H82" s="47">
        <f>ROUND(+H$4/+'Age Factors'!H82,0)</f>
        <v>2570</v>
      </c>
      <c r="I82" s="47">
        <f>ROUND(+I$4/+'Age Factors'!I82,0)</f>
        <v>2914</v>
      </c>
      <c r="J82" s="47">
        <f>ROUND(+J$4/+'Age Factors'!J82,0)</f>
        <v>3123</v>
      </c>
      <c r="K82" s="47">
        <f>ROUND(+K$4/+'Age Factors'!K82,0)</f>
        <v>3963</v>
      </c>
      <c r="L82" s="47">
        <f>ROUND(+L$4/+'Age Factors'!L82,0)</f>
        <v>4267</v>
      </c>
      <c r="M82" s="47">
        <f>ROUND(+M$4/+'Age Factors'!M82,0)</f>
        <v>5393</v>
      </c>
      <c r="N82" s="47">
        <f>ROUND(+N$4/+'Age Factors'!N82,0)</f>
        <v>5717</v>
      </c>
      <c r="O82" s="47">
        <f>ROUND(+O$4/+'Age Factors'!O82,0)</f>
        <v>6799</v>
      </c>
      <c r="P82" s="47">
        <f>ROUND(+P$4/+'Age Factors'!P82,0)</f>
        <v>8226</v>
      </c>
      <c r="Q82" s="47">
        <f>ROUND(+Q$4/+'Age Factors'!Q82,0)</f>
        <v>11917</v>
      </c>
      <c r="R82" s="47">
        <f>ROUND(+R$4/+'Age Factors'!R82,0)</f>
        <v>14528</v>
      </c>
      <c r="S82" s="47">
        <f>ROUND(+S$4/+'Age Factors'!S82,0)</f>
        <v>26487</v>
      </c>
      <c r="T82" s="47">
        <f>ROUND(+T$4/+'Age Factors'!T82,0)</f>
        <v>35184</v>
      </c>
      <c r="U82" s="47">
        <f>ROUND(+U$4/+'Age Factors'!U82,0)</f>
        <v>59792</v>
      </c>
      <c r="V82" s="47">
        <f>ROUND(+V$4/+'Age Factors'!V82,0)</f>
        <v>65541</v>
      </c>
      <c r="W82" s="47">
        <f>ROUND(+W$4/+'Age Factors'!W82,0)</f>
        <v>86971</v>
      </c>
      <c r="X82" s="44"/>
    </row>
    <row r="83" spans="1:24">
      <c r="A83" s="46">
        <v>82</v>
      </c>
      <c r="B83" s="47">
        <f>ROUND(+B$4/+'Age Factors'!B83,0)</f>
        <v>441</v>
      </c>
      <c r="C83" s="47">
        <f>ROUND(+C$4/+'Age Factors'!C83,0)</f>
        <v>1308</v>
      </c>
      <c r="D83" s="47">
        <f>ROUND(+D$4/+'Age Factors'!D83,0)</f>
        <v>1573</v>
      </c>
      <c r="E83" s="47">
        <f>ROUND(+E$4/+'Age Factors'!E83,0)</f>
        <v>1687</v>
      </c>
      <c r="F83" s="47">
        <f>ROUND(+F$4/+'Age Factors'!F83,0)</f>
        <v>2103</v>
      </c>
      <c r="G83" s="47">
        <f>ROUND(+G$4/+'Age Factors'!G83,0)</f>
        <v>2117</v>
      </c>
      <c r="H83" s="47">
        <f>ROUND(+H$4/+'Age Factors'!H83,0)</f>
        <v>2635</v>
      </c>
      <c r="I83" s="47">
        <f>ROUND(+I$4/+'Age Factors'!I83,0)</f>
        <v>2988</v>
      </c>
      <c r="J83" s="47">
        <f>ROUND(+J$4/+'Age Factors'!J83,0)</f>
        <v>3203</v>
      </c>
      <c r="K83" s="47">
        <f>ROUND(+K$4/+'Age Factors'!K83,0)</f>
        <v>4066</v>
      </c>
      <c r="L83" s="47">
        <f>ROUND(+L$4/+'Age Factors'!L83,0)</f>
        <v>4378</v>
      </c>
      <c r="M83" s="47">
        <f>ROUND(+M$4/+'Age Factors'!M83,0)</f>
        <v>5536</v>
      </c>
      <c r="N83" s="47">
        <f>ROUND(+N$4/+'Age Factors'!N83,0)</f>
        <v>5869</v>
      </c>
      <c r="O83" s="47">
        <f>ROUND(+O$4/+'Age Factors'!O83,0)</f>
        <v>6979</v>
      </c>
      <c r="P83" s="47">
        <f>ROUND(+P$4/+'Age Factors'!P83,0)</f>
        <v>8444</v>
      </c>
      <c r="Q83" s="47">
        <f>ROUND(+Q$4/+'Age Factors'!Q83,0)</f>
        <v>12232</v>
      </c>
      <c r="R83" s="47">
        <f>ROUND(+R$4/+'Age Factors'!R83,0)</f>
        <v>14911</v>
      </c>
      <c r="S83" s="47">
        <f>ROUND(+S$4/+'Age Factors'!S83,0)</f>
        <v>27185</v>
      </c>
      <c r="T83" s="47">
        <f>ROUND(+T$4/+'Age Factors'!T83,0)</f>
        <v>36112</v>
      </c>
      <c r="U83" s="47">
        <f>ROUND(+U$4/+'Age Factors'!U83,0)</f>
        <v>61369</v>
      </c>
      <c r="V83" s="47">
        <f>ROUND(+V$4/+'Age Factors'!V83,0)</f>
        <v>67270</v>
      </c>
      <c r="W83" s="47">
        <f>ROUND(+W$4/+'Age Factors'!W83,0)</f>
        <v>89265</v>
      </c>
      <c r="X83" s="44"/>
    </row>
    <row r="84" spans="1:24">
      <c r="A84" s="46">
        <v>83</v>
      </c>
      <c r="B84" s="47">
        <f>ROUND(+B$4/+'Age Factors'!B84,0)</f>
        <v>459</v>
      </c>
      <c r="C84" s="47">
        <f>ROUND(+C$4/+'Age Factors'!C84,0)</f>
        <v>1345</v>
      </c>
      <c r="D84" s="47">
        <f>ROUND(+D$4/+'Age Factors'!D84,0)</f>
        <v>1616</v>
      </c>
      <c r="E84" s="47">
        <f>ROUND(+E$4/+'Age Factors'!E84,0)</f>
        <v>1734</v>
      </c>
      <c r="F84" s="47">
        <f>ROUND(+F$4/+'Age Factors'!F84,0)</f>
        <v>2160</v>
      </c>
      <c r="G84" s="47">
        <f>ROUND(+G$4/+'Age Factors'!G84,0)</f>
        <v>2175</v>
      </c>
      <c r="H84" s="47">
        <f>ROUND(+H$4/+'Age Factors'!H84,0)</f>
        <v>2706</v>
      </c>
      <c r="I84" s="47">
        <f>ROUND(+I$4/+'Age Factors'!I84,0)</f>
        <v>3070</v>
      </c>
      <c r="J84" s="47">
        <f>ROUND(+J$4/+'Age Factors'!J84,0)</f>
        <v>3290</v>
      </c>
      <c r="K84" s="47">
        <f>ROUND(+K$4/+'Age Factors'!K84,0)</f>
        <v>4179</v>
      </c>
      <c r="L84" s="47">
        <f>ROUND(+L$4/+'Age Factors'!L84,0)</f>
        <v>4501</v>
      </c>
      <c r="M84" s="47">
        <f>ROUND(+M$4/+'Age Factors'!M84,0)</f>
        <v>5692</v>
      </c>
      <c r="N84" s="47">
        <f>ROUND(+N$4/+'Age Factors'!N84,0)</f>
        <v>6036</v>
      </c>
      <c r="O84" s="47">
        <f>ROUND(+O$4/+'Age Factors'!O84,0)</f>
        <v>7178</v>
      </c>
      <c r="P84" s="47">
        <f>ROUND(+P$4/+'Age Factors'!P84,0)</f>
        <v>8684</v>
      </c>
      <c r="Q84" s="47">
        <f>ROUND(+Q$4/+'Age Factors'!Q84,0)</f>
        <v>12576</v>
      </c>
      <c r="R84" s="47">
        <f>ROUND(+R$4/+'Age Factors'!R84,0)</f>
        <v>15331</v>
      </c>
      <c r="S84" s="47">
        <f>ROUND(+S$4/+'Age Factors'!S84,0)</f>
        <v>27951</v>
      </c>
      <c r="T84" s="47">
        <f>ROUND(+T$4/+'Age Factors'!T84,0)</f>
        <v>37128</v>
      </c>
      <c r="U84" s="47">
        <f>ROUND(+U$4/+'Age Factors'!U84,0)</f>
        <v>63098</v>
      </c>
      <c r="V84" s="47">
        <f>ROUND(+V$4/+'Age Factors'!V84,0)</f>
        <v>69164</v>
      </c>
      <c r="W84" s="47">
        <f>ROUND(+W$4/+'Age Factors'!W84,0)</f>
        <v>91778</v>
      </c>
      <c r="X84" s="44"/>
    </row>
    <row r="85" spans="1:24">
      <c r="A85" s="46">
        <v>84</v>
      </c>
      <c r="B85" s="47">
        <f>ROUND(+B$4/+'Age Factors'!B85,0)</f>
        <v>480</v>
      </c>
      <c r="C85" s="47">
        <f>ROUND(+C$4/+'Age Factors'!C85,0)</f>
        <v>1385</v>
      </c>
      <c r="D85" s="47">
        <f>ROUND(+D$4/+'Age Factors'!D85,0)</f>
        <v>1664</v>
      </c>
      <c r="E85" s="47">
        <f>ROUND(+E$4/+'Age Factors'!E85,0)</f>
        <v>1785</v>
      </c>
      <c r="F85" s="47">
        <f>ROUND(+F$4/+'Age Factors'!F85,0)</f>
        <v>2224</v>
      </c>
      <c r="G85" s="47">
        <f>ROUND(+G$4/+'Age Factors'!G85,0)</f>
        <v>2239</v>
      </c>
      <c r="H85" s="47">
        <f>ROUND(+H$4/+'Age Factors'!H85,0)</f>
        <v>2785</v>
      </c>
      <c r="I85" s="47">
        <f>ROUND(+I$4/+'Age Factors'!I85,0)</f>
        <v>3160</v>
      </c>
      <c r="J85" s="47">
        <f>ROUND(+J$4/+'Age Factors'!J85,0)</f>
        <v>3388</v>
      </c>
      <c r="K85" s="47">
        <f>ROUND(+K$4/+'Age Factors'!K85,0)</f>
        <v>4304</v>
      </c>
      <c r="L85" s="47">
        <f>ROUND(+L$4/+'Age Factors'!L85,0)</f>
        <v>4636</v>
      </c>
      <c r="M85" s="47">
        <f>ROUND(+M$4/+'Age Factors'!M85,0)</f>
        <v>5866</v>
      </c>
      <c r="N85" s="47">
        <f>ROUND(+N$4/+'Age Factors'!N85,0)</f>
        <v>6221</v>
      </c>
      <c r="O85" s="47">
        <f>ROUND(+O$4/+'Age Factors'!O85,0)</f>
        <v>7397</v>
      </c>
      <c r="P85" s="47">
        <f>ROUND(+P$4/+'Age Factors'!P85,0)</f>
        <v>8949</v>
      </c>
      <c r="Q85" s="47">
        <f>ROUND(+Q$4/+'Age Factors'!Q85,0)</f>
        <v>12959</v>
      </c>
      <c r="R85" s="47">
        <f>ROUND(+R$4/+'Age Factors'!R85,0)</f>
        <v>15798</v>
      </c>
      <c r="S85" s="47">
        <f>ROUND(+S$4/+'Age Factors'!S85,0)</f>
        <v>28802</v>
      </c>
      <c r="T85" s="47">
        <f>ROUND(+T$4/+'Age Factors'!T85,0)</f>
        <v>38259</v>
      </c>
      <c r="U85" s="47">
        <f>ROUND(+U$4/+'Age Factors'!U85,0)</f>
        <v>65019</v>
      </c>
      <c r="V85" s="47">
        <f>ROUND(+V$4/+'Age Factors'!V85,0)</f>
        <v>71270</v>
      </c>
      <c r="W85" s="47">
        <f>ROUND(+W$4/+'Age Factors'!W85,0)</f>
        <v>94573</v>
      </c>
      <c r="X85" s="44"/>
    </row>
    <row r="86" spans="1:24">
      <c r="A86" s="51">
        <v>85</v>
      </c>
      <c r="B86" s="54">
        <f>ROUND(+B$4/+'Age Factors'!B86,0)</f>
        <v>503</v>
      </c>
      <c r="C86" s="54">
        <f>ROUND(+C$4/+'Age Factors'!C86,0)</f>
        <v>1430</v>
      </c>
      <c r="D86" s="54">
        <f>ROUND(+D$4/+'Age Factors'!D86,0)</f>
        <v>1717</v>
      </c>
      <c r="E86" s="54">
        <f>ROUND(+E$4/+'Age Factors'!E86,0)</f>
        <v>1842</v>
      </c>
      <c r="F86" s="54">
        <f>ROUND(+F$4/+'Age Factors'!F86,0)</f>
        <v>2294</v>
      </c>
      <c r="G86" s="54">
        <f>ROUND(+G$4/+'Age Factors'!G86,0)</f>
        <v>2310</v>
      </c>
      <c r="H86" s="54">
        <f>ROUND(+H$4/+'Age Factors'!H86,0)</f>
        <v>2872</v>
      </c>
      <c r="I86" s="512">
        <f>ROUND(+I$4/+'Age Factors'!I86,0)</f>
        <v>3259</v>
      </c>
      <c r="J86" s="54">
        <f>ROUND(+J$4/+'Age Factors'!J86,0)</f>
        <v>3495</v>
      </c>
      <c r="K86" s="54">
        <f>ROUND(+K$4/+'Age Factors'!K86,0)</f>
        <v>4443</v>
      </c>
      <c r="L86" s="54">
        <f>ROUND(+L$4/+'Age Factors'!L86,0)</f>
        <v>4785</v>
      </c>
      <c r="M86" s="54">
        <f>ROUND(+M$4/+'Age Factors'!M86,0)</f>
        <v>6059</v>
      </c>
      <c r="N86" s="54">
        <f>ROUND(+N$4/+'Age Factors'!N86,0)</f>
        <v>6426</v>
      </c>
      <c r="O86" s="54">
        <f>ROUND(+O$4/+'Age Factors'!O86,0)</f>
        <v>7641</v>
      </c>
      <c r="P86" s="54">
        <f>ROUND(+P$4/+'Age Factors'!P86,0)</f>
        <v>9241</v>
      </c>
      <c r="Q86" s="54">
        <f>ROUND(+Q$4/+'Age Factors'!Q86,0)</f>
        <v>13381</v>
      </c>
      <c r="R86" s="54">
        <f>ROUND(+R$4/+'Age Factors'!R86,0)</f>
        <v>16312</v>
      </c>
      <c r="S86" s="54">
        <f>ROUND(+S$4/+'Age Factors'!S86,0)</f>
        <v>29739</v>
      </c>
      <c r="T86" s="54">
        <f>ROUND(+T$4/+'Age Factors'!T86,0)</f>
        <v>39504</v>
      </c>
      <c r="U86" s="54">
        <f>ROUND(+U$4/+'Age Factors'!U86,0)</f>
        <v>67135</v>
      </c>
      <c r="V86" s="54">
        <f>ROUND(+V$4/+'Age Factors'!V86,0)</f>
        <v>73590</v>
      </c>
      <c r="W86" s="54">
        <f>ROUND(+W$4/+'Age Factors'!W86,0)</f>
        <v>97651</v>
      </c>
      <c r="X86" s="44"/>
    </row>
    <row r="87" spans="1:24">
      <c r="A87" s="46">
        <v>86</v>
      </c>
      <c r="B87" s="47">
        <f>ROUND(+B$4/+'Age Factors'!B87,0)</f>
        <v>530</v>
      </c>
      <c r="C87" s="47">
        <f>ROUND(+C$4/+'Age Factors'!C87,0)</f>
        <v>1479</v>
      </c>
      <c r="D87" s="47">
        <f>ROUND(+D$4/+'Age Factors'!D87,0)</f>
        <v>1776</v>
      </c>
      <c r="E87" s="47">
        <f>ROUND(+E$4/+'Age Factors'!E87,0)</f>
        <v>1905</v>
      </c>
      <c r="F87" s="47">
        <f>ROUND(+F$4/+'Age Factors'!F87,0)</f>
        <v>2372</v>
      </c>
      <c r="G87" s="47">
        <f>ROUND(+G$4/+'Age Factors'!G87,0)</f>
        <v>2388</v>
      </c>
      <c r="H87" s="47">
        <f>ROUND(+H$4/+'Age Factors'!H87,0)</f>
        <v>2969</v>
      </c>
      <c r="I87" s="47">
        <f>ROUND(+I$4/+'Age Factors'!I87,0)</f>
        <v>3370</v>
      </c>
      <c r="J87" s="47">
        <f>ROUND(+J$4/+'Age Factors'!J87,0)</f>
        <v>3614</v>
      </c>
      <c r="K87" s="47">
        <f>ROUND(+K$4/+'Age Factors'!K87,0)</f>
        <v>4596</v>
      </c>
      <c r="L87" s="47">
        <f>ROUND(+L$4/+'Age Factors'!L87,0)</f>
        <v>4952</v>
      </c>
      <c r="M87" s="47">
        <f>ROUND(+M$4/+'Age Factors'!M87,0)</f>
        <v>6273</v>
      </c>
      <c r="N87" s="47">
        <f>ROUND(+N$4/+'Age Factors'!N87,0)</f>
        <v>6654</v>
      </c>
      <c r="O87" s="47">
        <f>ROUND(+O$4/+'Age Factors'!O87,0)</f>
        <v>7911</v>
      </c>
      <c r="P87" s="47">
        <f>ROUND(+P$4/+'Age Factors'!P87,0)</f>
        <v>9568</v>
      </c>
      <c r="Q87" s="47">
        <f>ROUND(+Q$4/+'Age Factors'!Q87,0)</f>
        <v>13852</v>
      </c>
      <c r="R87" s="47">
        <f>ROUND(+R$4/+'Age Factors'!R87,0)</f>
        <v>16887</v>
      </c>
      <c r="S87" s="47">
        <f>ROUND(+S$4/+'Age Factors'!S87,0)</f>
        <v>30787</v>
      </c>
      <c r="T87" s="47">
        <f>ROUND(+T$4/+'Age Factors'!T87,0)</f>
        <v>40896</v>
      </c>
      <c r="U87" s="47">
        <f>ROUND(+U$4/+'Age Factors'!U87,0)</f>
        <v>69500</v>
      </c>
      <c r="V87" s="47">
        <f>ROUND(+V$4/+'Age Factors'!V87,0)</f>
        <v>76182</v>
      </c>
      <c r="W87" s="47">
        <f>ROUND(+W$4/+'Age Factors'!W87,0)</f>
        <v>101091</v>
      </c>
      <c r="X87" s="44"/>
    </row>
    <row r="88" spans="1:24">
      <c r="A88" s="46">
        <v>87</v>
      </c>
      <c r="B88" s="47">
        <f>ROUND(+B$4/+'Age Factors'!B88,0)</f>
        <v>561</v>
      </c>
      <c r="C88" s="47">
        <f>ROUND(+C$4/+'Age Factors'!C88,0)</f>
        <v>1533</v>
      </c>
      <c r="D88" s="47">
        <f>ROUND(+D$4/+'Age Factors'!D88,0)</f>
        <v>1841</v>
      </c>
      <c r="E88" s="47">
        <f>ROUND(+E$4/+'Age Factors'!E88,0)</f>
        <v>1974</v>
      </c>
      <c r="F88" s="47">
        <f>ROUND(+F$4/+'Age Factors'!F88,0)</f>
        <v>2457</v>
      </c>
      <c r="G88" s="47">
        <f>ROUND(+G$4/+'Age Factors'!G88,0)</f>
        <v>2474</v>
      </c>
      <c r="H88" s="47">
        <f>ROUND(+H$4/+'Age Factors'!H88,0)</f>
        <v>3075</v>
      </c>
      <c r="I88" s="47">
        <f>ROUND(+I$4/+'Age Factors'!I88,0)</f>
        <v>3492</v>
      </c>
      <c r="J88" s="47">
        <f>ROUND(+J$4/+'Age Factors'!J88,0)</f>
        <v>3745</v>
      </c>
      <c r="K88" s="47">
        <f>ROUND(+K$4/+'Age Factors'!K88,0)</f>
        <v>4766</v>
      </c>
      <c r="L88" s="47">
        <f>ROUND(+L$4/+'Age Factors'!L88,0)</f>
        <v>5137</v>
      </c>
      <c r="M88" s="47">
        <f>ROUND(+M$4/+'Age Factors'!M88,0)</f>
        <v>6511</v>
      </c>
      <c r="N88" s="47">
        <f>ROUND(+N$4/+'Age Factors'!N88,0)</f>
        <v>6908</v>
      </c>
      <c r="O88" s="47">
        <f>ROUND(+O$4/+'Age Factors'!O88,0)</f>
        <v>8212</v>
      </c>
      <c r="P88" s="47">
        <f>ROUND(+P$4/+'Age Factors'!P88,0)</f>
        <v>9930</v>
      </c>
      <c r="Q88" s="47">
        <f>ROUND(+Q$4/+'Age Factors'!Q88,0)</f>
        <v>14375</v>
      </c>
      <c r="R88" s="47">
        <f>ROUND(+R$4/+'Age Factors'!R88,0)</f>
        <v>17524</v>
      </c>
      <c r="S88" s="47">
        <f>ROUND(+S$4/+'Age Factors'!S88,0)</f>
        <v>31949</v>
      </c>
      <c r="T88" s="47">
        <f>ROUND(+T$4/+'Age Factors'!T88,0)</f>
        <v>42440</v>
      </c>
      <c r="U88" s="47">
        <f>ROUND(+U$4/+'Age Factors'!U88,0)</f>
        <v>72124</v>
      </c>
      <c r="V88" s="47">
        <f>ROUND(+V$4/+'Age Factors'!V88,0)</f>
        <v>79058</v>
      </c>
      <c r="W88" s="47">
        <f>ROUND(+W$4/+'Age Factors'!W88,0)</f>
        <v>104908</v>
      </c>
      <c r="X88" s="44"/>
    </row>
    <row r="89" spans="1:24">
      <c r="A89" s="46">
        <v>88</v>
      </c>
      <c r="B89" s="47">
        <f>ROUND(+B$4/+'Age Factors'!B89,0)</f>
        <v>597</v>
      </c>
      <c r="C89" s="47">
        <f>ROUND(+C$4/+'Age Factors'!C89,0)</f>
        <v>1594</v>
      </c>
      <c r="D89" s="47">
        <f>ROUND(+D$4/+'Age Factors'!D89,0)</f>
        <v>1914</v>
      </c>
      <c r="E89" s="47">
        <f>ROUND(+E$4/+'Age Factors'!E89,0)</f>
        <v>2052</v>
      </c>
      <c r="F89" s="47">
        <f>ROUND(+F$4/+'Age Factors'!F89,0)</f>
        <v>2553</v>
      </c>
      <c r="G89" s="47">
        <f>ROUND(+G$4/+'Age Factors'!G89,0)</f>
        <v>2571</v>
      </c>
      <c r="H89" s="47">
        <f>ROUND(+H$4/+'Age Factors'!H89,0)</f>
        <v>3195</v>
      </c>
      <c r="I89" s="47">
        <f>ROUND(+I$4/+'Age Factors'!I89,0)</f>
        <v>3629</v>
      </c>
      <c r="J89" s="47">
        <f>ROUND(+J$4/+'Age Factors'!J89,0)</f>
        <v>3893</v>
      </c>
      <c r="K89" s="47">
        <f>ROUND(+K$4/+'Age Factors'!K89,0)</f>
        <v>4957</v>
      </c>
      <c r="L89" s="47">
        <f>ROUND(+L$4/+'Age Factors'!L89,0)</f>
        <v>5343</v>
      </c>
      <c r="M89" s="47">
        <f>ROUND(+M$4/+'Age Factors'!M89,0)</f>
        <v>6778</v>
      </c>
      <c r="N89" s="47">
        <f>ROUND(+N$4/+'Age Factors'!N89,0)</f>
        <v>7191</v>
      </c>
      <c r="O89" s="47">
        <f>ROUND(+O$4/+'Age Factors'!O89,0)</f>
        <v>8548</v>
      </c>
      <c r="P89" s="47">
        <f>ROUND(+P$4/+'Age Factors'!P89,0)</f>
        <v>10338</v>
      </c>
      <c r="Q89" s="47">
        <f>ROUND(+Q$4/+'Age Factors'!Q89,0)</f>
        <v>14964</v>
      </c>
      <c r="R89" s="47">
        <f>ROUND(+R$4/+'Age Factors'!R89,0)</f>
        <v>18242</v>
      </c>
      <c r="S89" s="47">
        <f>ROUND(+S$4/+'Age Factors'!S89,0)</f>
        <v>33257</v>
      </c>
      <c r="T89" s="47">
        <f>ROUND(+T$4/+'Age Factors'!T89,0)</f>
        <v>44178</v>
      </c>
      <c r="U89" s="47">
        <f>ROUND(+U$4/+'Age Factors'!U89,0)</f>
        <v>75078</v>
      </c>
      <c r="V89" s="47">
        <f>ROUND(+V$4/+'Age Factors'!V89,0)</f>
        <v>82296</v>
      </c>
      <c r="W89" s="47">
        <f>ROUND(+W$4/+'Age Factors'!W89,0)</f>
        <v>109204</v>
      </c>
      <c r="X89" s="44"/>
    </row>
    <row r="90" spans="1:24">
      <c r="A90" s="46">
        <v>89</v>
      </c>
      <c r="B90" s="47">
        <f>ROUND(+B$4/+'Age Factors'!B90,0)</f>
        <v>640</v>
      </c>
      <c r="C90" s="47">
        <f>ROUND(+C$4/+'Age Factors'!C90,0)</f>
        <v>1662</v>
      </c>
      <c r="D90" s="47">
        <f>ROUND(+D$4/+'Age Factors'!D90,0)</f>
        <v>1995</v>
      </c>
      <c r="E90" s="47">
        <f>ROUND(+E$4/+'Age Factors'!E90,0)</f>
        <v>2139</v>
      </c>
      <c r="F90" s="47">
        <f>ROUND(+F$4/+'Age Factors'!F90,0)</f>
        <v>2661</v>
      </c>
      <c r="G90" s="47">
        <f>ROUND(+G$4/+'Age Factors'!G90,0)</f>
        <v>2679</v>
      </c>
      <c r="H90" s="47">
        <f>ROUND(+H$4/+'Age Factors'!H90,0)</f>
        <v>3328</v>
      </c>
      <c r="I90" s="47">
        <f>ROUND(+I$4/+'Age Factors'!I90,0)</f>
        <v>3782</v>
      </c>
      <c r="J90" s="47">
        <f>ROUND(+J$4/+'Age Factors'!J90,0)</f>
        <v>4058</v>
      </c>
      <c r="K90" s="47">
        <f>ROUND(+K$4/+'Age Factors'!K90,0)</f>
        <v>5171</v>
      </c>
      <c r="L90" s="47">
        <f>ROUND(+L$4/+'Age Factors'!L90,0)</f>
        <v>5576</v>
      </c>
      <c r="M90" s="47">
        <f>ROUND(+M$4/+'Age Factors'!M90,0)</f>
        <v>7076</v>
      </c>
      <c r="N90" s="47">
        <f>ROUND(+N$4/+'Age Factors'!N90,0)</f>
        <v>7510</v>
      </c>
      <c r="O90" s="47">
        <f>ROUND(+O$4/+'Age Factors'!O90,0)</f>
        <v>8927</v>
      </c>
      <c r="P90" s="47">
        <f>ROUND(+P$4/+'Age Factors'!P90,0)</f>
        <v>10796</v>
      </c>
      <c r="Q90" s="47">
        <f>ROUND(+Q$4/+'Age Factors'!Q90,0)</f>
        <v>15623</v>
      </c>
      <c r="R90" s="47">
        <f>ROUND(+R$4/+'Age Factors'!R90,0)</f>
        <v>19046</v>
      </c>
      <c r="S90" s="47">
        <f>ROUND(+S$4/+'Age Factors'!S90,0)</f>
        <v>34723</v>
      </c>
      <c r="T90" s="47">
        <f>ROUND(+T$4/+'Age Factors'!T90,0)</f>
        <v>46124</v>
      </c>
      <c r="U90" s="47">
        <f>ROUND(+U$4/+'Age Factors'!U90,0)</f>
        <v>78385</v>
      </c>
      <c r="V90" s="47">
        <f>ROUND(+V$4/+'Age Factors'!V90,0)</f>
        <v>85921</v>
      </c>
      <c r="W90" s="47">
        <f>ROUND(+W$4/+'Age Factors'!W90,0)</f>
        <v>114014</v>
      </c>
      <c r="X90" s="44"/>
    </row>
    <row r="91" spans="1:24">
      <c r="A91" s="51">
        <v>90</v>
      </c>
      <c r="B91" s="54">
        <f>ROUND(+B$4/+'Age Factors'!B91,0)</f>
        <v>691</v>
      </c>
      <c r="C91" s="54">
        <f>ROUND(+C$4/+'Age Factors'!C91,0)</f>
        <v>1737</v>
      </c>
      <c r="D91" s="54">
        <f>ROUND(+D$4/+'Age Factors'!D91,0)</f>
        <v>2085</v>
      </c>
      <c r="E91" s="54">
        <f>ROUND(+E$4/+'Age Factors'!E91,0)</f>
        <v>2236</v>
      </c>
      <c r="F91" s="54">
        <f>ROUND(+F$4/+'Age Factors'!F91,0)</f>
        <v>2781</v>
      </c>
      <c r="G91" s="54">
        <f>ROUND(+G$4/+'Age Factors'!G91,0)</f>
        <v>2800</v>
      </c>
      <c r="H91" s="54">
        <f>ROUND(+H$4/+'Age Factors'!H91,0)</f>
        <v>3478</v>
      </c>
      <c r="I91" s="512">
        <f>ROUND(+I$4/+'Age Factors'!I91,0)</f>
        <v>3954</v>
      </c>
      <c r="J91" s="54">
        <f>ROUND(+J$4/+'Age Factors'!J91,0)</f>
        <v>4244</v>
      </c>
      <c r="K91" s="54">
        <f>ROUND(+K$4/+'Age Factors'!K91,0)</f>
        <v>5412</v>
      </c>
      <c r="L91" s="54">
        <f>ROUND(+L$4/+'Age Factors'!L91,0)</f>
        <v>5837</v>
      </c>
      <c r="M91" s="54">
        <f>ROUND(+M$4/+'Age Factors'!M91,0)</f>
        <v>7416</v>
      </c>
      <c r="N91" s="54">
        <f>ROUND(+N$4/+'Age Factors'!N91,0)</f>
        <v>7872</v>
      </c>
      <c r="O91" s="54">
        <f>ROUND(+O$4/+'Age Factors'!O91,0)</f>
        <v>9356</v>
      </c>
      <c r="P91" s="54">
        <f>ROUND(+P$4/+'Age Factors'!P91,0)</f>
        <v>11313</v>
      </c>
      <c r="Q91" s="54">
        <f>ROUND(+Q$4/+'Age Factors'!Q91,0)</f>
        <v>16372</v>
      </c>
      <c r="R91" s="54">
        <f>ROUND(+R$4/+'Age Factors'!R91,0)</f>
        <v>19959</v>
      </c>
      <c r="S91" s="54">
        <f>ROUND(+S$4/+'Age Factors'!S91,0)</f>
        <v>36388</v>
      </c>
      <c r="T91" s="54">
        <f>ROUND(+T$4/+'Age Factors'!T91,0)</f>
        <v>48337</v>
      </c>
      <c r="U91" s="54">
        <f>ROUND(+U$4/+'Age Factors'!U91,0)</f>
        <v>82145</v>
      </c>
      <c r="V91" s="54">
        <f>ROUND(+V$4/+'Age Factors'!V91,0)</f>
        <v>90043</v>
      </c>
      <c r="W91" s="54">
        <f>ROUND(+W$4/+'Age Factors'!W91,0)</f>
        <v>119484</v>
      </c>
      <c r="X91" s="44"/>
    </row>
    <row r="92" spans="1:24">
      <c r="A92" s="46">
        <v>91</v>
      </c>
      <c r="B92" s="47">
        <f>ROUND(+B$4/+'Age Factors'!B92,0)</f>
        <v>752</v>
      </c>
      <c r="C92" s="47">
        <f>ROUND(+C$4/+'Age Factors'!C92,0)</f>
        <v>1824</v>
      </c>
      <c r="D92" s="47">
        <f>ROUND(+D$4/+'Age Factors'!D92,0)</f>
        <v>2188</v>
      </c>
      <c r="E92" s="47">
        <f>ROUND(+E$4/+'Age Factors'!E92,0)</f>
        <v>2346</v>
      </c>
      <c r="F92" s="47">
        <f>ROUND(+F$4/+'Age Factors'!F92,0)</f>
        <v>2918</v>
      </c>
      <c r="G92" s="47">
        <f>ROUND(+G$4/+'Age Factors'!G92,0)</f>
        <v>2938</v>
      </c>
      <c r="H92" s="47">
        <f>ROUND(+H$4/+'Age Factors'!H92,0)</f>
        <v>3649</v>
      </c>
      <c r="I92" s="47">
        <f>ROUND(+I$4/+'Age Factors'!I92,0)</f>
        <v>4150</v>
      </c>
      <c r="J92" s="47">
        <f>ROUND(+J$4/+'Age Factors'!J92,0)</f>
        <v>4455</v>
      </c>
      <c r="K92" s="47">
        <f>ROUND(+K$4/+'Age Factors'!K92,0)</f>
        <v>5688</v>
      </c>
      <c r="L92" s="47">
        <f>ROUND(+L$4/+'Age Factors'!L92,0)</f>
        <v>6135</v>
      </c>
      <c r="M92" s="47">
        <f>ROUND(+M$4/+'Age Factors'!M92,0)</f>
        <v>7801</v>
      </c>
      <c r="N92" s="47">
        <f>ROUND(+N$4/+'Age Factors'!N92,0)</f>
        <v>8282</v>
      </c>
      <c r="O92" s="47">
        <f>ROUND(+O$4/+'Age Factors'!O92,0)</f>
        <v>9844</v>
      </c>
      <c r="P92" s="47">
        <f>ROUND(+P$4/+'Age Factors'!P92,0)</f>
        <v>11902</v>
      </c>
      <c r="Q92" s="47">
        <f>ROUND(+Q$4/+'Age Factors'!Q92,0)</f>
        <v>17222</v>
      </c>
      <c r="R92" s="47">
        <f>ROUND(+R$4/+'Age Factors'!R92,0)</f>
        <v>20995</v>
      </c>
      <c r="S92" s="47">
        <f>ROUND(+S$4/+'Age Factors'!S92,0)</f>
        <v>38277</v>
      </c>
      <c r="T92" s="47">
        <f>ROUND(+T$4/+'Age Factors'!T92,0)</f>
        <v>50845</v>
      </c>
      <c r="U92" s="47">
        <f>ROUND(+U$4/+'Age Factors'!U92,0)</f>
        <v>86408</v>
      </c>
      <c r="V92" s="47">
        <f>ROUND(+V$4/+'Age Factors'!V92,0)</f>
        <v>94716</v>
      </c>
      <c r="W92" s="47">
        <f>ROUND(+W$4/+'Age Factors'!W92,0)</f>
        <v>125684</v>
      </c>
      <c r="X92" s="44"/>
    </row>
    <row r="93" spans="1:24">
      <c r="A93" s="46">
        <v>92</v>
      </c>
      <c r="B93" s="47">
        <f>ROUND(+B$4/+'Age Factors'!B93,0)</f>
        <v>828</v>
      </c>
      <c r="C93" s="47">
        <f>ROUND(+C$4/+'Age Factors'!C93,0)</f>
        <v>1922</v>
      </c>
      <c r="D93" s="47">
        <f>ROUND(+D$4/+'Age Factors'!D93,0)</f>
        <v>2305</v>
      </c>
      <c r="E93" s="47">
        <f>ROUND(+E$4/+'Age Factors'!E93,0)</f>
        <v>2472</v>
      </c>
      <c r="F93" s="47">
        <f>ROUND(+F$4/+'Age Factors'!F93,0)</f>
        <v>3074</v>
      </c>
      <c r="G93" s="47">
        <f>ROUND(+G$4/+'Age Factors'!G93,0)</f>
        <v>3095</v>
      </c>
      <c r="H93" s="47">
        <f>ROUND(+H$4/+'Age Factors'!H93,0)</f>
        <v>3843</v>
      </c>
      <c r="I93" s="47">
        <f>ROUND(+I$4/+'Age Factors'!I93,0)</f>
        <v>4373</v>
      </c>
      <c r="J93" s="47">
        <f>ROUND(+J$4/+'Age Factors'!J93,0)</f>
        <v>4696</v>
      </c>
      <c r="K93" s="47">
        <f>ROUND(+K$4/+'Age Factors'!K93,0)</f>
        <v>6001</v>
      </c>
      <c r="L93" s="47">
        <f>ROUND(+L$4/+'Age Factors'!L93,0)</f>
        <v>6476</v>
      </c>
      <c r="M93" s="47">
        <f>ROUND(+M$4/+'Age Factors'!M93,0)</f>
        <v>8243</v>
      </c>
      <c r="N93" s="47">
        <f>ROUND(+N$4/+'Age Factors'!N93,0)</f>
        <v>8754</v>
      </c>
      <c r="O93" s="47">
        <f>ROUND(+O$4/+'Age Factors'!O93,0)</f>
        <v>10405</v>
      </c>
      <c r="P93" s="47">
        <f>ROUND(+P$4/+'Age Factors'!P93,0)</f>
        <v>12579</v>
      </c>
      <c r="Q93" s="47">
        <f>ROUND(+Q$4/+'Age Factors'!Q93,0)</f>
        <v>18201</v>
      </c>
      <c r="R93" s="47">
        <f>ROUND(+R$4/+'Age Factors'!R93,0)</f>
        <v>22189</v>
      </c>
      <c r="S93" s="47">
        <f>ROUND(+S$4/+'Age Factors'!S93,0)</f>
        <v>40453</v>
      </c>
      <c r="T93" s="47">
        <f>ROUND(+T$4/+'Age Factors'!T93,0)</f>
        <v>53736</v>
      </c>
      <c r="U93" s="47">
        <f>ROUND(+U$4/+'Age Factors'!U93,0)</f>
        <v>91321</v>
      </c>
      <c r="V93" s="47">
        <f>ROUND(+V$4/+'Age Factors'!V93,0)</f>
        <v>100101</v>
      </c>
      <c r="W93" s="47">
        <f>ROUND(+W$4/+'Age Factors'!W93,0)</f>
        <v>132830</v>
      </c>
      <c r="X93" s="44"/>
    </row>
    <row r="94" spans="1:24">
      <c r="A94" s="46">
        <v>93</v>
      </c>
      <c r="B94" s="47">
        <f>ROUND(+B$4/+'Age Factors'!B94,0)</f>
        <v>924</v>
      </c>
      <c r="C94" s="47">
        <f>ROUND(+C$4/+'Age Factors'!C94,0)</f>
        <v>2033</v>
      </c>
      <c r="D94" s="47">
        <f>ROUND(+D$4/+'Age Factors'!D94,0)</f>
        <v>2440</v>
      </c>
      <c r="E94" s="47">
        <f>ROUND(+E$4/+'Age Factors'!E94,0)</f>
        <v>2615</v>
      </c>
      <c r="F94" s="47">
        <f>ROUND(+F$4/+'Age Factors'!F94,0)</f>
        <v>3251</v>
      </c>
      <c r="G94" s="47">
        <f>ROUND(+G$4/+'Age Factors'!G94,0)</f>
        <v>3274</v>
      </c>
      <c r="H94" s="47">
        <f>ROUND(+H$4/+'Age Factors'!H94,0)</f>
        <v>4065</v>
      </c>
      <c r="I94" s="47">
        <f>ROUND(+I$4/+'Age Factors'!I94,0)</f>
        <v>4629</v>
      </c>
      <c r="J94" s="47">
        <f>ROUND(+J$4/+'Age Factors'!J94,0)</f>
        <v>4971</v>
      </c>
      <c r="K94" s="47">
        <f>ROUND(+K$4/+'Age Factors'!K94,0)</f>
        <v>6362</v>
      </c>
      <c r="L94" s="47">
        <f>ROUND(+L$4/+'Age Factors'!L94,0)</f>
        <v>6869</v>
      </c>
      <c r="M94" s="47">
        <f>ROUND(+M$4/+'Age Factors'!M94,0)</f>
        <v>8754</v>
      </c>
      <c r="N94" s="47">
        <f>ROUND(+N$4/+'Age Factors'!N94,0)</f>
        <v>9299</v>
      </c>
      <c r="O94" s="47">
        <f>ROUND(+O$4/+'Age Factors'!O94,0)</f>
        <v>11051</v>
      </c>
      <c r="P94" s="47">
        <f>ROUND(+P$4/+'Age Factors'!P94,0)</f>
        <v>13362</v>
      </c>
      <c r="Q94" s="47">
        <f>ROUND(+Q$4/+'Age Factors'!Q94,0)</f>
        <v>19329</v>
      </c>
      <c r="R94" s="47">
        <f>ROUND(+R$4/+'Age Factors'!R94,0)</f>
        <v>23564</v>
      </c>
      <c r="S94" s="47">
        <f>ROUND(+S$4/+'Age Factors'!S94,0)</f>
        <v>42960</v>
      </c>
      <c r="T94" s="47">
        <f>ROUND(+T$4/+'Age Factors'!T94,0)</f>
        <v>57067</v>
      </c>
      <c r="U94" s="47">
        <f>ROUND(+U$4/+'Age Factors'!U94,0)</f>
        <v>96981</v>
      </c>
      <c r="V94" s="47">
        <f>ROUND(+V$4/+'Age Factors'!V94,0)</f>
        <v>106305</v>
      </c>
      <c r="W94" s="47">
        <f>ROUND(+W$4/+'Age Factors'!W94,0)</f>
        <v>141063</v>
      </c>
      <c r="X94" s="44"/>
    </row>
    <row r="95" spans="1:24">
      <c r="A95" s="46">
        <v>94</v>
      </c>
      <c r="B95" s="47">
        <f>ROUND(+B$4/+'Age Factors'!B95,0)</f>
        <v>1048</v>
      </c>
      <c r="C95" s="47">
        <f>ROUND(+C$4/+'Age Factors'!C95,0)</f>
        <v>2163</v>
      </c>
      <c r="D95" s="47">
        <f>ROUND(+D$4/+'Age Factors'!D95,0)</f>
        <v>2595</v>
      </c>
      <c r="E95" s="47">
        <f>ROUND(+E$4/+'Age Factors'!E95,0)</f>
        <v>2782</v>
      </c>
      <c r="F95" s="47">
        <f>ROUND(+F$4/+'Age Factors'!F95,0)</f>
        <v>3458</v>
      </c>
      <c r="G95" s="47">
        <f>ROUND(+G$4/+'Age Factors'!G95,0)</f>
        <v>3482</v>
      </c>
      <c r="H95" s="47">
        <f>ROUND(+H$4/+'Age Factors'!H95,0)</f>
        <v>4323</v>
      </c>
      <c r="I95" s="47">
        <f>ROUND(+I$4/+'Age Factors'!I95,0)</f>
        <v>4926</v>
      </c>
      <c r="J95" s="47">
        <f>ROUND(+J$4/+'Age Factors'!J95,0)</f>
        <v>5294</v>
      </c>
      <c r="K95" s="47">
        <f>ROUND(+K$4/+'Age Factors'!K95,0)</f>
        <v>6784</v>
      </c>
      <c r="L95" s="47">
        <f>ROUND(+L$4/+'Age Factors'!L95,0)</f>
        <v>7326</v>
      </c>
      <c r="M95" s="47">
        <f>ROUND(+M$4/+'Age Factors'!M95,0)</f>
        <v>9349</v>
      </c>
      <c r="N95" s="47">
        <f>ROUND(+N$4/+'Age Factors'!N95,0)</f>
        <v>9937</v>
      </c>
      <c r="O95" s="47">
        <f>ROUND(+O$4/+'Age Factors'!O95,0)</f>
        <v>11810</v>
      </c>
      <c r="P95" s="47">
        <f>ROUND(+P$4/+'Age Factors'!P95,0)</f>
        <v>14278</v>
      </c>
      <c r="Q95" s="47">
        <f>ROUND(+Q$4/+'Age Factors'!Q95,0)</f>
        <v>20654</v>
      </c>
      <c r="R95" s="47">
        <f>ROUND(+R$4/+'Age Factors'!R95,0)</f>
        <v>25178</v>
      </c>
      <c r="S95" s="47">
        <f>ROUND(+S$4/+'Age Factors'!S95,0)</f>
        <v>45904</v>
      </c>
      <c r="T95" s="47">
        <f>ROUND(+T$4/+'Age Factors'!T95,0)</f>
        <v>60976</v>
      </c>
      <c r="U95" s="47">
        <f>ROUND(+U$4/+'Age Factors'!U95,0)</f>
        <v>103625</v>
      </c>
      <c r="V95" s="47">
        <f>ROUND(+V$4/+'Age Factors'!V95,0)</f>
        <v>113588</v>
      </c>
      <c r="W95" s="47">
        <f>ROUND(+W$4/+'Age Factors'!W95,0)</f>
        <v>150728</v>
      </c>
      <c r="X95" s="44"/>
    </row>
    <row r="96" spans="1:24">
      <c r="A96" s="51">
        <v>95</v>
      </c>
      <c r="B96" s="54">
        <f>ROUND(+B$4/+'Age Factors'!B96,0)</f>
        <v>1217</v>
      </c>
      <c r="C96" s="54">
        <f>ROUND(+C$4/+'Age Factors'!C96,0)</f>
        <v>2315</v>
      </c>
      <c r="D96" s="54">
        <f>ROUND(+D$4/+'Age Factors'!D96,0)</f>
        <v>2777</v>
      </c>
      <c r="E96" s="54">
        <f>ROUND(+E$4/+'Age Factors'!E96,0)</f>
        <v>2976</v>
      </c>
      <c r="F96" s="54">
        <f>ROUND(+F$4/+'Age Factors'!F96,0)</f>
        <v>3700</v>
      </c>
      <c r="G96" s="54">
        <f>ROUND(+G$4/+'Age Factors'!G96,0)</f>
        <v>3725</v>
      </c>
      <c r="H96" s="54">
        <f>ROUND(+H$4/+'Age Factors'!H96,0)</f>
        <v>4625</v>
      </c>
      <c r="I96" s="512">
        <f>ROUND(+I$4/+'Age Factors'!I96,0)</f>
        <v>5274</v>
      </c>
      <c r="J96" s="54">
        <f>ROUND(+J$4/+'Age Factors'!J96,0)</f>
        <v>5671</v>
      </c>
      <c r="K96" s="54">
        <f>ROUND(+K$4/+'Age Factors'!K96,0)</f>
        <v>7278</v>
      </c>
      <c r="L96" s="54">
        <f>ROUND(+L$4/+'Age Factors'!L96,0)</f>
        <v>7866</v>
      </c>
      <c r="M96" s="54">
        <f>ROUND(+M$4/+'Age Factors'!M96,0)</f>
        <v>10056</v>
      </c>
      <c r="N96" s="54">
        <f>ROUND(+N$4/+'Age Factors'!N96,0)</f>
        <v>10691</v>
      </c>
      <c r="O96" s="54">
        <f>ROUND(+O$4/+'Age Factors'!O96,0)</f>
        <v>12705</v>
      </c>
      <c r="P96" s="54">
        <f>ROUND(+P$4/+'Age Factors'!P96,0)</f>
        <v>15356</v>
      </c>
      <c r="Q96" s="54">
        <f>ROUND(+Q$4/+'Age Factors'!Q96,0)</f>
        <v>22214</v>
      </c>
      <c r="R96" s="54">
        <f>ROUND(+R$4/+'Age Factors'!R96,0)</f>
        <v>27080</v>
      </c>
      <c r="S96" s="54">
        <f>ROUND(+S$4/+'Age Factors'!S96,0)</f>
        <v>49371</v>
      </c>
      <c r="T96" s="54">
        <f>ROUND(+T$4/+'Age Factors'!T96,0)</f>
        <v>65582</v>
      </c>
      <c r="U96" s="54">
        <f>ROUND(+U$4/+'Age Factors'!U96,0)</f>
        <v>111452</v>
      </c>
      <c r="V96" s="54">
        <f>ROUND(+V$4/+'Age Factors'!V96,0)</f>
        <v>122168</v>
      </c>
      <c r="W96" s="54">
        <f>ROUND(+W$4/+'Age Factors'!W96,0)</f>
        <v>162112</v>
      </c>
      <c r="X96" s="44"/>
    </row>
    <row r="97" spans="1:24">
      <c r="A97" s="46">
        <v>96</v>
      </c>
      <c r="B97" s="47">
        <f>ROUND(+B$4/+'Age Factors'!B97,0)</f>
        <v>1457</v>
      </c>
      <c r="C97" s="47">
        <f>ROUND(+C$4/+'Age Factors'!C97,0)</f>
        <v>2494</v>
      </c>
      <c r="D97" s="47">
        <f>ROUND(+D$4/+'Age Factors'!D97,0)</f>
        <v>2991</v>
      </c>
      <c r="E97" s="47">
        <f>ROUND(+E$4/+'Age Factors'!E97,0)</f>
        <v>3206</v>
      </c>
      <c r="F97" s="47">
        <f>ROUND(+F$4/+'Age Factors'!F97,0)</f>
        <v>3987</v>
      </c>
      <c r="G97" s="47">
        <f>ROUND(+G$4/+'Age Factors'!G97,0)</f>
        <v>4014</v>
      </c>
      <c r="H97" s="47">
        <f>ROUND(+H$4/+'Age Factors'!H97,0)</f>
        <v>4983</v>
      </c>
      <c r="I97" s="47">
        <f>ROUND(+I$4/+'Age Factors'!I97,0)</f>
        <v>5688</v>
      </c>
      <c r="J97" s="47">
        <f>ROUND(+J$4/+'Age Factors'!J97,0)</f>
        <v>6120</v>
      </c>
      <c r="K97" s="47">
        <f>ROUND(+K$4/+'Age Factors'!K97,0)</f>
        <v>7869</v>
      </c>
      <c r="L97" s="47">
        <f>ROUND(+L$4/+'Age Factors'!L97,0)</f>
        <v>8508</v>
      </c>
      <c r="M97" s="47">
        <f>ROUND(+M$4/+'Age Factors'!M97,0)</f>
        <v>10899</v>
      </c>
      <c r="N97" s="47">
        <f>ROUND(+N$4/+'Age Factors'!N97,0)</f>
        <v>11596</v>
      </c>
      <c r="O97" s="47">
        <f>ROUND(+O$4/+'Age Factors'!O97,0)</f>
        <v>13778</v>
      </c>
      <c r="P97" s="47">
        <f>ROUND(+P$4/+'Age Factors'!P97,0)</f>
        <v>16656</v>
      </c>
      <c r="Q97" s="47">
        <f>ROUND(+Q$4/+'Age Factors'!Q97,0)</f>
        <v>24093</v>
      </c>
      <c r="R97" s="47">
        <f>ROUND(+R$4/+'Age Factors'!R97,0)</f>
        <v>29371</v>
      </c>
      <c r="S97" s="47">
        <f>ROUND(+S$4/+'Age Factors'!S97,0)</f>
        <v>53546</v>
      </c>
      <c r="T97" s="47">
        <f>ROUND(+T$4/+'Age Factors'!T97,0)</f>
        <v>71129</v>
      </c>
      <c r="U97" s="47">
        <f>ROUND(+U$4/+'Age Factors'!U97,0)</f>
        <v>120879</v>
      </c>
      <c r="V97" s="47">
        <f>ROUND(+V$4/+'Age Factors'!V97,0)</f>
        <v>132501</v>
      </c>
      <c r="W97" s="47">
        <f>ROUND(+W$4/+'Age Factors'!W97,0)</f>
        <v>175824</v>
      </c>
      <c r="X97" s="44"/>
    </row>
    <row r="98" spans="1:24">
      <c r="A98" s="46">
        <v>97</v>
      </c>
      <c r="B98" s="47">
        <f>ROUND(+B$4/+'Age Factors'!B98,0)</f>
        <v>1828</v>
      </c>
      <c r="C98" s="47">
        <f>ROUND(+C$4/+'Age Factors'!C98,0)</f>
        <v>2709</v>
      </c>
      <c r="D98" s="47">
        <f>ROUND(+D$4/+'Age Factors'!D98,0)</f>
        <v>3249</v>
      </c>
      <c r="E98" s="47">
        <f>ROUND(+E$4/+'Age Factors'!E98,0)</f>
        <v>3483</v>
      </c>
      <c r="F98" s="47">
        <f>ROUND(+F$4/+'Age Factors'!F98,0)</f>
        <v>4329</v>
      </c>
      <c r="G98" s="47">
        <f>ROUND(+G$4/+'Age Factors'!G98,0)</f>
        <v>4360</v>
      </c>
      <c r="H98" s="47">
        <f>ROUND(+H$4/+'Age Factors'!H98,0)</f>
        <v>5412</v>
      </c>
      <c r="I98" s="47">
        <f>ROUND(+I$4/+'Age Factors'!I98,0)</f>
        <v>6185</v>
      </c>
      <c r="J98" s="47">
        <f>ROUND(+J$4/+'Age Factors'!J98,0)</f>
        <v>6659</v>
      </c>
      <c r="K98" s="47">
        <f>ROUND(+K$4/+'Age Factors'!K98,0)</f>
        <v>8585</v>
      </c>
      <c r="L98" s="47">
        <f>ROUND(+L$4/+'Age Factors'!L98,0)</f>
        <v>9288</v>
      </c>
      <c r="M98" s="47">
        <f>ROUND(+M$4/+'Age Factors'!M98,0)</f>
        <v>11928</v>
      </c>
      <c r="N98" s="47">
        <f>ROUND(+N$4/+'Age Factors'!N98,0)</f>
        <v>12697</v>
      </c>
      <c r="O98" s="47">
        <f>ROUND(+O$4/+'Age Factors'!O98,0)</f>
        <v>15088</v>
      </c>
      <c r="P98" s="47">
        <f>ROUND(+P$4/+'Age Factors'!P98,0)</f>
        <v>18235</v>
      </c>
      <c r="Q98" s="47">
        <f>ROUND(+Q$4/+'Age Factors'!Q98,0)</f>
        <v>26376</v>
      </c>
      <c r="R98" s="47">
        <f>ROUND(+R$4/+'Age Factors'!R98,0)</f>
        <v>32155</v>
      </c>
      <c r="S98" s="47">
        <f>ROUND(+S$4/+'Age Factors'!S98,0)</f>
        <v>58622</v>
      </c>
      <c r="T98" s="47">
        <f>ROUND(+T$4/+'Age Factors'!T98,0)</f>
        <v>77871</v>
      </c>
      <c r="U98" s="47">
        <f>ROUND(+U$4/+'Age Factors'!U98,0)</f>
        <v>132337</v>
      </c>
      <c r="V98" s="47">
        <f>ROUND(+V$4/+'Age Factors'!V98,0)</f>
        <v>145060</v>
      </c>
      <c r="W98" s="47">
        <f>ROUND(+W$4/+'Age Factors'!W98,0)</f>
        <v>192490</v>
      </c>
      <c r="X98" s="44"/>
    </row>
    <row r="99" spans="1:24">
      <c r="A99" s="46">
        <v>98</v>
      </c>
      <c r="B99" s="47">
        <f>ROUND(+B$4/+'Age Factors'!B99,0)</f>
        <v>2471</v>
      </c>
      <c r="C99" s="47">
        <f>ROUND(+C$4/+'Age Factors'!C99,0)</f>
        <v>2971</v>
      </c>
      <c r="D99" s="47">
        <f>ROUND(+D$4/+'Age Factors'!D99,0)</f>
        <v>3565</v>
      </c>
      <c r="E99" s="47">
        <f>ROUND(+E$4/+'Age Factors'!E99,0)</f>
        <v>3821</v>
      </c>
      <c r="F99" s="47">
        <f>ROUND(+F$4/+'Age Factors'!F99,0)</f>
        <v>4750</v>
      </c>
      <c r="G99" s="47">
        <f>ROUND(+G$4/+'Age Factors'!G99,0)</f>
        <v>4784</v>
      </c>
      <c r="H99" s="47">
        <f>ROUND(+H$4/+'Age Factors'!H99,0)</f>
        <v>5939</v>
      </c>
      <c r="I99" s="47">
        <f>ROUND(+I$4/+'Age Factors'!I99,0)</f>
        <v>6798</v>
      </c>
      <c r="J99" s="47">
        <f>ROUND(+J$4/+'Age Factors'!J99,0)</f>
        <v>7326</v>
      </c>
      <c r="K99" s="47">
        <f>ROUND(+K$4/+'Age Factors'!K99,0)</f>
        <v>9471</v>
      </c>
      <c r="L99" s="47">
        <f>ROUND(+L$4/+'Age Factors'!L99,0)</f>
        <v>10257</v>
      </c>
      <c r="M99" s="47">
        <f>ROUND(+M$4/+'Age Factors'!M99,0)</f>
        <v>13214</v>
      </c>
      <c r="N99" s="47">
        <f>ROUND(+N$4/+'Age Factors'!N99,0)</f>
        <v>14074</v>
      </c>
      <c r="O99" s="47">
        <f>ROUND(+O$4/+'Age Factors'!O99,0)</f>
        <v>16721</v>
      </c>
      <c r="P99" s="47">
        <f>ROUND(+P$4/+'Age Factors'!P99,0)</f>
        <v>20211</v>
      </c>
      <c r="Q99" s="47">
        <f>ROUND(+Q$4/+'Age Factors'!Q99,0)</f>
        <v>29232</v>
      </c>
      <c r="R99" s="47">
        <f>ROUND(+R$4/+'Age Factors'!R99,0)</f>
        <v>35636</v>
      </c>
      <c r="S99" s="47">
        <f>ROUND(+S$4/+'Age Factors'!S99,0)</f>
        <v>64970</v>
      </c>
      <c r="T99" s="47">
        <f>ROUND(+T$4/+'Age Factors'!T99,0)</f>
        <v>86303</v>
      </c>
      <c r="U99" s="47">
        <f>ROUND(+U$4/+'Age Factors'!U99,0)</f>
        <v>146667</v>
      </c>
      <c r="V99" s="47">
        <f>ROUND(+V$4/+'Age Factors'!V99,0)</f>
        <v>160768</v>
      </c>
      <c r="W99" s="47">
        <f>ROUND(+W$4/+'Age Factors'!W99,0)</f>
        <v>213333</v>
      </c>
      <c r="X99" s="44"/>
    </row>
    <row r="100" spans="1:24">
      <c r="A100" s="46">
        <v>99</v>
      </c>
      <c r="B100" s="47">
        <f>ROUND(+B$4/+'Age Factors'!B100,0)</f>
        <v>3860</v>
      </c>
      <c r="C100" s="47">
        <f>ROUND(+C$4/+'Age Factors'!C100,0)</f>
        <v>3298</v>
      </c>
      <c r="D100" s="47">
        <f>ROUND(+D$4/+'Age Factors'!D100,0)</f>
        <v>3957</v>
      </c>
      <c r="E100" s="47">
        <f>ROUND(+E$4/+'Age Factors'!E100,0)</f>
        <v>4243</v>
      </c>
      <c r="F100" s="47">
        <f>ROUND(+F$4/+'Age Factors'!F100,0)</f>
        <v>5275</v>
      </c>
      <c r="G100" s="47">
        <f>ROUND(+G$4/+'Age Factors'!G100,0)</f>
        <v>5313</v>
      </c>
      <c r="H100" s="47">
        <f>ROUND(+H$4/+'Age Factors'!H100,0)</f>
        <v>6597</v>
      </c>
      <c r="I100" s="47">
        <f>ROUND(+I$4/+'Age Factors'!I100,0)</f>
        <v>7566</v>
      </c>
      <c r="J100" s="47">
        <f>ROUND(+J$4/+'Age Factors'!J100,0)</f>
        <v>8159</v>
      </c>
      <c r="K100" s="47">
        <f>ROUND(+K$4/+'Age Factors'!K100,0)</f>
        <v>10587</v>
      </c>
      <c r="L100" s="47">
        <f>ROUND(+L$4/+'Age Factors'!L100,0)</f>
        <v>11482</v>
      </c>
      <c r="M100" s="47">
        <f>ROUND(+M$4/+'Age Factors'!M100,0)</f>
        <v>14845</v>
      </c>
      <c r="N100" s="47">
        <f>ROUND(+N$4/+'Age Factors'!N100,0)</f>
        <v>15830</v>
      </c>
      <c r="O100" s="47">
        <f>ROUND(+O$4/+'Age Factors'!O100,0)</f>
        <v>18810</v>
      </c>
      <c r="P100" s="47">
        <f>ROUND(+P$4/+'Age Factors'!P100,0)</f>
        <v>22729</v>
      </c>
      <c r="Q100" s="47">
        <f>ROUND(+Q$4/+'Age Factors'!Q100,0)</f>
        <v>32871</v>
      </c>
      <c r="R100" s="47">
        <f>ROUND(+R$4/+'Age Factors'!R100,0)</f>
        <v>40073</v>
      </c>
      <c r="S100" s="47">
        <f>ROUND(+S$4/+'Age Factors'!S100,0)</f>
        <v>73058</v>
      </c>
      <c r="T100" s="47">
        <f>ROUND(+T$4/+'Age Factors'!T100,0)</f>
        <v>97047</v>
      </c>
      <c r="U100" s="47">
        <f>ROUND(+U$4/+'Age Factors'!U100,0)</f>
        <v>164925</v>
      </c>
      <c r="V100" s="47">
        <f>ROUND(+V$4/+'Age Factors'!V100,0)</f>
        <v>180781</v>
      </c>
      <c r="W100" s="47">
        <f>ROUND(+W$4/+'Age Factors'!W100,0)</f>
        <v>239891</v>
      </c>
      <c r="X100" s="44"/>
    </row>
    <row r="101" spans="1:24" ht="15.75" thickBot="1">
      <c r="A101" s="51">
        <v>100</v>
      </c>
      <c r="B101" s="54">
        <f>ROUND(+B$4/+'Age Factors'!B101,0)</f>
        <v>9134</v>
      </c>
      <c r="C101" s="54">
        <f>ROUND(+C$4/+'Age Factors'!C101,0)</f>
        <v>3717</v>
      </c>
      <c r="D101" s="54">
        <f>ROUND(+D$4/+'Age Factors'!D101,0)</f>
        <v>4460</v>
      </c>
      <c r="E101" s="54">
        <f>ROUND(+E$4/+'Age Factors'!E101,0)</f>
        <v>4782</v>
      </c>
      <c r="F101" s="54">
        <f>ROUND(+F$4/+'Age Factors'!F101,0)</f>
        <v>5948</v>
      </c>
      <c r="G101" s="54">
        <f>ROUND(+G$4/+'Age Factors'!G101,0)</f>
        <v>5991</v>
      </c>
      <c r="H101" s="54">
        <f>ROUND(+H$4/+'Age Factors'!H101,0)</f>
        <v>7440</v>
      </c>
      <c r="I101" s="513">
        <f>ROUND(+I$4/+'Age Factors'!I101,0)</f>
        <v>8552</v>
      </c>
      <c r="J101" s="511">
        <f>ROUND(+J$4/+'Age Factors'!J101,0)</f>
        <v>9238</v>
      </c>
      <c r="K101" s="513">
        <f>ROUND(+K$4/+'Age Factors'!K101,0)</f>
        <v>12045</v>
      </c>
      <c r="L101" s="54">
        <f>ROUND(+L$4/+'Age Factors'!L101,0)</f>
        <v>13080</v>
      </c>
      <c r="M101" s="54">
        <f>ROUND(+M$4/+'Age Factors'!M101,0)</f>
        <v>17006</v>
      </c>
      <c r="N101" s="54">
        <f>ROUND(+N$4/+'Age Factors'!N101,0)</f>
        <v>18154</v>
      </c>
      <c r="O101" s="54">
        <f>ROUND(+O$4/+'Age Factors'!O101,0)</f>
        <v>21575</v>
      </c>
      <c r="P101" s="54">
        <f>ROUND(+P$4/+'Age Factors'!P101,0)</f>
        <v>26073</v>
      </c>
      <c r="Q101" s="54">
        <f>ROUND(+Q$4/+'Age Factors'!Q101,0)</f>
        <v>37702</v>
      </c>
      <c r="R101" s="54">
        <f>ROUND(+R$4/+'Age Factors'!R101,0)</f>
        <v>45961</v>
      </c>
      <c r="S101" s="54">
        <f>ROUND(+S$4/+'Age Factors'!S101,0)</f>
        <v>83794</v>
      </c>
      <c r="T101" s="54">
        <f>ROUND(+T$4/+'Age Factors'!T101,0)</f>
        <v>111308</v>
      </c>
      <c r="U101" s="54">
        <f>ROUND(+U$4/+'Age Factors'!U101,0)</f>
        <v>189161</v>
      </c>
      <c r="V101" s="54">
        <f>ROUND(+V$4/+'Age Factors'!V101,0)</f>
        <v>207348</v>
      </c>
      <c r="W101" s="54">
        <f>ROUND(+W$4/+'Age Factors'!W101,0)</f>
        <v>275143</v>
      </c>
    </row>
    <row r="102" spans="1:24" ht="15.75">
      <c r="A102" s="171" t="s">
        <v>1009</v>
      </c>
      <c r="B102" s="15"/>
      <c r="C102" s="15"/>
      <c r="D102" s="15"/>
      <c r="E102" s="15"/>
      <c r="F102" s="15"/>
      <c r="G102" s="15"/>
      <c r="H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4">
      <c r="A103" s="172" t="s">
        <v>351</v>
      </c>
    </row>
    <row r="104" spans="1:24" ht="15.75">
      <c r="A104" s="173" t="s">
        <v>1008</v>
      </c>
    </row>
    <row r="105" spans="1:24" ht="15.75">
      <c r="A105" s="173" t="s">
        <v>347</v>
      </c>
    </row>
    <row r="106" spans="1:24" ht="15.75">
      <c r="A106" s="173" t="s">
        <v>2211</v>
      </c>
    </row>
    <row r="107" spans="1:24" ht="15.75">
      <c r="A107" s="173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7"/>
  <sheetViews>
    <sheetView zoomScale="87" zoomScaleNormal="87" workbookViewId="0">
      <selection activeCell="N30" sqref="N3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2213</v>
      </c>
      <c r="B1" s="41"/>
      <c r="C1" s="41"/>
      <c r="D1" s="41"/>
    </row>
    <row r="2" spans="1:24" ht="15.75" thickBot="1">
      <c r="A2" s="42" t="s">
        <v>42</v>
      </c>
      <c r="B2" s="160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105</v>
      </c>
      <c r="H2" s="43" t="s">
        <v>93</v>
      </c>
      <c r="I2" s="43" t="s">
        <v>2229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1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515">
        <v>11.265408000000001</v>
      </c>
      <c r="J3" s="161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68" t="s">
        <v>86</v>
      </c>
      <c r="B4" s="162">
        <v>231.99999999999997</v>
      </c>
      <c r="C4" s="47">
        <v>769</v>
      </c>
      <c r="D4" s="47">
        <v>930</v>
      </c>
      <c r="E4" s="47">
        <v>1000</v>
      </c>
      <c r="F4" s="47">
        <v>1255</v>
      </c>
      <c r="G4" s="47">
        <v>1264</v>
      </c>
      <c r="H4" s="47">
        <v>1584</v>
      </c>
      <c r="I4" s="446">
        <f>Parameters!$H19</f>
        <v>1790</v>
      </c>
      <c r="J4" s="47">
        <v>1915</v>
      </c>
      <c r="K4" s="47">
        <v>2415</v>
      </c>
      <c r="L4" s="47">
        <v>2595</v>
      </c>
      <c r="M4" s="47">
        <v>3260</v>
      </c>
      <c r="N4" s="47">
        <v>3451.0000000000005</v>
      </c>
      <c r="O4" s="47">
        <v>4110</v>
      </c>
      <c r="P4" s="47">
        <v>4980</v>
      </c>
      <c r="Q4" s="47">
        <v>7235</v>
      </c>
      <c r="R4" s="47">
        <v>8820</v>
      </c>
      <c r="S4" s="47">
        <v>16080</v>
      </c>
      <c r="T4" s="47">
        <v>21360</v>
      </c>
      <c r="U4" s="47">
        <v>36300</v>
      </c>
      <c r="V4" s="47">
        <v>39790</v>
      </c>
      <c r="W4" s="47">
        <v>52800.000000000007</v>
      </c>
      <c r="X4" s="44"/>
    </row>
    <row r="5" spans="1:24" ht="15.75" thickBot="1">
      <c r="A5" s="46" t="s">
        <v>87</v>
      </c>
      <c r="B5" s="48">
        <v>2.685185185185185E-3</v>
      </c>
      <c r="C5" s="48">
        <v>8.9004629629629625E-3</v>
      </c>
      <c r="D5" s="48">
        <v>1.0763888888888889E-2</v>
      </c>
      <c r="E5" s="48">
        <v>1.1599999999999999E-2</v>
      </c>
      <c r="F5" s="48">
        <v>1.4525462962962962E-2</v>
      </c>
      <c r="G5" s="48">
        <v>1.462962962962963E-2</v>
      </c>
      <c r="H5" s="48">
        <v>1.8333333333333333E-2</v>
      </c>
      <c r="I5" s="447">
        <f t="shared" ref="I5" si="0">I4/86400</f>
        <v>2.0717592592592593E-2</v>
      </c>
      <c r="J5" s="48">
        <v>2.2164351851851852E-2</v>
      </c>
      <c r="K5" s="48">
        <v>2.795138888888889E-2</v>
      </c>
      <c r="L5" s="48">
        <v>3.0034722222222223E-2</v>
      </c>
      <c r="M5" s="48">
        <v>3.7731481481481484E-2</v>
      </c>
      <c r="N5" s="48">
        <v>3.9942129629629633E-2</v>
      </c>
      <c r="O5" s="48">
        <v>4.7569444444444442E-2</v>
      </c>
      <c r="P5" s="48">
        <v>5.7638888888888892E-2</v>
      </c>
      <c r="Q5" s="48">
        <v>8.3738425925925924E-2</v>
      </c>
      <c r="R5" s="48">
        <v>0.10208333333333333</v>
      </c>
      <c r="S5" s="48">
        <v>0.18611111111111112</v>
      </c>
      <c r="T5" s="48">
        <v>0.24722222222222223</v>
      </c>
      <c r="U5" s="48">
        <v>0.4201388888888889</v>
      </c>
      <c r="V5" s="48">
        <v>0.46053240740740742</v>
      </c>
      <c r="W5" s="48">
        <v>0.61111111111111116</v>
      </c>
      <c r="X5" s="44"/>
    </row>
    <row r="6" spans="1:24">
      <c r="A6" s="50">
        <v>5</v>
      </c>
      <c r="B6" s="167">
        <f>AgeStanSec!B6/86400</f>
        <v>3.7152777777777778E-3</v>
      </c>
      <c r="C6" s="164">
        <f>AgeStanSec!C6/86400</f>
        <v>1.6087962962962964E-2</v>
      </c>
      <c r="D6" s="137">
        <f>AgeStanSec!D6/86400</f>
        <v>1.982638888888889E-2</v>
      </c>
      <c r="E6" s="136">
        <f>AgeStanSec!E6/86400</f>
        <v>2.0914351851851851E-2</v>
      </c>
      <c r="F6" s="137">
        <f>AgeStanSec!F6/86400</f>
        <v>2.6249999999999999E-2</v>
      </c>
      <c r="G6" s="136">
        <f>AgeStanSec!G6/86400</f>
        <v>2.6435185185185187E-2</v>
      </c>
      <c r="H6" s="136">
        <f>AgeStanSec!H6/86400</f>
        <v>3.5682870370370372E-2</v>
      </c>
      <c r="I6" s="136">
        <f>AgeStanSec!I6/86400</f>
        <v>4.0983796296296296E-2</v>
      </c>
      <c r="J6" s="137">
        <f>AgeStanSec!J6/86400</f>
        <v>4.0057870370370369E-2</v>
      </c>
      <c r="K6" s="137">
        <f>AgeStanSec!K6/86400</f>
        <v>5.0520833333333334E-2</v>
      </c>
      <c r="L6" s="137">
        <f>AgeStanSec!L6/86400</f>
        <v>5.4282407407407404E-2</v>
      </c>
      <c r="M6" s="137">
        <f>AgeStanSec!M6/86400</f>
        <v>6.8194444444444446E-2</v>
      </c>
      <c r="N6" s="137">
        <f>AgeStanSec!N6/86400</f>
        <v>7.2187500000000002E-2</v>
      </c>
      <c r="O6" s="137">
        <f>AgeStanSec!O6/86400</f>
        <v>8.5972222222222228E-2</v>
      </c>
      <c r="P6" s="137">
        <f>AgeStanSec!P6/86400</f>
        <v>0.10417824074074074</v>
      </c>
      <c r="Q6" s="137">
        <f>AgeStanSec!Q6/86400</f>
        <v>0.15134259259259258</v>
      </c>
      <c r="R6" s="137">
        <f>AgeStanSec!R6/86400</f>
        <v>0.18450231481481483</v>
      </c>
      <c r="S6" s="137">
        <f>AgeStanSec!S6/86400</f>
        <v>0.33636574074074072</v>
      </c>
      <c r="T6" s="137">
        <f>AgeStanSec!T6/86400</f>
        <v>0.44681712962962961</v>
      </c>
      <c r="U6" s="137">
        <f>AgeStanSec!U6/86400</f>
        <v>0.75932870370370376</v>
      </c>
      <c r="V6" s="137">
        <f>AgeStanSec!V6/86400</f>
        <v>0.83233796296296292</v>
      </c>
      <c r="W6" s="137">
        <f>AgeStanSec!W6/86400</f>
        <v>1.1044791666666667</v>
      </c>
      <c r="X6" s="44"/>
    </row>
    <row r="7" spans="1:24">
      <c r="A7" s="46">
        <v>6</v>
      </c>
      <c r="B7" s="168">
        <f>AgeStanSec!B7/86400</f>
        <v>3.5763888888888889E-3</v>
      </c>
      <c r="C7" s="165">
        <f>AgeStanSec!C7/86400</f>
        <v>1.4456018518518519E-2</v>
      </c>
      <c r="D7" s="138">
        <f>AgeStanSec!D7/86400</f>
        <v>1.7789351851851851E-2</v>
      </c>
      <c r="E7" s="138">
        <f>AgeStanSec!E7/86400</f>
        <v>1.9270833333333334E-2</v>
      </c>
      <c r="F7" s="138">
        <f>AgeStanSec!F7/86400</f>
        <v>2.4710648148148148E-2</v>
      </c>
      <c r="G7" s="138">
        <f>AgeStanSec!G7/86400</f>
        <v>2.4907407407407406E-2</v>
      </c>
      <c r="H7" s="138">
        <f>AgeStanSec!H7/86400</f>
        <v>3.1921296296296295E-2</v>
      </c>
      <c r="I7" s="48">
        <f>AgeStanSec!I7/86400</f>
        <v>3.6458333333333336E-2</v>
      </c>
      <c r="J7" s="138">
        <f>AgeStanSec!J7/86400</f>
        <v>3.9224537037037037E-2</v>
      </c>
      <c r="K7" s="138">
        <f>AgeStanSec!K7/86400</f>
        <v>5.0486111111111114E-2</v>
      </c>
      <c r="L7" s="138">
        <f>AgeStanSec!L7/86400</f>
        <v>5.4594907407407404E-2</v>
      </c>
      <c r="M7" s="138">
        <f>AgeStanSec!M7/86400</f>
        <v>6.9988425925925926E-2</v>
      </c>
      <c r="N7" s="138">
        <f>AgeStanSec!N7/86400</f>
        <v>7.4467592592592599E-2</v>
      </c>
      <c r="O7" s="138">
        <f>AgeStanSec!O7/86400</f>
        <v>8.9861111111111114E-2</v>
      </c>
      <c r="P7" s="138">
        <f>AgeStanSec!P7/86400</f>
        <v>0.11041666666666666</v>
      </c>
      <c r="Q7" s="138">
        <f>AgeStanSec!Q7/86400</f>
        <v>0.16483796296296296</v>
      </c>
      <c r="R7" s="138">
        <f>AgeStanSec!R7/86400</f>
        <v>0.20094907407407409</v>
      </c>
      <c r="S7" s="138">
        <f>AgeStanSec!S7/86400</f>
        <v>0.36636574074074074</v>
      </c>
      <c r="T7" s="138">
        <f>AgeStanSec!T7/86400</f>
        <v>0.4866550925925926</v>
      </c>
      <c r="U7" s="138">
        <f>AgeStanSec!U7/86400</f>
        <v>0.82704861111111116</v>
      </c>
      <c r="V7" s="138">
        <f>AgeStanSec!V7/86400</f>
        <v>0.90656250000000005</v>
      </c>
      <c r="W7" s="138">
        <f>AgeStanSec!W7/86400</f>
        <v>1.2029745370370371</v>
      </c>
      <c r="X7" s="44"/>
    </row>
    <row r="8" spans="1:24">
      <c r="A8" s="46">
        <v>7</v>
      </c>
      <c r="B8" s="168">
        <f>AgeStanSec!B8/86400</f>
        <v>3.449074074074074E-3</v>
      </c>
      <c r="C8" s="165">
        <f>AgeStanSec!C8/86400</f>
        <v>1.3217592592592593E-2</v>
      </c>
      <c r="D8" s="138">
        <f>AgeStanSec!D8/86400</f>
        <v>1.6250000000000001E-2</v>
      </c>
      <c r="E8" s="138">
        <f>AgeStanSec!E8/86400</f>
        <v>1.7592592592592594E-2</v>
      </c>
      <c r="F8" s="138">
        <f>AgeStanSec!F8/86400</f>
        <v>2.2534722222222223E-2</v>
      </c>
      <c r="G8" s="138">
        <f>AgeStanSec!G8/86400</f>
        <v>2.2708333333333334E-2</v>
      </c>
      <c r="H8" s="138">
        <f>AgeStanSec!H8/86400</f>
        <v>2.9062500000000002E-2</v>
      </c>
      <c r="I8" s="48">
        <f>AgeStanSec!I8/86400</f>
        <v>3.3055555555555553E-2</v>
      </c>
      <c r="J8" s="138">
        <f>AgeStanSec!J8/86400</f>
        <v>3.5486111111111114E-2</v>
      </c>
      <c r="K8" s="138">
        <f>AgeStanSec!K8/86400</f>
        <v>4.5312499999999999E-2</v>
      </c>
      <c r="L8" s="138">
        <f>AgeStanSec!L8/86400</f>
        <v>4.8888888888888891E-2</v>
      </c>
      <c r="M8" s="138">
        <f>AgeStanSec!M8/86400</f>
        <v>6.2175925925925926E-2</v>
      </c>
      <c r="N8" s="138">
        <f>AgeStanSec!N8/86400</f>
        <v>6.6018518518518518E-2</v>
      </c>
      <c r="O8" s="138">
        <f>AgeStanSec!O8/86400</f>
        <v>7.9745370370370369E-2</v>
      </c>
      <c r="P8" s="138">
        <f>AgeStanSec!P8/86400</f>
        <v>9.8136574074074071E-2</v>
      </c>
      <c r="Q8" s="138">
        <f>AgeStanSec!Q8/86400</f>
        <v>0.14686342592592594</v>
      </c>
      <c r="R8" s="138">
        <f>AgeStanSec!R8/86400</f>
        <v>0.17902777777777779</v>
      </c>
      <c r="S8" s="138">
        <f>AgeStanSec!S8/86400</f>
        <v>0.32640046296296299</v>
      </c>
      <c r="T8" s="138">
        <f>AgeStanSec!T8/86400</f>
        <v>0.43357638888888889</v>
      </c>
      <c r="U8" s="138">
        <f>AgeStanSec!U8/86400</f>
        <v>0.73682870370370368</v>
      </c>
      <c r="V8" s="138">
        <f>AgeStanSec!V8/86400</f>
        <v>0.80767361111111113</v>
      </c>
      <c r="W8" s="138">
        <f>AgeStanSec!W8/86400</f>
        <v>1.0717476851851853</v>
      </c>
      <c r="X8" s="44"/>
    </row>
    <row r="9" spans="1:24">
      <c r="A9" s="46">
        <v>8</v>
      </c>
      <c r="B9" s="168">
        <f>AgeStanSec!B9/86400</f>
        <v>3.3333333333333335E-3</v>
      </c>
      <c r="C9" s="165">
        <f>AgeStanSec!C9/86400</f>
        <v>1.2256944444444445E-2</v>
      </c>
      <c r="D9" s="138">
        <f>AgeStanSec!D9/86400</f>
        <v>1.5057870370370371E-2</v>
      </c>
      <c r="E9" s="138">
        <f>AgeStanSec!E9/86400</f>
        <v>1.6284722222222221E-2</v>
      </c>
      <c r="F9" s="138">
        <f>AgeStanSec!F9/86400</f>
        <v>2.0833333333333332E-2</v>
      </c>
      <c r="G9" s="138">
        <f>AgeStanSec!G9/86400</f>
        <v>2.0995370370370369E-2</v>
      </c>
      <c r="H9" s="138">
        <f>AgeStanSec!H9/86400</f>
        <v>2.6828703703703705E-2</v>
      </c>
      <c r="I9" s="48">
        <f>AgeStanSec!I9/86400</f>
        <v>3.0428240740740742E-2</v>
      </c>
      <c r="J9" s="138">
        <f>AgeStanSec!J9/86400</f>
        <v>3.2615740740740744E-2</v>
      </c>
      <c r="K9" s="138">
        <f>AgeStanSec!K9/86400</f>
        <v>4.1412037037037039E-2</v>
      </c>
      <c r="L9" s="138">
        <f>AgeStanSec!L9/86400</f>
        <v>4.4606481481481483E-2</v>
      </c>
      <c r="M9" s="138">
        <f>AgeStanSec!M9/86400</f>
        <v>5.6412037037037038E-2</v>
      </c>
      <c r="N9" s="138">
        <f>AgeStanSec!N9/86400</f>
        <v>5.9814814814814814E-2</v>
      </c>
      <c r="O9" s="138">
        <f>AgeStanSec!O9/86400</f>
        <v>7.2291666666666671E-2</v>
      </c>
      <c r="P9" s="138">
        <f>AgeStanSec!P9/86400</f>
        <v>8.9016203703703708E-2</v>
      </c>
      <c r="Q9" s="138">
        <f>AgeStanSec!Q9/86400</f>
        <v>0.13336805555555556</v>
      </c>
      <c r="R9" s="138">
        <f>AgeStanSec!R9/86400</f>
        <v>0.16258101851851853</v>
      </c>
      <c r="S9" s="138">
        <f>AgeStanSec!S9/86400</f>
        <v>0.29640046296296296</v>
      </c>
      <c r="T9" s="138">
        <f>AgeStanSec!T9/86400</f>
        <v>0.39372685185185186</v>
      </c>
      <c r="U9" s="138">
        <f>AgeStanSec!U9/86400</f>
        <v>0.66912037037037042</v>
      </c>
      <c r="V9" s="138">
        <f>AgeStanSec!V9/86400</f>
        <v>0.73344907407407411</v>
      </c>
      <c r="W9" s="138">
        <f>AgeStanSec!W9/86400</f>
        <v>0.97326388888888893</v>
      </c>
      <c r="X9" s="44"/>
    </row>
    <row r="10" spans="1:24" ht="15.75" thickBot="1">
      <c r="A10" s="46">
        <v>9</v>
      </c>
      <c r="B10" s="168">
        <f>AgeStanSec!B10/86400</f>
        <v>3.2291666666666666E-3</v>
      </c>
      <c r="C10" s="165">
        <f>AgeStanSec!C10/86400</f>
        <v>1.1493055555555555E-2</v>
      </c>
      <c r="D10" s="138">
        <f>AgeStanSec!D10/86400</f>
        <v>1.4108796296296296E-2</v>
      </c>
      <c r="E10" s="138">
        <f>AgeStanSec!E10/86400</f>
        <v>1.525462962962963E-2</v>
      </c>
      <c r="F10" s="138">
        <f>AgeStanSec!F10/86400</f>
        <v>1.9490740740740739E-2</v>
      </c>
      <c r="G10" s="138">
        <f>AgeStanSec!G10/86400</f>
        <v>1.9629629629629629E-2</v>
      </c>
      <c r="H10" s="138">
        <f>AgeStanSec!H10/86400</f>
        <v>2.5057870370370369E-2</v>
      </c>
      <c r="I10" s="48">
        <f>AgeStanSec!I10/86400</f>
        <v>2.8356481481481483E-2</v>
      </c>
      <c r="J10" s="138">
        <f>AgeStanSec!J10/86400</f>
        <v>3.0358796296296297E-2</v>
      </c>
      <c r="K10" s="138">
        <f>AgeStanSec!K10/86400</f>
        <v>3.8391203703703705E-2</v>
      </c>
      <c r="L10" s="138">
        <f>AgeStanSec!L10/86400</f>
        <v>4.1296296296296296E-2</v>
      </c>
      <c r="M10" s="138">
        <f>AgeStanSec!M10/86400</f>
        <v>5.2025462962962961E-2</v>
      </c>
      <c r="N10" s="138">
        <f>AgeStanSec!N10/86400</f>
        <v>5.5104166666666669E-2</v>
      </c>
      <c r="O10" s="138">
        <f>AgeStanSec!O10/86400</f>
        <v>6.6608796296296291E-2</v>
      </c>
      <c r="P10" s="138">
        <f>AgeStanSec!P10/86400</f>
        <v>8.2025462962962967E-2</v>
      </c>
      <c r="Q10" s="138">
        <f>AgeStanSec!Q10/86400</f>
        <v>0.12292824074074074</v>
      </c>
      <c r="R10" s="138">
        <f>AgeStanSec!R10/86400</f>
        <v>0.14986111111111111</v>
      </c>
      <c r="S10" s="138">
        <f>AgeStanSec!S10/86400</f>
        <v>0.2732060185185185</v>
      </c>
      <c r="T10" s="138">
        <f>AgeStanSec!T10/86400</f>
        <v>0.36291666666666667</v>
      </c>
      <c r="U10" s="138">
        <f>AgeStanSec!U10/86400</f>
        <v>0.61675925925925923</v>
      </c>
      <c r="V10" s="138">
        <f>AgeStanSec!V10/86400</f>
        <v>0.67606481481481484</v>
      </c>
      <c r="W10" s="138">
        <f>AgeStanSec!W10/86400</f>
        <v>0.89710648148148153</v>
      </c>
      <c r="X10" s="44"/>
    </row>
    <row r="11" spans="1:24">
      <c r="A11" s="51">
        <v>10</v>
      </c>
      <c r="B11" s="169">
        <f>AgeStanSec!B11/86400</f>
        <v>3.1481481481481482E-3</v>
      </c>
      <c r="C11" s="166">
        <f>AgeStanSec!C11/86400</f>
        <v>1.0891203703703703E-2</v>
      </c>
      <c r="D11" s="139">
        <f>AgeStanSec!D11/86400</f>
        <v>1.3344907407407408E-2</v>
      </c>
      <c r="E11" s="139">
        <f>AgeStanSec!E11/86400</f>
        <v>1.4421296296296297E-2</v>
      </c>
      <c r="F11" s="139">
        <f>AgeStanSec!F11/86400</f>
        <v>1.8402777777777778E-2</v>
      </c>
      <c r="G11" s="139">
        <f>AgeStanSec!G11/86400</f>
        <v>1.8541666666666668E-2</v>
      </c>
      <c r="H11" s="139">
        <f>AgeStanSec!H11/86400</f>
        <v>2.361111111111111E-2</v>
      </c>
      <c r="I11" s="136">
        <f>AgeStanSec!I11/86400</f>
        <v>2.6689814814814816E-2</v>
      </c>
      <c r="J11" s="139">
        <f>AgeStanSec!J11/86400</f>
        <v>2.855324074074074E-2</v>
      </c>
      <c r="K11" s="139">
        <f>AgeStanSec!K11/86400</f>
        <v>3.6006944444444446E-2</v>
      </c>
      <c r="L11" s="139">
        <f>AgeStanSec!L11/86400</f>
        <v>3.8692129629629632E-2</v>
      </c>
      <c r="M11" s="139">
        <f>AgeStanSec!M11/86400</f>
        <v>4.8611111111111112E-2</v>
      </c>
      <c r="N11" s="139">
        <f>AgeStanSec!N11/86400</f>
        <v>5.1458333333333335E-2</v>
      </c>
      <c r="O11" s="139">
        <f>AgeStanSec!O11/86400</f>
        <v>6.21875E-2</v>
      </c>
      <c r="P11" s="139">
        <f>AgeStanSec!P11/86400</f>
        <v>7.6562500000000006E-2</v>
      </c>
      <c r="Q11" s="139">
        <f>AgeStanSec!Q11/86400</f>
        <v>0.11469907407407408</v>
      </c>
      <c r="R11" s="139">
        <f>AgeStanSec!R11/86400</f>
        <v>0.13982638888888888</v>
      </c>
      <c r="S11" s="139">
        <f>AgeStanSec!S11/86400</f>
        <v>0.25490740740740742</v>
      </c>
      <c r="T11" s="139">
        <f>AgeStanSec!T11/86400</f>
        <v>0.33861111111111108</v>
      </c>
      <c r="U11" s="139">
        <f>AgeStanSec!U11/86400</f>
        <v>0.57545138888888892</v>
      </c>
      <c r="V11" s="139">
        <f>AgeStanSec!V11/86400</f>
        <v>0.63077546296296294</v>
      </c>
      <c r="W11" s="139">
        <f>AgeStanSec!W11/86400</f>
        <v>0.83702546296296299</v>
      </c>
      <c r="X11" s="44"/>
    </row>
    <row r="12" spans="1:24">
      <c r="A12" s="46">
        <v>11</v>
      </c>
      <c r="B12" s="168">
        <f>AgeStanSec!B12/86400</f>
        <v>3.0671296296296297E-3</v>
      </c>
      <c r="C12" s="165">
        <f>AgeStanSec!C12/86400</f>
        <v>1.0393518518518519E-2</v>
      </c>
      <c r="D12" s="138">
        <f>AgeStanSec!D12/86400</f>
        <v>1.2731481481481481E-2</v>
      </c>
      <c r="E12" s="138">
        <f>AgeStanSec!E12/86400</f>
        <v>1.375E-2</v>
      </c>
      <c r="F12" s="138">
        <f>AgeStanSec!F12/86400</f>
        <v>1.7511574074074075E-2</v>
      </c>
      <c r="G12" s="138">
        <f>AgeStanSec!G12/86400</f>
        <v>1.7650462962962962E-2</v>
      </c>
      <c r="H12" s="138">
        <f>AgeStanSec!H12/86400</f>
        <v>2.2442129629629631E-2</v>
      </c>
      <c r="I12" s="48">
        <f>AgeStanSec!I12/86400</f>
        <v>2.5335648148148149E-2</v>
      </c>
      <c r="J12" s="138">
        <f>AgeStanSec!J12/86400</f>
        <v>2.7094907407407408E-2</v>
      </c>
      <c r="K12" s="138">
        <f>AgeStanSec!K12/86400</f>
        <v>3.4108796296296297E-2</v>
      </c>
      <c r="L12" s="138">
        <f>AgeStanSec!L12/86400</f>
        <v>3.6631944444444446E-2</v>
      </c>
      <c r="M12" s="138">
        <f>AgeStanSec!M12/86400</f>
        <v>4.5937499999999999E-2</v>
      </c>
      <c r="N12" s="138">
        <f>AgeStanSec!N12/86400</f>
        <v>4.8599537037037038E-2</v>
      </c>
      <c r="O12" s="138">
        <f>AgeStanSec!O12/86400</f>
        <v>5.8715277777777776E-2</v>
      </c>
      <c r="P12" s="138">
        <f>AgeStanSec!P12/86400</f>
        <v>7.2245370370370376E-2</v>
      </c>
      <c r="Q12" s="138">
        <f>AgeStanSec!Q12/86400</f>
        <v>0.108125</v>
      </c>
      <c r="R12" s="138">
        <f>AgeStanSec!R12/86400</f>
        <v>0.13180555555555556</v>
      </c>
      <c r="S12" s="138">
        <f>AgeStanSec!S12/86400</f>
        <v>0.24030092592592592</v>
      </c>
      <c r="T12" s="138">
        <f>AgeStanSec!T12/86400</f>
        <v>0.31920138888888888</v>
      </c>
      <c r="U12" s="138">
        <f>AgeStanSec!U12/86400</f>
        <v>0.54246527777777775</v>
      </c>
      <c r="V12" s="138">
        <f>AgeStanSec!V12/86400</f>
        <v>0.59461805555555558</v>
      </c>
      <c r="W12" s="138">
        <f>AgeStanSec!W12/86400</f>
        <v>0.78903935185185181</v>
      </c>
      <c r="X12" s="44"/>
    </row>
    <row r="13" spans="1:24">
      <c r="A13" s="46">
        <v>12</v>
      </c>
      <c r="B13" s="168">
        <f>AgeStanSec!B13/86400</f>
        <v>2.9861111111111113E-3</v>
      </c>
      <c r="C13" s="165">
        <f>AgeStanSec!C13/86400</f>
        <v>1.0011574074074074E-2</v>
      </c>
      <c r="D13" s="138">
        <f>AgeStanSec!D13/86400</f>
        <v>1.2233796296296296E-2</v>
      </c>
      <c r="E13" s="138">
        <f>AgeStanSec!E13/86400</f>
        <v>1.3206018518518518E-2</v>
      </c>
      <c r="F13" s="138">
        <f>AgeStanSec!F13/86400</f>
        <v>1.6793981481481483E-2</v>
      </c>
      <c r="G13" s="138">
        <f>AgeStanSec!G13/86400</f>
        <v>1.6921296296296295E-2</v>
      </c>
      <c r="H13" s="138">
        <f>AgeStanSec!H13/86400</f>
        <v>2.148148148148148E-2</v>
      </c>
      <c r="I13" s="48">
        <f>AgeStanSec!I13/86400</f>
        <v>2.4247685185185185E-2</v>
      </c>
      <c r="J13" s="138">
        <f>AgeStanSec!J13/86400</f>
        <v>2.5914351851851852E-2</v>
      </c>
      <c r="K13" s="138">
        <f>AgeStanSec!K13/86400</f>
        <v>3.2581018518518516E-2</v>
      </c>
      <c r="L13" s="138">
        <f>AgeStanSec!L13/86400</f>
        <v>3.4976851851851849E-2</v>
      </c>
      <c r="M13" s="138">
        <f>AgeStanSec!M13/86400</f>
        <v>4.3819444444444446E-2</v>
      </c>
      <c r="N13" s="138">
        <f>AgeStanSec!N13/86400</f>
        <v>4.6354166666666669E-2</v>
      </c>
      <c r="O13" s="138">
        <f>AgeStanSec!O13/86400</f>
        <v>5.5960648148148148E-2</v>
      </c>
      <c r="P13" s="138">
        <f>AgeStanSec!P13/86400</f>
        <v>6.8807870370370366E-2</v>
      </c>
      <c r="Q13" s="138">
        <f>AgeStanSec!Q13/86400</f>
        <v>0.1028125</v>
      </c>
      <c r="R13" s="138">
        <f>AgeStanSec!R13/86400</f>
        <v>0.12533564814814815</v>
      </c>
      <c r="S13" s="138">
        <f>AgeStanSec!S13/86400</f>
        <v>0.22849537037037038</v>
      </c>
      <c r="T13" s="138">
        <f>AgeStanSec!T13/86400</f>
        <v>0.30353009259259262</v>
      </c>
      <c r="U13" s="138">
        <f>AgeStanSec!U13/86400</f>
        <v>0.51582175925925922</v>
      </c>
      <c r="V13" s="138">
        <f>AgeStanSec!V13/86400</f>
        <v>0.56541666666666668</v>
      </c>
      <c r="W13" s="138">
        <f>AgeStanSec!W13/86400</f>
        <v>0.75028935185185186</v>
      </c>
      <c r="X13" s="44"/>
    </row>
    <row r="14" spans="1:24">
      <c r="A14" s="46">
        <v>13</v>
      </c>
      <c r="B14" s="168">
        <f>AgeStanSec!B14/86400</f>
        <v>2.9282407407407408E-3</v>
      </c>
      <c r="C14" s="165">
        <f>AgeStanSec!C14/86400</f>
        <v>9.6874999999999999E-3</v>
      </c>
      <c r="D14" s="138">
        <f>AgeStanSec!D14/86400</f>
        <v>1.1828703703703704E-2</v>
      </c>
      <c r="E14" s="138">
        <f>AgeStanSec!E14/86400</f>
        <v>1.2766203703703703E-2</v>
      </c>
      <c r="F14" s="138">
        <f>AgeStanSec!F14/86400</f>
        <v>1.6203703703703703E-2</v>
      </c>
      <c r="G14" s="138">
        <f>AgeStanSec!G14/86400</f>
        <v>1.6331018518518519E-2</v>
      </c>
      <c r="H14" s="138">
        <f>AgeStanSec!H14/86400</f>
        <v>2.0694444444444446E-2</v>
      </c>
      <c r="I14" s="48">
        <f>AgeStanSec!I14/86400</f>
        <v>2.3344907407407408E-2</v>
      </c>
      <c r="J14" s="138">
        <f>AgeStanSec!J14/86400</f>
        <v>2.4953703703703704E-2</v>
      </c>
      <c r="K14" s="138">
        <f>AgeStanSec!K14/86400</f>
        <v>3.1365740740740743E-2</v>
      </c>
      <c r="L14" s="138">
        <f>AgeStanSec!L14/86400</f>
        <v>3.366898148148148E-2</v>
      </c>
      <c r="M14" s="138">
        <f>AgeStanSec!M14/86400</f>
        <v>4.2152777777777775E-2</v>
      </c>
      <c r="N14" s="138">
        <f>AgeStanSec!N14/86400</f>
        <v>4.4594907407407409E-2</v>
      </c>
      <c r="O14" s="138">
        <f>AgeStanSec!O14/86400</f>
        <v>5.378472222222222E-2</v>
      </c>
      <c r="P14" s="138">
        <f>AgeStanSec!P14/86400</f>
        <v>6.6064814814814812E-2</v>
      </c>
      <c r="Q14" s="138">
        <f>AgeStanSec!Q14/86400</f>
        <v>9.8518518518518519E-2</v>
      </c>
      <c r="R14" s="138">
        <f>AgeStanSec!R14/86400</f>
        <v>0.1200925925925926</v>
      </c>
      <c r="S14" s="138">
        <f>AgeStanSec!S14/86400</f>
        <v>0.21895833333333334</v>
      </c>
      <c r="T14" s="138">
        <f>AgeStanSec!T14/86400</f>
        <v>0.29084490740740743</v>
      </c>
      <c r="U14" s="138">
        <f>AgeStanSec!U14/86400</f>
        <v>0.49428240740740742</v>
      </c>
      <c r="V14" s="138">
        <f>AgeStanSec!V14/86400</f>
        <v>0.54180555555555554</v>
      </c>
      <c r="W14" s="138">
        <f>AgeStanSec!W14/86400</f>
        <v>0.71895833333333337</v>
      </c>
      <c r="X14" s="44"/>
    </row>
    <row r="15" spans="1:24" ht="15.75" thickBot="1">
      <c r="A15" s="46">
        <v>14</v>
      </c>
      <c r="B15" s="168">
        <f>AgeStanSec!B15/86400</f>
        <v>2.8703703703703703E-3</v>
      </c>
      <c r="C15" s="165">
        <f>AgeStanSec!C15/86400</f>
        <v>9.4444444444444445E-3</v>
      </c>
      <c r="D15" s="138">
        <f>AgeStanSec!D15/86400</f>
        <v>1.1516203703703704E-2</v>
      </c>
      <c r="E15" s="138">
        <f>AgeStanSec!E15/86400</f>
        <v>1.2418981481481482E-2</v>
      </c>
      <c r="F15" s="138">
        <f>AgeStanSec!F15/86400</f>
        <v>1.5729166666666666E-2</v>
      </c>
      <c r="G15" s="138">
        <f>AgeStanSec!G15/86400</f>
        <v>1.5844907407407408E-2</v>
      </c>
      <c r="H15" s="138">
        <f>AgeStanSec!H15/86400</f>
        <v>2.0046296296296295E-2</v>
      </c>
      <c r="I15" s="48">
        <f>AgeStanSec!I15/86400</f>
        <v>2.2615740740740742E-2</v>
      </c>
      <c r="J15" s="138">
        <f>AgeStanSec!J15/86400</f>
        <v>2.417824074074074E-2</v>
      </c>
      <c r="K15" s="138">
        <f>AgeStanSec!K15/86400</f>
        <v>3.0393518518518518E-2</v>
      </c>
      <c r="L15" s="138">
        <f>AgeStanSec!L15/86400</f>
        <v>3.2627314814814817E-2</v>
      </c>
      <c r="M15" s="138">
        <f>AgeStanSec!M15/86400</f>
        <v>4.085648148148148E-2</v>
      </c>
      <c r="N15" s="138">
        <f>AgeStanSec!N15/86400</f>
        <v>4.3217592592592592E-2</v>
      </c>
      <c r="O15" s="138">
        <f>AgeStanSec!O15/86400</f>
        <v>5.2071759259259262E-2</v>
      </c>
      <c r="P15" s="138">
        <f>AgeStanSec!P15/86400</f>
        <v>6.3877314814814817E-2</v>
      </c>
      <c r="Q15" s="138">
        <f>AgeStanSec!Q15/86400</f>
        <v>9.5034722222222229E-2</v>
      </c>
      <c r="R15" s="138">
        <f>AgeStanSec!R15/86400</f>
        <v>0.11585648148148148</v>
      </c>
      <c r="S15" s="138">
        <f>AgeStanSec!S15/86400</f>
        <v>0.21122685185185186</v>
      </c>
      <c r="T15" s="138">
        <f>AgeStanSec!T15/86400</f>
        <v>0.28057870370370369</v>
      </c>
      <c r="U15" s="138">
        <f>AgeStanSec!U15/86400</f>
        <v>0.47684027777777777</v>
      </c>
      <c r="V15" s="138">
        <f>AgeStanSec!V15/86400</f>
        <v>0.5226736111111111</v>
      </c>
      <c r="W15" s="138">
        <f>AgeStanSec!W15/86400</f>
        <v>0.69357638888888884</v>
      </c>
      <c r="X15" s="44"/>
    </row>
    <row r="16" spans="1:24">
      <c r="A16" s="51">
        <v>15</v>
      </c>
      <c r="B16" s="169">
        <f>AgeStanSec!B16/86400</f>
        <v>2.8240740740740739E-3</v>
      </c>
      <c r="C16" s="166">
        <f>AgeStanSec!C16/86400</f>
        <v>9.2592592592592587E-3</v>
      </c>
      <c r="D16" s="139">
        <f>AgeStanSec!D16/86400</f>
        <v>1.1261574074074075E-2</v>
      </c>
      <c r="E16" s="139">
        <f>AgeStanSec!E16/86400</f>
        <v>1.2141203703703704E-2</v>
      </c>
      <c r="F16" s="139">
        <f>AgeStanSec!F16/86400</f>
        <v>1.5347222222222222E-2</v>
      </c>
      <c r="G16" s="139">
        <f>AgeStanSec!G16/86400</f>
        <v>1.5462962962962963E-2</v>
      </c>
      <c r="H16" s="139">
        <f>AgeStanSec!H16/86400</f>
        <v>1.9525462962962963E-2</v>
      </c>
      <c r="I16" s="136">
        <f>AgeStanSec!I16/86400</f>
        <v>2.2037037037037036E-2</v>
      </c>
      <c r="J16" s="139">
        <f>AgeStanSec!J16/86400</f>
        <v>2.3564814814814816E-2</v>
      </c>
      <c r="K16" s="139">
        <f>AgeStanSec!K16/86400</f>
        <v>2.9641203703703704E-2</v>
      </c>
      <c r="L16" s="139">
        <f>AgeStanSec!L16/86400</f>
        <v>3.1828703703703706E-2</v>
      </c>
      <c r="M16" s="139">
        <f>AgeStanSec!M16/86400</f>
        <v>3.9884259259259258E-2</v>
      </c>
      <c r="N16" s="139">
        <f>AgeStanSec!N16/86400</f>
        <v>4.2187500000000003E-2</v>
      </c>
      <c r="O16" s="139">
        <f>AgeStanSec!O16/86400</f>
        <v>5.0752314814814813E-2</v>
      </c>
      <c r="P16" s="139">
        <f>AgeStanSec!P16/86400</f>
        <v>6.21875E-2</v>
      </c>
      <c r="Q16" s="139">
        <f>AgeStanSec!Q16/86400</f>
        <v>9.2245370370370366E-2</v>
      </c>
      <c r="R16" s="139">
        <f>AgeStanSec!R16/86400</f>
        <v>0.11245370370370371</v>
      </c>
      <c r="S16" s="139">
        <f>AgeStanSec!S16/86400</f>
        <v>0.20501157407407408</v>
      </c>
      <c r="T16" s="139">
        <f>AgeStanSec!T16/86400</f>
        <v>0.27232638888888888</v>
      </c>
      <c r="U16" s="139">
        <f>AgeStanSec!U16/86400</f>
        <v>0.46281250000000002</v>
      </c>
      <c r="V16" s="139">
        <f>AgeStanSec!V16/86400</f>
        <v>0.50730324074074074</v>
      </c>
      <c r="W16" s="139">
        <f>AgeStanSec!W16/86400</f>
        <v>0.67318287037037039</v>
      </c>
      <c r="X16" s="44"/>
    </row>
    <row r="17" spans="1:24">
      <c r="A17" s="46">
        <v>16</v>
      </c>
      <c r="B17" s="168">
        <f>AgeStanSec!B17/86400</f>
        <v>2.7777777777777779E-3</v>
      </c>
      <c r="C17" s="165">
        <f>AgeStanSec!C17/86400</f>
        <v>9.1203703703703707E-3</v>
      </c>
      <c r="D17" s="138">
        <f>AgeStanSec!D17/86400</f>
        <v>1.1076388888888889E-2</v>
      </c>
      <c r="E17" s="138">
        <f>AgeStanSec!E17/86400</f>
        <v>1.193287037037037E-2</v>
      </c>
      <c r="F17" s="138">
        <f>AgeStanSec!F17/86400</f>
        <v>1.5057870370370371E-2</v>
      </c>
      <c r="G17" s="138">
        <f>AgeStanSec!G17/86400</f>
        <v>1.5173611111111112E-2</v>
      </c>
      <c r="H17" s="138">
        <f>AgeStanSec!H17/86400</f>
        <v>1.9108796296296297E-2</v>
      </c>
      <c r="I17" s="48">
        <f>AgeStanSec!I17/86400</f>
        <v>2.1585648148148149E-2</v>
      </c>
      <c r="J17" s="138">
        <f>AgeStanSec!J17/86400</f>
        <v>2.3078703703703702E-2</v>
      </c>
      <c r="K17" s="138">
        <f>AgeStanSec!K17/86400</f>
        <v>2.9062500000000002E-2</v>
      </c>
      <c r="L17" s="138">
        <f>AgeStanSec!L17/86400</f>
        <v>3.1226851851851853E-2</v>
      </c>
      <c r="M17" s="138">
        <f>AgeStanSec!M17/86400</f>
        <v>3.9166666666666669E-2</v>
      </c>
      <c r="N17" s="138">
        <f>AgeStanSec!N17/86400</f>
        <v>4.144675925925926E-2</v>
      </c>
      <c r="O17" s="138">
        <f>AgeStanSec!O17/86400</f>
        <v>4.9791666666666665E-2</v>
      </c>
      <c r="P17" s="138">
        <f>AgeStanSec!P17/86400</f>
        <v>6.0891203703703704E-2</v>
      </c>
      <c r="Q17" s="138">
        <f>AgeStanSec!Q17/86400</f>
        <v>9.0046296296296291E-2</v>
      </c>
      <c r="R17" s="138">
        <f>AgeStanSec!R17/86400</f>
        <v>0.10976851851851852</v>
      </c>
      <c r="S17" s="138">
        <f>AgeStanSec!S17/86400</f>
        <v>0.20011574074074073</v>
      </c>
      <c r="T17" s="138">
        <f>AgeStanSec!T17/86400</f>
        <v>0.26583333333333331</v>
      </c>
      <c r="U17" s="138">
        <f>AgeStanSec!U17/86400</f>
        <v>0.45175925925925925</v>
      </c>
      <c r="V17" s="138">
        <f>AgeStanSec!V17/86400</f>
        <v>0.49519675925925927</v>
      </c>
      <c r="W17" s="138">
        <f>AgeStanSec!W17/86400</f>
        <v>0.65710648148148143</v>
      </c>
      <c r="X17" s="44"/>
    </row>
    <row r="18" spans="1:24">
      <c r="A18" s="46">
        <v>17</v>
      </c>
      <c r="B18" s="168">
        <f>AgeStanSec!B18/86400</f>
        <v>2.7314814814814814E-3</v>
      </c>
      <c r="C18" s="165">
        <f>AgeStanSec!C18/86400</f>
        <v>9.0046296296296298E-3</v>
      </c>
      <c r="D18" s="138">
        <f>AgeStanSec!D18/86400</f>
        <v>1.0925925925925926E-2</v>
      </c>
      <c r="E18" s="138">
        <f>AgeStanSec!E18/86400</f>
        <v>1.1770833333333333E-2</v>
      </c>
      <c r="F18" s="138">
        <f>AgeStanSec!F18/86400</f>
        <v>1.4826388888888889E-2</v>
      </c>
      <c r="G18" s="138">
        <f>AgeStanSec!G18/86400</f>
        <v>1.4930555555555556E-2</v>
      </c>
      <c r="H18" s="138">
        <f>AgeStanSec!H18/86400</f>
        <v>1.8784722222222223E-2</v>
      </c>
      <c r="I18" s="48">
        <f>AgeStanSec!I18/86400</f>
        <v>2.1238425925925924E-2</v>
      </c>
      <c r="J18" s="138">
        <f>AgeStanSec!J18/86400</f>
        <v>2.2719907407407407E-2</v>
      </c>
      <c r="K18" s="138">
        <f>AgeStanSec!K18/86400</f>
        <v>2.8657407407407406E-2</v>
      </c>
      <c r="L18" s="138">
        <f>AgeStanSec!L18/86400</f>
        <v>3.079861111111111E-2</v>
      </c>
      <c r="M18" s="138">
        <f>AgeStanSec!M18/86400</f>
        <v>3.8692129629629632E-2</v>
      </c>
      <c r="N18" s="138">
        <f>AgeStanSec!N18/86400</f>
        <v>4.0960648148148149E-2</v>
      </c>
      <c r="O18" s="138">
        <f>AgeStanSec!O18/86400</f>
        <v>4.9097222222222223E-2</v>
      </c>
      <c r="P18" s="138">
        <f>AgeStanSec!P18/86400</f>
        <v>5.9895833333333336E-2</v>
      </c>
      <c r="Q18" s="138">
        <f>AgeStanSec!Q18/86400</f>
        <v>8.8148148148148142E-2</v>
      </c>
      <c r="R18" s="138">
        <f>AgeStanSec!R18/86400</f>
        <v>0.1074537037037037</v>
      </c>
      <c r="S18" s="138">
        <f>AgeStanSec!S18/86400</f>
        <v>0.19590277777777779</v>
      </c>
      <c r="T18" s="138">
        <f>AgeStanSec!T18/86400</f>
        <v>0.26023148148148151</v>
      </c>
      <c r="U18" s="138">
        <f>AgeStanSec!U18/86400</f>
        <v>0.44225694444444447</v>
      </c>
      <c r="V18" s="138">
        <f>AgeStanSec!V18/86400</f>
        <v>0.48476851851851854</v>
      </c>
      <c r="W18" s="138">
        <f>AgeStanSec!W18/86400</f>
        <v>0.64327546296296301</v>
      </c>
      <c r="X18" s="44"/>
    </row>
    <row r="19" spans="1:24">
      <c r="A19" s="46">
        <v>18</v>
      </c>
      <c r="B19" s="168">
        <f>AgeStanSec!B19/86400</f>
        <v>2.6967592592592594E-3</v>
      </c>
      <c r="C19" s="165">
        <f>AgeStanSec!C19/86400</f>
        <v>8.9236111111111113E-3</v>
      </c>
      <c r="D19" s="138">
        <f>AgeStanSec!D19/86400</f>
        <v>1.0821759259259258E-2</v>
      </c>
      <c r="E19" s="138">
        <f>AgeStanSec!E19/86400</f>
        <v>1.1643518518518518E-2</v>
      </c>
      <c r="F19" s="138">
        <f>AgeStanSec!F19/86400</f>
        <v>1.4652777777777778E-2</v>
      </c>
      <c r="G19" s="138">
        <f>AgeStanSec!G19/86400</f>
        <v>1.4756944444444444E-2</v>
      </c>
      <c r="H19" s="138">
        <f>AgeStanSec!H19/86400</f>
        <v>1.8553240740740742E-2</v>
      </c>
      <c r="I19" s="48">
        <f>AgeStanSec!I19/86400</f>
        <v>2.0972222222222222E-2</v>
      </c>
      <c r="J19" s="138">
        <f>AgeStanSec!J19/86400</f>
        <v>2.2442129629629631E-2</v>
      </c>
      <c r="K19" s="138">
        <f>AgeStanSec!K19/86400</f>
        <v>2.8333333333333332E-2</v>
      </c>
      <c r="L19" s="138">
        <f>AgeStanSec!L19/86400</f>
        <v>3.0451388888888889E-2</v>
      </c>
      <c r="M19" s="138">
        <f>AgeStanSec!M19/86400</f>
        <v>3.829861111111111E-2</v>
      </c>
      <c r="N19" s="138">
        <f>AgeStanSec!N19/86400</f>
        <v>4.0555555555555553E-2</v>
      </c>
      <c r="O19" s="138">
        <f>AgeStanSec!O19/86400</f>
        <v>4.8495370370370369E-2</v>
      </c>
      <c r="P19" s="138">
        <f>AgeStanSec!P19/86400</f>
        <v>5.9027777777777776E-2</v>
      </c>
      <c r="Q19" s="138">
        <f>AgeStanSec!Q19/86400</f>
        <v>8.6504629629629626E-2</v>
      </c>
      <c r="R19" s="138">
        <f>AgeStanSec!R19/86400</f>
        <v>0.10546296296296297</v>
      </c>
      <c r="S19" s="138">
        <f>AgeStanSec!S19/86400</f>
        <v>0.19226851851851851</v>
      </c>
      <c r="T19" s="138">
        <f>AgeStanSec!T19/86400</f>
        <v>0.25539351851851849</v>
      </c>
      <c r="U19" s="138">
        <f>AgeStanSec!U19/86400</f>
        <v>0.43402777777777779</v>
      </c>
      <c r="V19" s="138">
        <f>AgeStanSec!V19/86400</f>
        <v>0.47575231481481484</v>
      </c>
      <c r="W19" s="138">
        <f>AgeStanSec!W19/86400</f>
        <v>0.63130787037037039</v>
      </c>
      <c r="X19" s="44"/>
    </row>
    <row r="20" spans="1:24" ht="15.75" thickBot="1">
      <c r="A20" s="46">
        <v>19</v>
      </c>
      <c r="B20" s="168">
        <f>AgeStanSec!B20/86400</f>
        <v>2.685185185185185E-3</v>
      </c>
      <c r="C20" s="165">
        <f>AgeStanSec!C20/86400</f>
        <v>8.9004629629629625E-3</v>
      </c>
      <c r="D20" s="138">
        <f>AgeStanSec!D20/86400</f>
        <v>1.0775462962962962E-2</v>
      </c>
      <c r="E20" s="138">
        <f>AgeStanSec!E20/86400</f>
        <v>1.1585648148148149E-2</v>
      </c>
      <c r="F20" s="138">
        <f>AgeStanSec!F20/86400</f>
        <v>1.4560185185185185E-2</v>
      </c>
      <c r="G20" s="138">
        <f>AgeStanSec!G20/86400</f>
        <v>1.4664351851851852E-2</v>
      </c>
      <c r="H20" s="138">
        <f>AgeStanSec!H20/86400</f>
        <v>1.8391203703703705E-2</v>
      </c>
      <c r="I20" s="48">
        <f>AgeStanSec!I20/86400</f>
        <v>2.0787037037037038E-2</v>
      </c>
      <c r="J20" s="138">
        <f>AgeStanSec!J20/86400</f>
        <v>2.224537037037037E-2</v>
      </c>
      <c r="K20" s="138">
        <f>AgeStanSec!K20/86400</f>
        <v>2.8067129629629629E-2</v>
      </c>
      <c r="L20" s="138">
        <f>AgeStanSec!L20/86400</f>
        <v>3.0162037037037036E-2</v>
      </c>
      <c r="M20" s="138">
        <f>AgeStanSec!M20/86400</f>
        <v>3.7916666666666668E-2</v>
      </c>
      <c r="N20" s="138">
        <f>AgeStanSec!N20/86400</f>
        <v>4.0138888888888891E-2</v>
      </c>
      <c r="O20" s="138">
        <f>AgeStanSec!O20/86400</f>
        <v>4.7962962962962964E-2</v>
      </c>
      <c r="P20" s="138">
        <f>AgeStanSec!P20/86400</f>
        <v>5.8310185185185187E-2</v>
      </c>
      <c r="Q20" s="138">
        <f>AgeStanSec!Q20/86400</f>
        <v>8.5277777777777772E-2</v>
      </c>
      <c r="R20" s="138">
        <f>AgeStanSec!R20/86400</f>
        <v>0.10395833333333333</v>
      </c>
      <c r="S20" s="138">
        <f>AgeStanSec!S20/86400</f>
        <v>0.18952546296296297</v>
      </c>
      <c r="T20" s="138">
        <f>AgeStanSec!T20/86400</f>
        <v>0.25175925925925924</v>
      </c>
      <c r="U20" s="138">
        <f>AgeStanSec!U20/86400</f>
        <v>0.42783564814814817</v>
      </c>
      <c r="V20" s="138">
        <f>AgeStanSec!V20/86400</f>
        <v>0.4689699074074074</v>
      </c>
      <c r="W20" s="138">
        <f>AgeStanSec!W20/86400</f>
        <v>0.62231481481481477</v>
      </c>
      <c r="X20" s="44"/>
    </row>
    <row r="21" spans="1:24">
      <c r="A21" s="51">
        <v>20</v>
      </c>
      <c r="B21" s="169">
        <f>AgeStanSec!B21/86400</f>
        <v>2.685185185185185E-3</v>
      </c>
      <c r="C21" s="166">
        <f>AgeStanSec!C21/86400</f>
        <v>8.9004629629629625E-3</v>
      </c>
      <c r="D21" s="139">
        <f>AgeStanSec!D21/86400</f>
        <v>1.0763888888888889E-2</v>
      </c>
      <c r="E21" s="139">
        <f>AgeStanSec!E21/86400</f>
        <v>1.1574074074074073E-2</v>
      </c>
      <c r="F21" s="139">
        <f>AgeStanSec!F21/86400</f>
        <v>1.4525462962962962E-2</v>
      </c>
      <c r="G21" s="139">
        <f>AgeStanSec!G21/86400</f>
        <v>1.462962962962963E-2</v>
      </c>
      <c r="H21" s="139">
        <f>AgeStanSec!H21/86400</f>
        <v>1.8333333333333333E-2</v>
      </c>
      <c r="I21" s="136">
        <f>AgeStanSec!I21/86400</f>
        <v>2.0717592592592593E-2</v>
      </c>
      <c r="J21" s="139">
        <f>AgeStanSec!J21/86400</f>
        <v>2.2164351851851852E-2</v>
      </c>
      <c r="K21" s="139">
        <f>AgeStanSec!K21/86400</f>
        <v>2.795138888888889E-2</v>
      </c>
      <c r="L21" s="139">
        <f>AgeStanSec!L21/86400</f>
        <v>3.0034722222222223E-2</v>
      </c>
      <c r="M21" s="139">
        <f>AgeStanSec!M21/86400</f>
        <v>3.7731481481481484E-2</v>
      </c>
      <c r="N21" s="139">
        <f>AgeStanSec!N21/86400</f>
        <v>3.9942129629629633E-2</v>
      </c>
      <c r="O21" s="139">
        <f>AgeStanSec!O21/86400</f>
        <v>4.7662037037037037E-2</v>
      </c>
      <c r="P21" s="139">
        <f>AgeStanSec!P21/86400</f>
        <v>5.7881944444444444E-2</v>
      </c>
      <c r="Q21" s="139">
        <f>AgeStanSec!Q21/86400</f>
        <v>8.4409722222222219E-2</v>
      </c>
      <c r="R21" s="139">
        <f>AgeStanSec!R21/86400</f>
        <v>0.10290509259259259</v>
      </c>
      <c r="S21" s="139">
        <f>AgeStanSec!S21/86400</f>
        <v>0.18761574074074075</v>
      </c>
      <c r="T21" s="139">
        <f>AgeStanSec!T21/86400</f>
        <v>0.24921296296296297</v>
      </c>
      <c r="U21" s="139">
        <f>AgeStanSec!U21/86400</f>
        <v>0.42353009259259261</v>
      </c>
      <c r="V21" s="139">
        <f>AgeStanSec!V21/86400</f>
        <v>0.46424768518518517</v>
      </c>
      <c r="W21" s="139">
        <f>AgeStanSec!W21/86400</f>
        <v>0.61604166666666671</v>
      </c>
      <c r="X21" s="44"/>
    </row>
    <row r="22" spans="1:24">
      <c r="A22" s="46">
        <v>21</v>
      </c>
      <c r="B22" s="168">
        <f>AgeStanSec!B22/86400</f>
        <v>2.685185185185185E-3</v>
      </c>
      <c r="C22" s="165">
        <f>AgeStanSec!C22/86400</f>
        <v>8.9004629629629625E-3</v>
      </c>
      <c r="D22" s="138">
        <f>AgeStanSec!D22/86400</f>
        <v>1.0763888888888889E-2</v>
      </c>
      <c r="E22" s="138">
        <f>AgeStanSec!E22/86400</f>
        <v>1.1574074074074073E-2</v>
      </c>
      <c r="F22" s="138">
        <f>AgeStanSec!F22/86400</f>
        <v>1.4525462962962962E-2</v>
      </c>
      <c r="G22" s="138">
        <f>AgeStanSec!G22/86400</f>
        <v>1.462962962962963E-2</v>
      </c>
      <c r="H22" s="138">
        <f>AgeStanSec!H22/86400</f>
        <v>1.8333333333333333E-2</v>
      </c>
      <c r="I22" s="48">
        <f>AgeStanSec!I22/86400</f>
        <v>2.0717592592592593E-2</v>
      </c>
      <c r="J22" s="138">
        <f>AgeStanSec!J22/86400</f>
        <v>2.2164351851851852E-2</v>
      </c>
      <c r="K22" s="138">
        <f>AgeStanSec!K22/86400</f>
        <v>2.795138888888889E-2</v>
      </c>
      <c r="L22" s="138">
        <f>AgeStanSec!L22/86400</f>
        <v>3.0034722222222223E-2</v>
      </c>
      <c r="M22" s="138">
        <f>AgeStanSec!M22/86400</f>
        <v>3.7731481481481484E-2</v>
      </c>
      <c r="N22" s="138">
        <f>AgeStanSec!N22/86400</f>
        <v>3.9942129629629633E-2</v>
      </c>
      <c r="O22" s="138">
        <f>AgeStanSec!O22/86400</f>
        <v>4.7592592592592596E-2</v>
      </c>
      <c r="P22" s="138">
        <f>AgeStanSec!P22/86400</f>
        <v>5.769675925925926E-2</v>
      </c>
      <c r="Q22" s="138">
        <f>AgeStanSec!Q22/86400</f>
        <v>8.3900462962962968E-2</v>
      </c>
      <c r="R22" s="138">
        <f>AgeStanSec!R22/86400</f>
        <v>0.10229166666666667</v>
      </c>
      <c r="S22" s="138">
        <f>AgeStanSec!S22/86400</f>
        <v>0.18648148148148147</v>
      </c>
      <c r="T22" s="138">
        <f>AgeStanSec!T22/86400</f>
        <v>0.2477199074074074</v>
      </c>
      <c r="U22" s="138">
        <f>AgeStanSec!U22/86400</f>
        <v>0.42098379629629629</v>
      </c>
      <c r="V22" s="138">
        <f>AgeStanSec!V22/86400</f>
        <v>0.46145833333333336</v>
      </c>
      <c r="W22" s="138">
        <f>AgeStanSec!W22/86400</f>
        <v>0.61233796296296295</v>
      </c>
      <c r="X22" s="44"/>
    </row>
    <row r="23" spans="1:24">
      <c r="A23" s="46">
        <v>22</v>
      </c>
      <c r="B23" s="168">
        <f>AgeStanSec!B23/86400</f>
        <v>2.685185185185185E-3</v>
      </c>
      <c r="C23" s="165">
        <f>AgeStanSec!C23/86400</f>
        <v>8.9004629629629625E-3</v>
      </c>
      <c r="D23" s="138">
        <f>AgeStanSec!D23/86400</f>
        <v>1.0763888888888889E-2</v>
      </c>
      <c r="E23" s="138">
        <f>AgeStanSec!E23/86400</f>
        <v>1.1574074074074073E-2</v>
      </c>
      <c r="F23" s="138">
        <f>AgeStanSec!F23/86400</f>
        <v>1.4525462962962962E-2</v>
      </c>
      <c r="G23" s="138">
        <f>AgeStanSec!G23/86400</f>
        <v>1.462962962962963E-2</v>
      </c>
      <c r="H23" s="138">
        <f>AgeStanSec!H23/86400</f>
        <v>1.8333333333333333E-2</v>
      </c>
      <c r="I23" s="48">
        <f>AgeStanSec!I23/86400</f>
        <v>2.0717592592592593E-2</v>
      </c>
      <c r="J23" s="138">
        <f>AgeStanSec!J23/86400</f>
        <v>2.2164351851851852E-2</v>
      </c>
      <c r="K23" s="138">
        <f>AgeStanSec!K23/86400</f>
        <v>2.795138888888889E-2</v>
      </c>
      <c r="L23" s="138">
        <f>AgeStanSec!L23/86400</f>
        <v>3.0034722222222223E-2</v>
      </c>
      <c r="M23" s="138">
        <f>AgeStanSec!M23/86400</f>
        <v>3.7731481481481484E-2</v>
      </c>
      <c r="N23" s="138">
        <f>AgeStanSec!N23/86400</f>
        <v>3.9942129629629633E-2</v>
      </c>
      <c r="O23" s="138">
        <f>AgeStanSec!O23/86400</f>
        <v>4.7569444444444442E-2</v>
      </c>
      <c r="P23" s="138">
        <f>AgeStanSec!P23/86400</f>
        <v>5.7638888888888892E-2</v>
      </c>
      <c r="Q23" s="138">
        <f>AgeStanSec!Q23/86400</f>
        <v>8.3738425925925924E-2</v>
      </c>
      <c r="R23" s="138">
        <f>AgeStanSec!R23/86400</f>
        <v>0.10208333333333333</v>
      </c>
      <c r="S23" s="138">
        <f>AgeStanSec!S23/86400</f>
        <v>0.18611111111111112</v>
      </c>
      <c r="T23" s="138">
        <f>AgeStanSec!T23/86400</f>
        <v>0.24722222222222223</v>
      </c>
      <c r="U23" s="138">
        <f>AgeStanSec!U23/86400</f>
        <v>0.4201388888888889</v>
      </c>
      <c r="V23" s="138">
        <f>AgeStanSec!V23/86400</f>
        <v>0.46053240740740742</v>
      </c>
      <c r="W23" s="138">
        <f>AgeStanSec!W23/86400</f>
        <v>0.61111111111111116</v>
      </c>
      <c r="X23" s="44"/>
    </row>
    <row r="24" spans="1:24">
      <c r="A24" s="46">
        <v>23</v>
      </c>
      <c r="B24" s="168">
        <f>AgeStanSec!B24/86400</f>
        <v>2.685185185185185E-3</v>
      </c>
      <c r="C24" s="165">
        <f>AgeStanSec!C24/86400</f>
        <v>8.9004629629629625E-3</v>
      </c>
      <c r="D24" s="138">
        <f>AgeStanSec!D24/86400</f>
        <v>1.0763888888888889E-2</v>
      </c>
      <c r="E24" s="138">
        <f>AgeStanSec!E24/86400</f>
        <v>1.1574074074074073E-2</v>
      </c>
      <c r="F24" s="138">
        <f>AgeStanSec!F24/86400</f>
        <v>1.4525462962962962E-2</v>
      </c>
      <c r="G24" s="138">
        <f>AgeStanSec!G24/86400</f>
        <v>1.462962962962963E-2</v>
      </c>
      <c r="H24" s="138">
        <f>AgeStanSec!H24/86400</f>
        <v>1.8333333333333333E-2</v>
      </c>
      <c r="I24" s="48">
        <f>AgeStanSec!I24/86400</f>
        <v>2.0717592592592593E-2</v>
      </c>
      <c r="J24" s="138">
        <f>AgeStanSec!J24/86400</f>
        <v>2.2164351851851852E-2</v>
      </c>
      <c r="K24" s="138">
        <f>AgeStanSec!K24/86400</f>
        <v>2.795138888888889E-2</v>
      </c>
      <c r="L24" s="138">
        <f>AgeStanSec!L24/86400</f>
        <v>3.0034722222222223E-2</v>
      </c>
      <c r="M24" s="138">
        <f>AgeStanSec!M24/86400</f>
        <v>3.7731481481481484E-2</v>
      </c>
      <c r="N24" s="138">
        <f>AgeStanSec!N24/86400</f>
        <v>3.9942129629629633E-2</v>
      </c>
      <c r="O24" s="138">
        <f>AgeStanSec!O24/86400</f>
        <v>4.7569444444444442E-2</v>
      </c>
      <c r="P24" s="138">
        <f>AgeStanSec!P24/86400</f>
        <v>5.7638888888888892E-2</v>
      </c>
      <c r="Q24" s="138">
        <f>AgeStanSec!Q24/86400</f>
        <v>8.3738425925925924E-2</v>
      </c>
      <c r="R24" s="138">
        <f>AgeStanSec!R24/86400</f>
        <v>0.10208333333333333</v>
      </c>
      <c r="S24" s="138">
        <f>AgeStanSec!S24/86400</f>
        <v>0.18611111111111112</v>
      </c>
      <c r="T24" s="138">
        <f>AgeStanSec!T24/86400</f>
        <v>0.24722222222222223</v>
      </c>
      <c r="U24" s="138">
        <f>AgeStanSec!U24/86400</f>
        <v>0.4201388888888889</v>
      </c>
      <c r="V24" s="138">
        <f>AgeStanSec!V24/86400</f>
        <v>0.46053240740740742</v>
      </c>
      <c r="W24" s="138">
        <f>AgeStanSec!W24/86400</f>
        <v>0.61111111111111116</v>
      </c>
      <c r="X24" s="44"/>
    </row>
    <row r="25" spans="1:24" ht="15.75" thickBot="1">
      <c r="A25" s="46">
        <v>24</v>
      </c>
      <c r="B25" s="168">
        <f>AgeStanSec!B25/86400</f>
        <v>2.685185185185185E-3</v>
      </c>
      <c r="C25" s="165">
        <f>AgeStanSec!C25/86400</f>
        <v>8.9004629629629625E-3</v>
      </c>
      <c r="D25" s="138">
        <f>AgeStanSec!D25/86400</f>
        <v>1.0763888888888889E-2</v>
      </c>
      <c r="E25" s="138">
        <f>AgeStanSec!E25/86400</f>
        <v>1.1574074074074073E-2</v>
      </c>
      <c r="F25" s="138">
        <f>AgeStanSec!F25/86400</f>
        <v>1.4525462962962962E-2</v>
      </c>
      <c r="G25" s="138">
        <f>AgeStanSec!G25/86400</f>
        <v>1.462962962962963E-2</v>
      </c>
      <c r="H25" s="138">
        <f>AgeStanSec!H25/86400</f>
        <v>1.8333333333333333E-2</v>
      </c>
      <c r="I25" s="48">
        <f>AgeStanSec!I25/86400</f>
        <v>2.0717592592592593E-2</v>
      </c>
      <c r="J25" s="138">
        <f>AgeStanSec!J25/86400</f>
        <v>2.2164351851851852E-2</v>
      </c>
      <c r="K25" s="138">
        <f>AgeStanSec!K25/86400</f>
        <v>2.795138888888889E-2</v>
      </c>
      <c r="L25" s="138">
        <f>AgeStanSec!L25/86400</f>
        <v>3.0034722222222223E-2</v>
      </c>
      <c r="M25" s="138">
        <f>AgeStanSec!M25/86400</f>
        <v>3.7731481481481484E-2</v>
      </c>
      <c r="N25" s="138">
        <f>AgeStanSec!N25/86400</f>
        <v>3.9942129629629633E-2</v>
      </c>
      <c r="O25" s="138">
        <f>AgeStanSec!O25/86400</f>
        <v>4.7569444444444442E-2</v>
      </c>
      <c r="P25" s="138">
        <f>AgeStanSec!P25/86400</f>
        <v>5.7638888888888892E-2</v>
      </c>
      <c r="Q25" s="138">
        <f>AgeStanSec!Q25/86400</f>
        <v>8.3738425925925924E-2</v>
      </c>
      <c r="R25" s="138">
        <f>AgeStanSec!R25/86400</f>
        <v>0.10208333333333333</v>
      </c>
      <c r="S25" s="138">
        <f>AgeStanSec!S25/86400</f>
        <v>0.18611111111111112</v>
      </c>
      <c r="T25" s="138">
        <f>AgeStanSec!T25/86400</f>
        <v>0.24722222222222223</v>
      </c>
      <c r="U25" s="138">
        <f>AgeStanSec!U25/86400</f>
        <v>0.4201388888888889</v>
      </c>
      <c r="V25" s="138">
        <f>AgeStanSec!V25/86400</f>
        <v>0.46053240740740742</v>
      </c>
      <c r="W25" s="138">
        <f>AgeStanSec!W25/86400</f>
        <v>0.61111111111111116</v>
      </c>
      <c r="X25" s="44"/>
    </row>
    <row r="26" spans="1:24">
      <c r="A26" s="51">
        <v>25</v>
      </c>
      <c r="B26" s="169">
        <f>AgeStanSec!B26/86400</f>
        <v>2.685185185185185E-3</v>
      </c>
      <c r="C26" s="166">
        <f>AgeStanSec!C26/86400</f>
        <v>8.9004629629629625E-3</v>
      </c>
      <c r="D26" s="139">
        <f>AgeStanSec!D26/86400</f>
        <v>1.0763888888888889E-2</v>
      </c>
      <c r="E26" s="139">
        <f>AgeStanSec!E26/86400</f>
        <v>1.1574074074074073E-2</v>
      </c>
      <c r="F26" s="139">
        <f>AgeStanSec!F26/86400</f>
        <v>1.4525462962962962E-2</v>
      </c>
      <c r="G26" s="139">
        <f>AgeStanSec!G26/86400</f>
        <v>1.462962962962963E-2</v>
      </c>
      <c r="H26" s="139">
        <f>AgeStanSec!H26/86400</f>
        <v>1.8333333333333333E-2</v>
      </c>
      <c r="I26" s="136">
        <f>AgeStanSec!I26/86400</f>
        <v>2.0717592592592593E-2</v>
      </c>
      <c r="J26" s="139">
        <f>AgeStanSec!J26/86400</f>
        <v>2.2164351851851852E-2</v>
      </c>
      <c r="K26" s="139">
        <f>AgeStanSec!K26/86400</f>
        <v>2.795138888888889E-2</v>
      </c>
      <c r="L26" s="139">
        <f>AgeStanSec!L26/86400</f>
        <v>3.0034722222222223E-2</v>
      </c>
      <c r="M26" s="139">
        <f>AgeStanSec!M26/86400</f>
        <v>3.7731481481481484E-2</v>
      </c>
      <c r="N26" s="139">
        <f>AgeStanSec!N26/86400</f>
        <v>3.9942129629629633E-2</v>
      </c>
      <c r="O26" s="139">
        <f>AgeStanSec!O26/86400</f>
        <v>4.7569444444444442E-2</v>
      </c>
      <c r="P26" s="139">
        <f>AgeStanSec!P26/86400</f>
        <v>5.7638888888888892E-2</v>
      </c>
      <c r="Q26" s="139">
        <f>AgeStanSec!Q26/86400</f>
        <v>8.3738425925925924E-2</v>
      </c>
      <c r="R26" s="139">
        <f>AgeStanSec!R26/86400</f>
        <v>0.10208333333333333</v>
      </c>
      <c r="S26" s="139">
        <f>AgeStanSec!S26/86400</f>
        <v>0.18611111111111112</v>
      </c>
      <c r="T26" s="139">
        <f>AgeStanSec!T26/86400</f>
        <v>0.24722222222222223</v>
      </c>
      <c r="U26" s="139">
        <f>AgeStanSec!U26/86400</f>
        <v>0.4201388888888889</v>
      </c>
      <c r="V26" s="139">
        <f>AgeStanSec!V26/86400</f>
        <v>0.46053240740740742</v>
      </c>
      <c r="W26" s="139">
        <f>AgeStanSec!W26/86400</f>
        <v>0.61111111111111116</v>
      </c>
      <c r="X26" s="44"/>
    </row>
    <row r="27" spans="1:24">
      <c r="A27" s="46">
        <v>26</v>
      </c>
      <c r="B27" s="168">
        <f>AgeStanSec!B27/86400</f>
        <v>2.685185185185185E-3</v>
      </c>
      <c r="C27" s="165">
        <f>AgeStanSec!C27/86400</f>
        <v>8.9004629629629625E-3</v>
      </c>
      <c r="D27" s="138">
        <f>AgeStanSec!D27/86400</f>
        <v>1.0763888888888889E-2</v>
      </c>
      <c r="E27" s="138">
        <f>AgeStanSec!E27/86400</f>
        <v>1.1574074074074073E-2</v>
      </c>
      <c r="F27" s="138">
        <f>AgeStanSec!F27/86400</f>
        <v>1.4525462962962962E-2</v>
      </c>
      <c r="G27" s="138">
        <f>AgeStanSec!G27/86400</f>
        <v>1.462962962962963E-2</v>
      </c>
      <c r="H27" s="138">
        <f>AgeStanSec!H27/86400</f>
        <v>1.8333333333333333E-2</v>
      </c>
      <c r="I27" s="48">
        <f>AgeStanSec!I27/86400</f>
        <v>2.0717592592592593E-2</v>
      </c>
      <c r="J27" s="138">
        <f>AgeStanSec!J27/86400</f>
        <v>2.2164351851851852E-2</v>
      </c>
      <c r="K27" s="138">
        <f>AgeStanSec!K27/86400</f>
        <v>2.795138888888889E-2</v>
      </c>
      <c r="L27" s="138">
        <f>AgeStanSec!L27/86400</f>
        <v>3.0034722222222223E-2</v>
      </c>
      <c r="M27" s="138">
        <f>AgeStanSec!M27/86400</f>
        <v>3.7731481481481484E-2</v>
      </c>
      <c r="N27" s="138">
        <f>AgeStanSec!N27/86400</f>
        <v>3.9942129629629633E-2</v>
      </c>
      <c r="O27" s="138">
        <f>AgeStanSec!O27/86400</f>
        <v>4.7569444444444442E-2</v>
      </c>
      <c r="P27" s="138">
        <f>AgeStanSec!P27/86400</f>
        <v>5.7638888888888892E-2</v>
      </c>
      <c r="Q27" s="138">
        <f>AgeStanSec!Q27/86400</f>
        <v>8.3738425925925924E-2</v>
      </c>
      <c r="R27" s="138">
        <f>AgeStanSec!R27/86400</f>
        <v>0.10208333333333333</v>
      </c>
      <c r="S27" s="138">
        <f>AgeStanSec!S27/86400</f>
        <v>0.18611111111111112</v>
      </c>
      <c r="T27" s="138">
        <f>AgeStanSec!T27/86400</f>
        <v>0.24722222222222223</v>
      </c>
      <c r="U27" s="138">
        <f>AgeStanSec!U27/86400</f>
        <v>0.4201388888888889</v>
      </c>
      <c r="V27" s="138">
        <f>AgeStanSec!V27/86400</f>
        <v>0.46053240740740742</v>
      </c>
      <c r="W27" s="138">
        <f>AgeStanSec!W27/86400</f>
        <v>0.61111111111111116</v>
      </c>
      <c r="X27" s="44"/>
    </row>
    <row r="28" spans="1:24">
      <c r="A28" s="46">
        <v>27</v>
      </c>
      <c r="B28" s="168">
        <f>AgeStanSec!B28/86400</f>
        <v>2.685185185185185E-3</v>
      </c>
      <c r="C28" s="165">
        <f>AgeStanSec!C28/86400</f>
        <v>8.9004629629629625E-3</v>
      </c>
      <c r="D28" s="138">
        <f>AgeStanSec!D28/86400</f>
        <v>1.0763888888888889E-2</v>
      </c>
      <c r="E28" s="138">
        <f>AgeStanSec!E28/86400</f>
        <v>1.1574074074074073E-2</v>
      </c>
      <c r="F28" s="138">
        <f>AgeStanSec!F28/86400</f>
        <v>1.4525462962962962E-2</v>
      </c>
      <c r="G28" s="138">
        <f>AgeStanSec!G28/86400</f>
        <v>1.462962962962963E-2</v>
      </c>
      <c r="H28" s="138">
        <f>AgeStanSec!H28/86400</f>
        <v>1.8333333333333333E-2</v>
      </c>
      <c r="I28" s="48">
        <f>AgeStanSec!I28/86400</f>
        <v>2.0717592592592593E-2</v>
      </c>
      <c r="J28" s="138">
        <f>AgeStanSec!J28/86400</f>
        <v>2.2164351851851852E-2</v>
      </c>
      <c r="K28" s="138">
        <f>AgeStanSec!K28/86400</f>
        <v>2.795138888888889E-2</v>
      </c>
      <c r="L28" s="138">
        <f>AgeStanSec!L28/86400</f>
        <v>3.0034722222222223E-2</v>
      </c>
      <c r="M28" s="138">
        <f>AgeStanSec!M28/86400</f>
        <v>3.7731481481481484E-2</v>
      </c>
      <c r="N28" s="138">
        <f>AgeStanSec!N28/86400</f>
        <v>3.9942129629629633E-2</v>
      </c>
      <c r="O28" s="138">
        <f>AgeStanSec!O28/86400</f>
        <v>4.7569444444444442E-2</v>
      </c>
      <c r="P28" s="138">
        <f>AgeStanSec!P28/86400</f>
        <v>5.7638888888888892E-2</v>
      </c>
      <c r="Q28" s="138">
        <f>AgeStanSec!Q28/86400</f>
        <v>8.3738425925925924E-2</v>
      </c>
      <c r="R28" s="138">
        <f>AgeStanSec!R28/86400</f>
        <v>0.10208333333333333</v>
      </c>
      <c r="S28" s="138">
        <f>AgeStanSec!S28/86400</f>
        <v>0.18611111111111112</v>
      </c>
      <c r="T28" s="138">
        <f>AgeStanSec!T28/86400</f>
        <v>0.24722222222222223</v>
      </c>
      <c r="U28" s="138">
        <f>AgeStanSec!U28/86400</f>
        <v>0.4201388888888889</v>
      </c>
      <c r="V28" s="138">
        <f>AgeStanSec!V28/86400</f>
        <v>0.46053240740740742</v>
      </c>
      <c r="W28" s="138">
        <f>AgeStanSec!W28/86400</f>
        <v>0.61111111111111116</v>
      </c>
      <c r="X28" s="44"/>
    </row>
    <row r="29" spans="1:24">
      <c r="A29" s="46">
        <v>28</v>
      </c>
      <c r="B29" s="168">
        <f>AgeStanSec!B29/86400</f>
        <v>2.685185185185185E-3</v>
      </c>
      <c r="C29" s="165">
        <f>AgeStanSec!C29/86400</f>
        <v>8.9004629629629625E-3</v>
      </c>
      <c r="D29" s="138">
        <f>AgeStanSec!D29/86400</f>
        <v>1.0763888888888889E-2</v>
      </c>
      <c r="E29" s="138">
        <f>AgeStanSec!E29/86400</f>
        <v>1.1574074074074073E-2</v>
      </c>
      <c r="F29" s="138">
        <f>AgeStanSec!F29/86400</f>
        <v>1.4525462962962962E-2</v>
      </c>
      <c r="G29" s="138">
        <f>AgeStanSec!G29/86400</f>
        <v>1.462962962962963E-2</v>
      </c>
      <c r="H29" s="138">
        <f>AgeStanSec!H29/86400</f>
        <v>1.8333333333333333E-2</v>
      </c>
      <c r="I29" s="48">
        <f>AgeStanSec!I29/86400</f>
        <v>2.0717592592592593E-2</v>
      </c>
      <c r="J29" s="138">
        <f>AgeStanSec!J29/86400</f>
        <v>2.2164351851851852E-2</v>
      </c>
      <c r="K29" s="138">
        <f>AgeStanSec!K29/86400</f>
        <v>2.795138888888889E-2</v>
      </c>
      <c r="L29" s="138">
        <f>AgeStanSec!L29/86400</f>
        <v>3.0034722222222223E-2</v>
      </c>
      <c r="M29" s="138">
        <f>AgeStanSec!M29/86400</f>
        <v>3.7731481481481484E-2</v>
      </c>
      <c r="N29" s="138">
        <f>AgeStanSec!N29/86400</f>
        <v>3.9942129629629633E-2</v>
      </c>
      <c r="O29" s="138">
        <f>AgeStanSec!O29/86400</f>
        <v>4.7569444444444442E-2</v>
      </c>
      <c r="P29" s="138">
        <f>AgeStanSec!P29/86400</f>
        <v>5.7638888888888892E-2</v>
      </c>
      <c r="Q29" s="138">
        <f>AgeStanSec!Q29/86400</f>
        <v>8.3738425925925924E-2</v>
      </c>
      <c r="R29" s="138">
        <f>AgeStanSec!R29/86400</f>
        <v>0.10208333333333333</v>
      </c>
      <c r="S29" s="138">
        <f>AgeStanSec!S29/86400</f>
        <v>0.18611111111111112</v>
      </c>
      <c r="T29" s="138">
        <f>AgeStanSec!T29/86400</f>
        <v>0.24722222222222223</v>
      </c>
      <c r="U29" s="138">
        <f>AgeStanSec!U29/86400</f>
        <v>0.4201388888888889</v>
      </c>
      <c r="V29" s="138">
        <f>AgeStanSec!V29/86400</f>
        <v>0.46053240740740742</v>
      </c>
      <c r="W29" s="138">
        <f>AgeStanSec!W29/86400</f>
        <v>0.61111111111111116</v>
      </c>
      <c r="X29" s="44"/>
    </row>
    <row r="30" spans="1:24" ht="15.75" thickBot="1">
      <c r="A30" s="46">
        <v>29</v>
      </c>
      <c r="B30" s="168">
        <f>AgeStanSec!B30/86400</f>
        <v>2.685185185185185E-3</v>
      </c>
      <c r="C30" s="165">
        <f>AgeStanSec!C30/86400</f>
        <v>8.9004629629629625E-3</v>
      </c>
      <c r="D30" s="138">
        <f>AgeStanSec!D30/86400</f>
        <v>1.0763888888888889E-2</v>
      </c>
      <c r="E30" s="138">
        <f>AgeStanSec!E30/86400</f>
        <v>1.1574074074074073E-2</v>
      </c>
      <c r="F30" s="138">
        <f>AgeStanSec!F30/86400</f>
        <v>1.4525462962962962E-2</v>
      </c>
      <c r="G30" s="138">
        <f>AgeStanSec!G30/86400</f>
        <v>1.462962962962963E-2</v>
      </c>
      <c r="H30" s="138">
        <f>AgeStanSec!H30/86400</f>
        <v>1.8333333333333333E-2</v>
      </c>
      <c r="I30" s="48">
        <f>AgeStanSec!I30/86400</f>
        <v>2.0717592592592593E-2</v>
      </c>
      <c r="J30" s="138">
        <f>AgeStanSec!J30/86400</f>
        <v>2.2164351851851852E-2</v>
      </c>
      <c r="K30" s="138">
        <f>AgeStanSec!K30/86400</f>
        <v>2.795138888888889E-2</v>
      </c>
      <c r="L30" s="138">
        <f>AgeStanSec!L30/86400</f>
        <v>3.0034722222222223E-2</v>
      </c>
      <c r="M30" s="138">
        <f>AgeStanSec!M30/86400</f>
        <v>3.7731481481481484E-2</v>
      </c>
      <c r="N30" s="138">
        <f>AgeStanSec!N30/86400</f>
        <v>3.9942129629629633E-2</v>
      </c>
      <c r="O30" s="138">
        <f>AgeStanSec!O30/86400</f>
        <v>4.7569444444444442E-2</v>
      </c>
      <c r="P30" s="138">
        <f>AgeStanSec!P30/86400</f>
        <v>5.7638888888888892E-2</v>
      </c>
      <c r="Q30" s="138">
        <f>AgeStanSec!Q30/86400</f>
        <v>8.3738425925925924E-2</v>
      </c>
      <c r="R30" s="138">
        <f>AgeStanSec!R30/86400</f>
        <v>0.10208333333333333</v>
      </c>
      <c r="S30" s="138">
        <f>AgeStanSec!S30/86400</f>
        <v>0.18611111111111112</v>
      </c>
      <c r="T30" s="138">
        <f>AgeStanSec!T30/86400</f>
        <v>0.24722222222222223</v>
      </c>
      <c r="U30" s="138">
        <f>AgeStanSec!U30/86400</f>
        <v>0.4201388888888889</v>
      </c>
      <c r="V30" s="138">
        <f>AgeStanSec!V30/86400</f>
        <v>0.46053240740740742</v>
      </c>
      <c r="W30" s="138">
        <f>AgeStanSec!W30/86400</f>
        <v>0.61111111111111116</v>
      </c>
      <c r="X30" s="44"/>
    </row>
    <row r="31" spans="1:24">
      <c r="A31" s="51">
        <v>30</v>
      </c>
      <c r="B31" s="169">
        <f>AgeStanSec!B31/86400</f>
        <v>2.685185185185185E-3</v>
      </c>
      <c r="C31" s="166">
        <f>AgeStanSec!C31/86400</f>
        <v>8.9004629629629625E-3</v>
      </c>
      <c r="D31" s="139">
        <f>AgeStanSec!D31/86400</f>
        <v>1.0763888888888889E-2</v>
      </c>
      <c r="E31" s="139">
        <f>AgeStanSec!E31/86400</f>
        <v>1.1574074074074073E-2</v>
      </c>
      <c r="F31" s="139">
        <f>AgeStanSec!F31/86400</f>
        <v>1.4525462962962962E-2</v>
      </c>
      <c r="G31" s="139">
        <f>AgeStanSec!G31/86400</f>
        <v>1.462962962962963E-2</v>
      </c>
      <c r="H31" s="139">
        <f>AgeStanSec!H31/86400</f>
        <v>1.8333333333333333E-2</v>
      </c>
      <c r="I31" s="136">
        <f>AgeStanSec!I31/86400</f>
        <v>2.0729166666666667E-2</v>
      </c>
      <c r="J31" s="139">
        <f>AgeStanSec!J31/86400</f>
        <v>2.2164351851851852E-2</v>
      </c>
      <c r="K31" s="139">
        <f>AgeStanSec!K31/86400</f>
        <v>2.795138888888889E-2</v>
      </c>
      <c r="L31" s="139">
        <f>AgeStanSec!L31/86400</f>
        <v>3.0034722222222223E-2</v>
      </c>
      <c r="M31" s="139">
        <f>AgeStanSec!M31/86400</f>
        <v>3.7731481481481484E-2</v>
      </c>
      <c r="N31" s="139">
        <f>AgeStanSec!N31/86400</f>
        <v>3.9942129629629633E-2</v>
      </c>
      <c r="O31" s="139">
        <f>AgeStanSec!O31/86400</f>
        <v>4.7569444444444442E-2</v>
      </c>
      <c r="P31" s="139">
        <f>AgeStanSec!P31/86400</f>
        <v>5.7638888888888892E-2</v>
      </c>
      <c r="Q31" s="139">
        <f>AgeStanSec!Q31/86400</f>
        <v>8.3738425925925924E-2</v>
      </c>
      <c r="R31" s="139">
        <f>AgeStanSec!R31/86400</f>
        <v>0.10208333333333333</v>
      </c>
      <c r="S31" s="139">
        <f>AgeStanSec!S31/86400</f>
        <v>0.18611111111111112</v>
      </c>
      <c r="T31" s="139">
        <f>AgeStanSec!T31/86400</f>
        <v>0.24722222222222223</v>
      </c>
      <c r="U31" s="139">
        <f>AgeStanSec!U31/86400</f>
        <v>0.4201388888888889</v>
      </c>
      <c r="V31" s="139">
        <f>AgeStanSec!V31/86400</f>
        <v>0.46053240740740742</v>
      </c>
      <c r="W31" s="139">
        <f>AgeStanSec!W31/86400</f>
        <v>0.61111111111111116</v>
      </c>
      <c r="X31" s="44"/>
    </row>
    <row r="32" spans="1:24">
      <c r="A32" s="46">
        <v>31</v>
      </c>
      <c r="B32" s="168">
        <f>AgeStanSec!B32/86400</f>
        <v>2.685185185185185E-3</v>
      </c>
      <c r="C32" s="165">
        <f>AgeStanSec!C32/86400</f>
        <v>8.9120370370370378E-3</v>
      </c>
      <c r="D32" s="138">
        <f>AgeStanSec!D32/86400</f>
        <v>1.0775462962962962E-2</v>
      </c>
      <c r="E32" s="138">
        <f>AgeStanSec!E32/86400</f>
        <v>1.1585648148148149E-2</v>
      </c>
      <c r="F32" s="138">
        <f>AgeStanSec!F32/86400</f>
        <v>1.4548611111111111E-2</v>
      </c>
      <c r="G32" s="138">
        <f>AgeStanSec!G32/86400</f>
        <v>1.4652777777777778E-2</v>
      </c>
      <c r="H32" s="138">
        <f>AgeStanSec!H32/86400</f>
        <v>1.8356481481481481E-2</v>
      </c>
      <c r="I32" s="48">
        <f>AgeStanSec!I32/86400</f>
        <v>2.074074074074074E-2</v>
      </c>
      <c r="J32" s="138">
        <f>AgeStanSec!J32/86400</f>
        <v>2.2187499999999999E-2</v>
      </c>
      <c r="K32" s="138">
        <f>AgeStanSec!K32/86400</f>
        <v>2.7962962962962964E-2</v>
      </c>
      <c r="L32" s="138">
        <f>AgeStanSec!L32/86400</f>
        <v>3.0046296296296297E-2</v>
      </c>
      <c r="M32" s="138">
        <f>AgeStanSec!M32/86400</f>
        <v>3.7731481481481484E-2</v>
      </c>
      <c r="N32" s="138">
        <f>AgeStanSec!N32/86400</f>
        <v>3.9942129629629633E-2</v>
      </c>
      <c r="O32" s="138">
        <f>AgeStanSec!O32/86400</f>
        <v>4.7569444444444442E-2</v>
      </c>
      <c r="P32" s="138">
        <f>AgeStanSec!P32/86400</f>
        <v>5.7638888888888892E-2</v>
      </c>
      <c r="Q32" s="138">
        <f>AgeStanSec!Q32/86400</f>
        <v>8.3738425925925924E-2</v>
      </c>
      <c r="R32" s="138">
        <f>AgeStanSec!R32/86400</f>
        <v>0.10208333333333333</v>
      </c>
      <c r="S32" s="138">
        <f>AgeStanSec!S32/86400</f>
        <v>0.18611111111111112</v>
      </c>
      <c r="T32" s="138">
        <f>AgeStanSec!T32/86400</f>
        <v>0.24722222222222223</v>
      </c>
      <c r="U32" s="138">
        <f>AgeStanSec!U32/86400</f>
        <v>0.4201388888888889</v>
      </c>
      <c r="V32" s="138">
        <f>AgeStanSec!V32/86400</f>
        <v>0.46053240740740742</v>
      </c>
      <c r="W32" s="138">
        <f>AgeStanSec!W32/86400</f>
        <v>0.61111111111111116</v>
      </c>
      <c r="X32" s="44"/>
    </row>
    <row r="33" spans="1:24">
      <c r="A33" s="46">
        <v>32</v>
      </c>
      <c r="B33" s="168">
        <f>AgeStanSec!B33/86400</f>
        <v>2.685185185185185E-3</v>
      </c>
      <c r="C33" s="165">
        <f>AgeStanSec!C33/86400</f>
        <v>8.9351851851851849E-3</v>
      </c>
      <c r="D33" s="138">
        <f>AgeStanSec!D33/86400</f>
        <v>1.0798611111111111E-2</v>
      </c>
      <c r="E33" s="138">
        <f>AgeStanSec!E33/86400</f>
        <v>1.1608796296296296E-2</v>
      </c>
      <c r="F33" s="138">
        <f>AgeStanSec!F33/86400</f>
        <v>1.457175925925926E-2</v>
      </c>
      <c r="G33" s="138">
        <f>AgeStanSec!G33/86400</f>
        <v>1.4675925925925926E-2</v>
      </c>
      <c r="H33" s="138">
        <f>AgeStanSec!H33/86400</f>
        <v>1.8379629629629631E-2</v>
      </c>
      <c r="I33" s="48">
        <f>AgeStanSec!I33/86400</f>
        <v>2.0763888888888887E-2</v>
      </c>
      <c r="J33" s="138">
        <f>AgeStanSec!J33/86400</f>
        <v>2.2210648148148149E-2</v>
      </c>
      <c r="K33" s="138">
        <f>AgeStanSec!K33/86400</f>
        <v>2.7997685185185184E-2</v>
      </c>
      <c r="L33" s="138">
        <f>AgeStanSec!L33/86400</f>
        <v>3.0069444444444444E-2</v>
      </c>
      <c r="M33" s="138">
        <f>AgeStanSec!M33/86400</f>
        <v>3.7754629629629631E-2</v>
      </c>
      <c r="N33" s="138">
        <f>AgeStanSec!N33/86400</f>
        <v>3.9953703703703707E-2</v>
      </c>
      <c r="O33" s="138">
        <f>AgeStanSec!O33/86400</f>
        <v>4.7581018518518516E-2</v>
      </c>
      <c r="P33" s="138">
        <f>AgeStanSec!P33/86400</f>
        <v>5.7650462962962966E-2</v>
      </c>
      <c r="Q33" s="138">
        <f>AgeStanSec!Q33/86400</f>
        <v>8.3738425925925924E-2</v>
      </c>
      <c r="R33" s="138">
        <f>AgeStanSec!R33/86400</f>
        <v>0.10208333333333333</v>
      </c>
      <c r="S33" s="138">
        <f>AgeStanSec!S33/86400</f>
        <v>0.18611111111111112</v>
      </c>
      <c r="T33" s="138">
        <f>AgeStanSec!T33/86400</f>
        <v>0.24722222222222223</v>
      </c>
      <c r="U33" s="138">
        <f>AgeStanSec!U33/86400</f>
        <v>0.4201388888888889</v>
      </c>
      <c r="V33" s="138">
        <f>AgeStanSec!V33/86400</f>
        <v>0.46053240740740742</v>
      </c>
      <c r="W33" s="138">
        <f>AgeStanSec!W33/86400</f>
        <v>0.61111111111111116</v>
      </c>
      <c r="X33" s="44"/>
    </row>
    <row r="34" spans="1:24">
      <c r="A34" s="46">
        <v>33</v>
      </c>
      <c r="B34" s="168">
        <f>AgeStanSec!B34/86400</f>
        <v>2.6967592592592594E-3</v>
      </c>
      <c r="C34" s="165">
        <f>AgeStanSec!C34/86400</f>
        <v>8.9699074074074073E-3</v>
      </c>
      <c r="D34" s="138">
        <f>AgeStanSec!D34/86400</f>
        <v>1.0833333333333334E-2</v>
      </c>
      <c r="E34" s="138">
        <f>AgeStanSec!E34/86400</f>
        <v>1.1655092592592592E-2</v>
      </c>
      <c r="F34" s="138">
        <f>AgeStanSec!F34/86400</f>
        <v>1.4606481481481481E-2</v>
      </c>
      <c r="G34" s="138">
        <f>AgeStanSec!G34/86400</f>
        <v>1.4710648148148148E-2</v>
      </c>
      <c r="H34" s="138">
        <f>AgeStanSec!H34/86400</f>
        <v>1.8425925925925925E-2</v>
      </c>
      <c r="I34" s="48">
        <f>AgeStanSec!I34/86400</f>
        <v>2.0810185185185185E-2</v>
      </c>
      <c r="J34" s="138">
        <f>AgeStanSec!J34/86400</f>
        <v>2.2256944444444444E-2</v>
      </c>
      <c r="K34" s="138">
        <f>AgeStanSec!K34/86400</f>
        <v>2.8043981481481482E-2</v>
      </c>
      <c r="L34" s="138">
        <f>AgeStanSec!L34/86400</f>
        <v>3.0127314814814815E-2</v>
      </c>
      <c r="M34" s="138">
        <f>AgeStanSec!M34/86400</f>
        <v>3.7812499999999999E-2</v>
      </c>
      <c r="N34" s="138">
        <f>AgeStanSec!N34/86400</f>
        <v>4.0011574074074074E-2</v>
      </c>
      <c r="O34" s="138">
        <f>AgeStanSec!O34/86400</f>
        <v>4.763888888888889E-2</v>
      </c>
      <c r="P34" s="138">
        <f>AgeStanSec!P34/86400</f>
        <v>5.7685185185185187E-2</v>
      </c>
      <c r="Q34" s="138">
        <f>AgeStanSec!Q34/86400</f>
        <v>8.3738425925925924E-2</v>
      </c>
      <c r="R34" s="138">
        <f>AgeStanSec!R34/86400</f>
        <v>0.10208333333333333</v>
      </c>
      <c r="S34" s="138">
        <f>AgeStanSec!S34/86400</f>
        <v>0.18611111111111112</v>
      </c>
      <c r="T34" s="138">
        <f>AgeStanSec!T34/86400</f>
        <v>0.24722222222222223</v>
      </c>
      <c r="U34" s="138">
        <f>AgeStanSec!U34/86400</f>
        <v>0.4201388888888889</v>
      </c>
      <c r="V34" s="138">
        <f>AgeStanSec!V34/86400</f>
        <v>0.46053240740740742</v>
      </c>
      <c r="W34" s="138">
        <f>AgeStanSec!W34/86400</f>
        <v>0.61111111111111116</v>
      </c>
      <c r="X34" s="44"/>
    </row>
    <row r="35" spans="1:24" ht="15.75" thickBot="1">
      <c r="A35" s="46">
        <v>34</v>
      </c>
      <c r="B35" s="168">
        <f>AgeStanSec!B35/86400</f>
        <v>2.6967592592592594E-3</v>
      </c>
      <c r="C35" s="165">
        <f>AgeStanSec!C35/86400</f>
        <v>9.0162037037037034E-3</v>
      </c>
      <c r="D35" s="138">
        <f>AgeStanSec!D35/86400</f>
        <v>1.0891203703703703E-2</v>
      </c>
      <c r="E35" s="138">
        <f>AgeStanSec!E35/86400</f>
        <v>1.170138888888889E-2</v>
      </c>
      <c r="F35" s="138">
        <f>AgeStanSec!F35/86400</f>
        <v>1.4664351851851852E-2</v>
      </c>
      <c r="G35" s="138">
        <f>AgeStanSec!G35/86400</f>
        <v>1.4768518518518519E-2</v>
      </c>
      <c r="H35" s="138">
        <f>AgeStanSec!H35/86400</f>
        <v>1.8472222222222223E-2</v>
      </c>
      <c r="I35" s="48">
        <f>AgeStanSec!I35/86400</f>
        <v>2.0856481481481483E-2</v>
      </c>
      <c r="J35" s="138">
        <f>AgeStanSec!J35/86400</f>
        <v>2.2314814814814815E-2</v>
      </c>
      <c r="K35" s="138">
        <f>AgeStanSec!K35/86400</f>
        <v>2.8113425925925927E-2</v>
      </c>
      <c r="L35" s="138">
        <f>AgeStanSec!L35/86400</f>
        <v>3.019675925925926E-2</v>
      </c>
      <c r="M35" s="138">
        <f>AgeStanSec!M35/86400</f>
        <v>3.7893518518518521E-2</v>
      </c>
      <c r="N35" s="138">
        <f>AgeStanSec!N35/86400</f>
        <v>4.010416666666667E-2</v>
      </c>
      <c r="O35" s="138">
        <f>AgeStanSec!O35/86400</f>
        <v>4.7708333333333332E-2</v>
      </c>
      <c r="P35" s="138">
        <f>AgeStanSec!P35/86400</f>
        <v>5.7754629629629628E-2</v>
      </c>
      <c r="Q35" s="138">
        <f>AgeStanSec!Q35/86400</f>
        <v>8.3738425925925924E-2</v>
      </c>
      <c r="R35" s="138">
        <f>AgeStanSec!R35/86400</f>
        <v>0.10208333333333333</v>
      </c>
      <c r="S35" s="138">
        <f>AgeStanSec!S35/86400</f>
        <v>0.18611111111111112</v>
      </c>
      <c r="T35" s="138">
        <f>AgeStanSec!T35/86400</f>
        <v>0.24722222222222223</v>
      </c>
      <c r="U35" s="138">
        <f>AgeStanSec!U35/86400</f>
        <v>0.4201388888888889</v>
      </c>
      <c r="V35" s="138">
        <f>AgeStanSec!V35/86400</f>
        <v>0.46053240740740742</v>
      </c>
      <c r="W35" s="138">
        <f>AgeStanSec!W35/86400</f>
        <v>0.61111111111111116</v>
      </c>
      <c r="X35" s="44"/>
    </row>
    <row r="36" spans="1:24">
      <c r="A36" s="51">
        <v>35</v>
      </c>
      <c r="B36" s="169">
        <f>AgeStanSec!B36/86400</f>
        <v>2.7083333333333334E-3</v>
      </c>
      <c r="C36" s="166">
        <f>AgeStanSec!C36/86400</f>
        <v>9.0740740740740747E-3</v>
      </c>
      <c r="D36" s="139">
        <f>AgeStanSec!D36/86400</f>
        <v>1.0949074074074075E-2</v>
      </c>
      <c r="E36" s="139">
        <f>AgeStanSec!E36/86400</f>
        <v>1.1759259259259259E-2</v>
      </c>
      <c r="F36" s="139">
        <f>AgeStanSec!F36/86400</f>
        <v>1.4722222222222222E-2</v>
      </c>
      <c r="G36" s="139">
        <f>AgeStanSec!G36/86400</f>
        <v>1.4826388888888889E-2</v>
      </c>
      <c r="H36" s="139">
        <f>AgeStanSec!H36/86400</f>
        <v>1.8530092592592591E-2</v>
      </c>
      <c r="I36" s="136">
        <f>AgeStanSec!I36/86400</f>
        <v>2.0925925925925924E-2</v>
      </c>
      <c r="J36" s="139">
        <f>AgeStanSec!J36/86400</f>
        <v>2.238425925925926E-2</v>
      </c>
      <c r="K36" s="139">
        <f>AgeStanSec!K36/86400</f>
        <v>2.8194444444444446E-2</v>
      </c>
      <c r="L36" s="139">
        <f>AgeStanSec!L36/86400</f>
        <v>3.0289351851851852E-2</v>
      </c>
      <c r="M36" s="139">
        <f>AgeStanSec!M36/86400</f>
        <v>3.802083333333333E-2</v>
      </c>
      <c r="N36" s="139">
        <f>AgeStanSec!N36/86400</f>
        <v>4.0231481481481479E-2</v>
      </c>
      <c r="O36" s="139">
        <f>AgeStanSec!O36/86400</f>
        <v>4.7824074074074074E-2</v>
      </c>
      <c r="P36" s="139">
        <f>AgeStanSec!P36/86400</f>
        <v>5.783564814814815E-2</v>
      </c>
      <c r="Q36" s="139">
        <f>AgeStanSec!Q36/86400</f>
        <v>8.3738425925925924E-2</v>
      </c>
      <c r="R36" s="139">
        <f>AgeStanSec!R36/86400</f>
        <v>0.10208333333333333</v>
      </c>
      <c r="S36" s="139">
        <f>AgeStanSec!S36/86400</f>
        <v>0.18611111111111112</v>
      </c>
      <c r="T36" s="139">
        <f>AgeStanSec!T36/86400</f>
        <v>0.24722222222222223</v>
      </c>
      <c r="U36" s="139">
        <f>AgeStanSec!U36/86400</f>
        <v>0.4201388888888889</v>
      </c>
      <c r="V36" s="139">
        <f>AgeStanSec!V36/86400</f>
        <v>0.46053240740740742</v>
      </c>
      <c r="W36" s="139">
        <f>AgeStanSec!W36/86400</f>
        <v>0.61111111111111116</v>
      </c>
      <c r="X36" s="44"/>
    </row>
    <row r="37" spans="1:24">
      <c r="A37" s="46">
        <v>36</v>
      </c>
      <c r="B37" s="168">
        <f>AgeStanSec!B37/86400</f>
        <v>2.7199074074074074E-3</v>
      </c>
      <c r="C37" s="165">
        <f>AgeStanSec!C37/86400</f>
        <v>9.1435185185185178E-3</v>
      </c>
      <c r="D37" s="138">
        <f>AgeStanSec!D37/86400</f>
        <v>1.1018518518518518E-2</v>
      </c>
      <c r="E37" s="138">
        <f>AgeStanSec!E37/86400</f>
        <v>1.1828703703703704E-2</v>
      </c>
      <c r="F37" s="138">
        <f>AgeStanSec!F37/86400</f>
        <v>1.4791666666666667E-2</v>
      </c>
      <c r="G37" s="138">
        <f>AgeStanSec!G37/86400</f>
        <v>1.4895833333333334E-2</v>
      </c>
      <c r="H37" s="138">
        <f>AgeStanSec!H37/86400</f>
        <v>1.861111111111111E-2</v>
      </c>
      <c r="I37" s="48">
        <f>AgeStanSec!I37/86400</f>
        <v>2.101851851851852E-2</v>
      </c>
      <c r="J37" s="138">
        <f>AgeStanSec!J37/86400</f>
        <v>2.2476851851851852E-2</v>
      </c>
      <c r="K37" s="138">
        <f>AgeStanSec!K37/86400</f>
        <v>2.8310185185185185E-2</v>
      </c>
      <c r="L37" s="138">
        <f>AgeStanSec!L37/86400</f>
        <v>3.0416666666666668E-2</v>
      </c>
      <c r="M37" s="138">
        <f>AgeStanSec!M37/86400</f>
        <v>3.8171296296296293E-2</v>
      </c>
      <c r="N37" s="138">
        <f>AgeStanSec!N37/86400</f>
        <v>4.0393518518518516E-2</v>
      </c>
      <c r="O37" s="138">
        <f>AgeStanSec!O37/86400</f>
        <v>4.7974537037037038E-2</v>
      </c>
      <c r="P37" s="138">
        <f>AgeStanSec!P37/86400</f>
        <v>5.7962962962962966E-2</v>
      </c>
      <c r="Q37" s="138">
        <f>AgeStanSec!Q37/86400</f>
        <v>8.3750000000000005E-2</v>
      </c>
      <c r="R37" s="138">
        <f>AgeStanSec!R37/86400</f>
        <v>0.10209490740740741</v>
      </c>
      <c r="S37" s="138">
        <f>AgeStanSec!S37/86400</f>
        <v>0.18613425925925925</v>
      </c>
      <c r="T37" s="138">
        <f>AgeStanSec!T37/86400</f>
        <v>0.24724537037037037</v>
      </c>
      <c r="U37" s="138">
        <f>AgeStanSec!U37/86400</f>
        <v>0.42018518518518516</v>
      </c>
      <c r="V37" s="138">
        <f>AgeStanSec!V37/86400</f>
        <v>0.46057870370370368</v>
      </c>
      <c r="W37" s="138">
        <f>AgeStanSec!W37/86400</f>
        <v>0.61116898148148147</v>
      </c>
      <c r="X37" s="44"/>
    </row>
    <row r="38" spans="1:24">
      <c r="A38" s="46">
        <v>37</v>
      </c>
      <c r="B38" s="168">
        <f>AgeStanSec!B38/86400</f>
        <v>2.7314814814814814E-3</v>
      </c>
      <c r="C38" s="165">
        <f>AgeStanSec!C38/86400</f>
        <v>9.2013888888888892E-3</v>
      </c>
      <c r="D38" s="138">
        <f>AgeStanSec!D38/86400</f>
        <v>1.1087962962962963E-2</v>
      </c>
      <c r="E38" s="138">
        <f>AgeStanSec!E38/86400</f>
        <v>1.1909722222222223E-2</v>
      </c>
      <c r="F38" s="138">
        <f>AgeStanSec!F38/86400</f>
        <v>1.4872685185185185E-2</v>
      </c>
      <c r="G38" s="138">
        <f>AgeStanSec!G38/86400</f>
        <v>1.4976851851851852E-2</v>
      </c>
      <c r="H38" s="138">
        <f>AgeStanSec!H38/86400</f>
        <v>1.8692129629629628E-2</v>
      </c>
      <c r="I38" s="48">
        <f>AgeStanSec!I38/86400</f>
        <v>2.1111111111111112E-2</v>
      </c>
      <c r="J38" s="138">
        <f>AgeStanSec!J38/86400</f>
        <v>2.2581018518518518E-2</v>
      </c>
      <c r="K38" s="138">
        <f>AgeStanSec!K38/86400</f>
        <v>2.8449074074074075E-2</v>
      </c>
      <c r="L38" s="138">
        <f>AgeStanSec!L38/86400</f>
        <v>3.0555555555555555E-2</v>
      </c>
      <c r="M38" s="138">
        <f>AgeStanSec!M38/86400</f>
        <v>3.8356481481481484E-2</v>
      </c>
      <c r="N38" s="138">
        <f>AgeStanSec!N38/86400</f>
        <v>4.0590277777777781E-2</v>
      </c>
      <c r="O38" s="138">
        <f>AgeStanSec!O38/86400</f>
        <v>4.8182870370370369E-2</v>
      </c>
      <c r="P38" s="138">
        <f>AgeStanSec!P38/86400</f>
        <v>5.8159722222222224E-2</v>
      </c>
      <c r="Q38" s="138">
        <f>AgeStanSec!Q38/86400</f>
        <v>8.3912037037037035E-2</v>
      </c>
      <c r="R38" s="138">
        <f>AgeStanSec!R38/86400</f>
        <v>0.10230324074074074</v>
      </c>
      <c r="S38" s="138">
        <f>AgeStanSec!S38/86400</f>
        <v>0.18650462962962963</v>
      </c>
      <c r="T38" s="138">
        <f>AgeStanSec!T38/86400</f>
        <v>0.24774305555555556</v>
      </c>
      <c r="U38" s="138">
        <f>AgeStanSec!U38/86400</f>
        <v>0.42101851851851851</v>
      </c>
      <c r="V38" s="138">
        <f>AgeStanSec!V38/86400</f>
        <v>0.46150462962962963</v>
      </c>
      <c r="W38" s="138">
        <f>AgeStanSec!W38/86400</f>
        <v>0.61239583333333336</v>
      </c>
      <c r="X38" s="44"/>
    </row>
    <row r="39" spans="1:24">
      <c r="A39" s="46">
        <v>38</v>
      </c>
      <c r="B39" s="168">
        <f>AgeStanSec!B39/86400</f>
        <v>2.7546296296296294E-3</v>
      </c>
      <c r="C39" s="165">
        <f>AgeStanSec!C39/86400</f>
        <v>9.2708333333333341E-3</v>
      </c>
      <c r="D39" s="138">
        <f>AgeStanSec!D39/86400</f>
        <v>1.1168981481481481E-2</v>
      </c>
      <c r="E39" s="138">
        <f>AgeStanSec!E39/86400</f>
        <v>1.1990740740740741E-2</v>
      </c>
      <c r="F39" s="138">
        <f>AgeStanSec!F39/86400</f>
        <v>1.4965277777777777E-2</v>
      </c>
      <c r="G39" s="138">
        <f>AgeStanSec!G39/86400</f>
        <v>1.5069444444444444E-2</v>
      </c>
      <c r="H39" s="138">
        <f>AgeStanSec!H39/86400</f>
        <v>1.8784722222222223E-2</v>
      </c>
      <c r="I39" s="48">
        <f>AgeStanSec!I39/86400</f>
        <v>2.1226851851851851E-2</v>
      </c>
      <c r="J39" s="138">
        <f>AgeStanSec!J39/86400</f>
        <v>2.269675925925926E-2</v>
      </c>
      <c r="K39" s="138">
        <f>AgeStanSec!K39/86400</f>
        <v>2.8611111111111111E-2</v>
      </c>
      <c r="L39" s="138">
        <f>AgeStanSec!L39/86400</f>
        <v>3.0740740740740742E-2</v>
      </c>
      <c r="M39" s="138">
        <f>AgeStanSec!M39/86400</f>
        <v>3.8587962962962963E-2</v>
      </c>
      <c r="N39" s="138">
        <f>AgeStanSec!N39/86400</f>
        <v>4.0833333333333333E-2</v>
      </c>
      <c r="O39" s="138">
        <f>AgeStanSec!O39/86400</f>
        <v>4.8449074074074075E-2</v>
      </c>
      <c r="P39" s="138">
        <f>AgeStanSec!P39/86400</f>
        <v>5.846064814814815E-2</v>
      </c>
      <c r="Q39" s="138">
        <f>AgeStanSec!Q39/86400</f>
        <v>8.4293981481481484E-2</v>
      </c>
      <c r="R39" s="138">
        <f>AgeStanSec!R39/86400</f>
        <v>0.10276620370370371</v>
      </c>
      <c r="S39" s="138">
        <f>AgeStanSec!S39/86400</f>
        <v>0.18734953703703705</v>
      </c>
      <c r="T39" s="138">
        <f>AgeStanSec!T39/86400</f>
        <v>0.24886574074074075</v>
      </c>
      <c r="U39" s="138">
        <f>AgeStanSec!U39/86400</f>
        <v>0.42292824074074076</v>
      </c>
      <c r="V39" s="138">
        <f>AgeStanSec!V39/86400</f>
        <v>0.46358796296296295</v>
      </c>
      <c r="W39" s="138">
        <f>AgeStanSec!W39/86400</f>
        <v>0.61517361111111113</v>
      </c>
      <c r="X39" s="44"/>
    </row>
    <row r="40" spans="1:24" ht="15.75" thickBot="1">
      <c r="A40" s="46">
        <v>39</v>
      </c>
      <c r="B40" s="168">
        <f>AgeStanSec!B40/86400</f>
        <v>2.7662037037037039E-3</v>
      </c>
      <c r="C40" s="165">
        <f>AgeStanSec!C40/86400</f>
        <v>9.3402777777777772E-3</v>
      </c>
      <c r="D40" s="138">
        <f>AgeStanSec!D40/86400</f>
        <v>1.1238425925925926E-2</v>
      </c>
      <c r="E40" s="138">
        <f>AgeStanSec!E40/86400</f>
        <v>1.207175925925926E-2</v>
      </c>
      <c r="F40" s="138">
        <f>AgeStanSec!F40/86400</f>
        <v>1.5057870370370371E-2</v>
      </c>
      <c r="G40" s="138">
        <f>AgeStanSec!G40/86400</f>
        <v>1.5162037037037036E-2</v>
      </c>
      <c r="H40" s="138">
        <f>AgeStanSec!H40/86400</f>
        <v>1.8900462962962963E-2</v>
      </c>
      <c r="I40" s="48">
        <f>AgeStanSec!I40/86400</f>
        <v>2.1354166666666667E-2</v>
      </c>
      <c r="J40" s="138">
        <f>AgeStanSec!J40/86400</f>
        <v>2.2847222222222224E-2</v>
      </c>
      <c r="K40" s="138">
        <f>AgeStanSec!K40/86400</f>
        <v>2.8796296296296296E-2</v>
      </c>
      <c r="L40" s="138">
        <f>AgeStanSec!L40/86400</f>
        <v>3.09375E-2</v>
      </c>
      <c r="M40" s="138">
        <f>AgeStanSec!M40/86400</f>
        <v>3.8842592592592595E-2</v>
      </c>
      <c r="N40" s="138">
        <f>AgeStanSec!N40/86400</f>
        <v>4.1122685185185186E-2</v>
      </c>
      <c r="O40" s="138">
        <f>AgeStanSec!O40/86400</f>
        <v>4.8784722222222222E-2</v>
      </c>
      <c r="P40" s="138">
        <f>AgeStanSec!P40/86400</f>
        <v>5.8865740740740739E-2</v>
      </c>
      <c r="Q40" s="138">
        <f>AgeStanSec!Q40/86400</f>
        <v>8.4884259259259257E-2</v>
      </c>
      <c r="R40" s="138">
        <f>AgeStanSec!R40/86400</f>
        <v>0.1034837962962963</v>
      </c>
      <c r="S40" s="138">
        <f>AgeStanSec!S40/86400</f>
        <v>0.18865740740740741</v>
      </c>
      <c r="T40" s="138">
        <f>AgeStanSec!T40/86400</f>
        <v>0.25060185185185185</v>
      </c>
      <c r="U40" s="138">
        <f>AgeStanSec!U40/86400</f>
        <v>0.4258912037037037</v>
      </c>
      <c r="V40" s="138">
        <f>AgeStanSec!V40/86400</f>
        <v>0.46684027777777776</v>
      </c>
      <c r="W40" s="138">
        <f>AgeStanSec!W40/86400</f>
        <v>0.61947916666666669</v>
      </c>
      <c r="X40" s="44"/>
    </row>
    <row r="41" spans="1:24">
      <c r="A41" s="51">
        <v>40</v>
      </c>
      <c r="B41" s="169">
        <f>AgeStanSec!B41/86400</f>
        <v>2.7893518518518519E-3</v>
      </c>
      <c r="C41" s="166">
        <f>AgeStanSec!C41/86400</f>
        <v>9.4097222222222221E-3</v>
      </c>
      <c r="D41" s="139">
        <f>AgeStanSec!D41/86400</f>
        <v>1.1319444444444444E-2</v>
      </c>
      <c r="E41" s="139">
        <f>AgeStanSec!E41/86400</f>
        <v>1.2152777777777778E-2</v>
      </c>
      <c r="F41" s="139">
        <f>AgeStanSec!F41/86400</f>
        <v>1.5162037037037036E-2</v>
      </c>
      <c r="G41" s="139">
        <f>AgeStanSec!G41/86400</f>
        <v>1.5266203703703704E-2</v>
      </c>
      <c r="H41" s="139">
        <f>AgeStanSec!H41/86400</f>
        <v>1.9027777777777779E-2</v>
      </c>
      <c r="I41" s="136">
        <f>AgeStanSec!I41/86400</f>
        <v>2.1493055555555557E-2</v>
      </c>
      <c r="J41" s="139">
        <f>AgeStanSec!J41/86400</f>
        <v>2.2997685185185184E-2</v>
      </c>
      <c r="K41" s="139">
        <f>AgeStanSec!K41/86400</f>
        <v>2.900462962962963E-2</v>
      </c>
      <c r="L41" s="139">
        <f>AgeStanSec!L41/86400</f>
        <v>3.1157407407407408E-2</v>
      </c>
      <c r="M41" s="139">
        <f>AgeStanSec!M41/86400</f>
        <v>3.9143518518518522E-2</v>
      </c>
      <c r="N41" s="139">
        <f>AgeStanSec!N41/86400</f>
        <v>4.144675925925926E-2</v>
      </c>
      <c r="O41" s="139">
        <f>AgeStanSec!O41/86400</f>
        <v>4.9178240740740738E-2</v>
      </c>
      <c r="P41" s="139">
        <f>AgeStanSec!P41/86400</f>
        <v>5.935185185185185E-2</v>
      </c>
      <c r="Q41" s="139">
        <f>AgeStanSec!Q41/86400</f>
        <v>8.5590277777777779E-2</v>
      </c>
      <c r="R41" s="139">
        <f>AgeStanSec!R41/86400</f>
        <v>0.10435185185185185</v>
      </c>
      <c r="S41" s="139">
        <f>AgeStanSec!S41/86400</f>
        <v>0.19024305555555557</v>
      </c>
      <c r="T41" s="139">
        <f>AgeStanSec!T41/86400</f>
        <v>0.25270833333333331</v>
      </c>
      <c r="U41" s="139">
        <f>AgeStanSec!U41/86400</f>
        <v>0.4294560185185185</v>
      </c>
      <c r="V41" s="139">
        <f>AgeStanSec!V41/86400</f>
        <v>0.47075231481481483</v>
      </c>
      <c r="W41" s="139">
        <f>AgeStanSec!W41/86400</f>
        <v>0.62466435185185187</v>
      </c>
      <c r="X41" s="44"/>
    </row>
    <row r="42" spans="1:24">
      <c r="A42" s="46">
        <v>41</v>
      </c>
      <c r="B42" s="168">
        <f>AgeStanSec!B42/86400</f>
        <v>2.8124999999999999E-3</v>
      </c>
      <c r="C42" s="165">
        <f>AgeStanSec!C42/86400</f>
        <v>9.479166666666667E-3</v>
      </c>
      <c r="D42" s="138">
        <f>AgeStanSec!D42/86400</f>
        <v>1.1400462962962963E-2</v>
      </c>
      <c r="E42" s="138">
        <f>AgeStanSec!E42/86400</f>
        <v>1.224537037037037E-2</v>
      </c>
      <c r="F42" s="138">
        <f>AgeStanSec!F42/86400</f>
        <v>1.5277777777777777E-2</v>
      </c>
      <c r="G42" s="138">
        <f>AgeStanSec!G42/86400</f>
        <v>1.5381944444444445E-2</v>
      </c>
      <c r="H42" s="138">
        <f>AgeStanSec!H42/86400</f>
        <v>1.9166666666666665E-2</v>
      </c>
      <c r="I42" s="48">
        <f>AgeStanSec!I42/86400</f>
        <v>2.1655092592592594E-2</v>
      </c>
      <c r="J42" s="138">
        <f>AgeStanSec!J42/86400</f>
        <v>2.3171296296296297E-2</v>
      </c>
      <c r="K42" s="138">
        <f>AgeStanSec!K42/86400</f>
        <v>2.9224537037037038E-2</v>
      </c>
      <c r="L42" s="138">
        <f>AgeStanSec!L42/86400</f>
        <v>3.1412037037037037E-2</v>
      </c>
      <c r="M42" s="138">
        <f>AgeStanSec!M42/86400</f>
        <v>3.9467592592592596E-2</v>
      </c>
      <c r="N42" s="138">
        <f>AgeStanSec!N42/86400</f>
        <v>4.1782407407407407E-2</v>
      </c>
      <c r="O42" s="138">
        <f>AgeStanSec!O42/86400</f>
        <v>4.957175925925926E-2</v>
      </c>
      <c r="P42" s="138">
        <f>AgeStanSec!P42/86400</f>
        <v>5.9837962962962961E-2</v>
      </c>
      <c r="Q42" s="138">
        <f>AgeStanSec!Q42/86400</f>
        <v>8.6319444444444449E-2</v>
      </c>
      <c r="R42" s="138">
        <f>AgeStanSec!R42/86400</f>
        <v>0.10523148148148148</v>
      </c>
      <c r="S42" s="138">
        <f>AgeStanSec!S42/86400</f>
        <v>0.19185185185185186</v>
      </c>
      <c r="T42" s="138">
        <f>AgeStanSec!T42/86400</f>
        <v>0.25483796296296296</v>
      </c>
      <c r="U42" s="138">
        <f>AgeStanSec!U42/86400</f>
        <v>0.43309027777777775</v>
      </c>
      <c r="V42" s="138">
        <f>AgeStanSec!V42/86400</f>
        <v>0.47472222222222221</v>
      </c>
      <c r="W42" s="138">
        <f>AgeStanSec!W42/86400</f>
        <v>0.62994212962962959</v>
      </c>
      <c r="X42" s="44"/>
    </row>
    <row r="43" spans="1:24">
      <c r="A43" s="46">
        <v>42</v>
      </c>
      <c r="B43" s="168">
        <f>AgeStanSec!B43/86400</f>
        <v>2.8356481481481483E-3</v>
      </c>
      <c r="C43" s="165">
        <f>AgeStanSec!C43/86400</f>
        <v>9.5486111111111119E-3</v>
      </c>
      <c r="D43" s="138">
        <f>AgeStanSec!D43/86400</f>
        <v>1.1493055555555555E-2</v>
      </c>
      <c r="E43" s="138">
        <f>AgeStanSec!E43/86400</f>
        <v>1.2337962962962964E-2</v>
      </c>
      <c r="F43" s="138">
        <f>AgeStanSec!F43/86400</f>
        <v>1.5393518518518518E-2</v>
      </c>
      <c r="G43" s="138">
        <f>AgeStanSec!G43/86400</f>
        <v>1.5497685185185186E-2</v>
      </c>
      <c r="H43" s="138">
        <f>AgeStanSec!H43/86400</f>
        <v>1.9305555555555555E-2</v>
      </c>
      <c r="I43" s="48">
        <f>AgeStanSec!I43/86400</f>
        <v>2.1828703703703704E-2</v>
      </c>
      <c r="J43" s="138">
        <f>AgeStanSec!J43/86400</f>
        <v>2.3356481481481482E-2</v>
      </c>
      <c r="K43" s="138">
        <f>AgeStanSec!K43/86400</f>
        <v>2.9456018518518517E-2</v>
      </c>
      <c r="L43" s="138">
        <f>AgeStanSec!L43/86400</f>
        <v>3.1655092592592596E-2</v>
      </c>
      <c r="M43" s="138">
        <f>AgeStanSec!M43/86400</f>
        <v>3.9780092592592596E-2</v>
      </c>
      <c r="N43" s="138">
        <f>AgeStanSec!N43/86400</f>
        <v>4.2118055555555554E-2</v>
      </c>
      <c r="O43" s="138">
        <f>AgeStanSec!O43/86400</f>
        <v>4.9988425925925929E-2</v>
      </c>
      <c r="P43" s="138">
        <f>AgeStanSec!P43/86400</f>
        <v>6.0347222222222219E-2</v>
      </c>
      <c r="Q43" s="138">
        <f>AgeStanSec!Q43/86400</f>
        <v>8.7060185185185185E-2</v>
      </c>
      <c r="R43" s="138">
        <f>AgeStanSec!R43/86400</f>
        <v>0.10612268518518518</v>
      </c>
      <c r="S43" s="138">
        <f>AgeStanSec!S43/86400</f>
        <v>0.19348379629629631</v>
      </c>
      <c r="T43" s="138">
        <f>AgeStanSec!T43/86400</f>
        <v>0.25701388888888888</v>
      </c>
      <c r="U43" s="138">
        <f>AgeStanSec!U43/86400</f>
        <v>0.43678240740740742</v>
      </c>
      <c r="V43" s="138">
        <f>AgeStanSec!V43/86400</f>
        <v>0.47877314814814814</v>
      </c>
      <c r="W43" s="138">
        <f>AgeStanSec!W43/86400</f>
        <v>0.63531249999999995</v>
      </c>
      <c r="X43" s="44"/>
    </row>
    <row r="44" spans="1:24">
      <c r="A44" s="46">
        <v>43</v>
      </c>
      <c r="B44" s="168">
        <f>AgeStanSec!B44/86400</f>
        <v>2.8587962962962963E-3</v>
      </c>
      <c r="C44" s="165">
        <f>AgeStanSec!C44/86400</f>
        <v>9.618055555555555E-3</v>
      </c>
      <c r="D44" s="138">
        <f>AgeStanSec!D44/86400</f>
        <v>1.1585648148148149E-2</v>
      </c>
      <c r="E44" s="138">
        <f>AgeStanSec!E44/86400</f>
        <v>1.2430555555555556E-2</v>
      </c>
      <c r="F44" s="138">
        <f>AgeStanSec!F44/86400</f>
        <v>1.5509259259259259E-2</v>
      </c>
      <c r="G44" s="138">
        <f>AgeStanSec!G44/86400</f>
        <v>1.5625E-2</v>
      </c>
      <c r="H44" s="138">
        <f>AgeStanSec!H44/86400</f>
        <v>1.9467592592592592E-2</v>
      </c>
      <c r="I44" s="48">
        <f>AgeStanSec!I44/86400</f>
        <v>2.2002314814814815E-2</v>
      </c>
      <c r="J44" s="138">
        <f>AgeStanSec!J44/86400</f>
        <v>2.3541666666666666E-2</v>
      </c>
      <c r="K44" s="138">
        <f>AgeStanSec!K44/86400</f>
        <v>2.9699074074074076E-2</v>
      </c>
      <c r="L44" s="138">
        <f>AgeStanSec!L44/86400</f>
        <v>3.1921296296296295E-2</v>
      </c>
      <c r="M44" s="138">
        <f>AgeStanSec!M44/86400</f>
        <v>4.0115740740740743E-2</v>
      </c>
      <c r="N44" s="138">
        <f>AgeStanSec!N44/86400</f>
        <v>4.2465277777777775E-2</v>
      </c>
      <c r="O44" s="138">
        <f>AgeStanSec!O44/86400</f>
        <v>5.0405092592592592E-2</v>
      </c>
      <c r="P44" s="138">
        <f>AgeStanSec!P44/86400</f>
        <v>6.0856481481481484E-2</v>
      </c>
      <c r="Q44" s="138">
        <f>AgeStanSec!Q44/86400</f>
        <v>8.7800925925925921E-2</v>
      </c>
      <c r="R44" s="138">
        <f>AgeStanSec!R44/86400</f>
        <v>0.10703703703703704</v>
      </c>
      <c r="S44" s="138">
        <f>AgeStanSec!S44/86400</f>
        <v>0.19515046296296296</v>
      </c>
      <c r="T44" s="138">
        <f>AgeStanSec!T44/86400</f>
        <v>0.25922453703703702</v>
      </c>
      <c r="U44" s="138">
        <f>AgeStanSec!U44/86400</f>
        <v>0.4405324074074074</v>
      </c>
      <c r="V44" s="138">
        <f>AgeStanSec!V44/86400</f>
        <v>0.48289351851851853</v>
      </c>
      <c r="W44" s="138">
        <f>AgeStanSec!W44/86400</f>
        <v>0.64077546296296295</v>
      </c>
      <c r="X44" s="44"/>
    </row>
    <row r="45" spans="1:24" ht="15.75" thickBot="1">
      <c r="A45" s="46">
        <v>44</v>
      </c>
      <c r="B45" s="168">
        <f>AgeStanSec!B45/86400</f>
        <v>2.8819444444444444E-3</v>
      </c>
      <c r="C45" s="165">
        <f>AgeStanSec!C45/86400</f>
        <v>9.6990740740740735E-3</v>
      </c>
      <c r="D45" s="138">
        <f>AgeStanSec!D45/86400</f>
        <v>1.1666666666666667E-2</v>
      </c>
      <c r="E45" s="138">
        <f>AgeStanSec!E45/86400</f>
        <v>1.2523148148148148E-2</v>
      </c>
      <c r="F45" s="138">
        <f>AgeStanSec!F45/86400</f>
        <v>1.5636574074074074E-2</v>
      </c>
      <c r="G45" s="138">
        <f>AgeStanSec!G45/86400</f>
        <v>1.5740740740740739E-2</v>
      </c>
      <c r="H45" s="138">
        <f>AgeStanSec!H45/86400</f>
        <v>1.9618055555555555E-2</v>
      </c>
      <c r="I45" s="48">
        <f>AgeStanSec!I45/86400</f>
        <v>2.2175925925925925E-2</v>
      </c>
      <c r="J45" s="138">
        <f>AgeStanSec!J45/86400</f>
        <v>2.3726851851851853E-2</v>
      </c>
      <c r="K45" s="138">
        <f>AgeStanSec!K45/86400</f>
        <v>2.9942129629629631E-2</v>
      </c>
      <c r="L45" s="138">
        <f>AgeStanSec!L45/86400</f>
        <v>3.2175925925925927E-2</v>
      </c>
      <c r="M45" s="138">
        <f>AgeStanSec!M45/86400</f>
        <v>4.0451388888888891E-2</v>
      </c>
      <c r="N45" s="138">
        <f>AgeStanSec!N45/86400</f>
        <v>4.2824074074074077E-2</v>
      </c>
      <c r="O45" s="138">
        <f>AgeStanSec!O45/86400</f>
        <v>5.0833333333333335E-2</v>
      </c>
      <c r="P45" s="138">
        <f>AgeStanSec!P45/86400</f>
        <v>6.1365740740740742E-2</v>
      </c>
      <c r="Q45" s="138">
        <f>AgeStanSec!Q45/86400</f>
        <v>8.8564814814814818E-2</v>
      </c>
      <c r="R45" s="138">
        <f>AgeStanSec!R45/86400</f>
        <v>0.10796296296296297</v>
      </c>
      <c r="S45" s="138">
        <f>AgeStanSec!S45/86400</f>
        <v>0.19684027777777777</v>
      </c>
      <c r="T45" s="138">
        <f>AgeStanSec!T45/86400</f>
        <v>0.26146990740740739</v>
      </c>
      <c r="U45" s="138">
        <f>AgeStanSec!U45/86400</f>
        <v>0.44435185185185183</v>
      </c>
      <c r="V45" s="138">
        <f>AgeStanSec!V45/86400</f>
        <v>0.48708333333333331</v>
      </c>
      <c r="W45" s="138">
        <f>AgeStanSec!W45/86400</f>
        <v>0.64633101851851849</v>
      </c>
      <c r="X45" s="44"/>
    </row>
    <row r="46" spans="1:24">
      <c r="A46" s="51">
        <v>45</v>
      </c>
      <c r="B46" s="169">
        <f>AgeStanSec!B46/86400</f>
        <v>2.9166666666666668E-3</v>
      </c>
      <c r="C46" s="166">
        <f>AgeStanSec!C46/86400</f>
        <v>9.7685185185185184E-3</v>
      </c>
      <c r="D46" s="139">
        <f>AgeStanSec!D46/86400</f>
        <v>1.1759259259259259E-2</v>
      </c>
      <c r="E46" s="139">
        <f>AgeStanSec!E46/86400</f>
        <v>1.2627314814814815E-2</v>
      </c>
      <c r="F46" s="139">
        <f>AgeStanSec!F46/86400</f>
        <v>1.5752314814814816E-2</v>
      </c>
      <c r="G46" s="139">
        <f>AgeStanSec!G46/86400</f>
        <v>1.5868055555555555E-2</v>
      </c>
      <c r="H46" s="139">
        <f>AgeStanSec!H46/86400</f>
        <v>1.9780092592592592E-2</v>
      </c>
      <c r="I46" s="136">
        <f>AgeStanSec!I46/86400</f>
        <v>2.2361111111111109E-2</v>
      </c>
      <c r="J46" s="139">
        <f>AgeStanSec!J46/86400</f>
        <v>2.3923611111111111E-2</v>
      </c>
      <c r="K46" s="139">
        <f>AgeStanSec!K46/86400</f>
        <v>3.019675925925926E-2</v>
      </c>
      <c r="L46" s="139">
        <f>AgeStanSec!L46/86400</f>
        <v>3.2453703703703707E-2</v>
      </c>
      <c r="M46" s="139">
        <f>AgeStanSec!M46/86400</f>
        <v>4.0787037037037038E-2</v>
      </c>
      <c r="N46" s="139">
        <f>AgeStanSec!N46/86400</f>
        <v>4.3182870370370371E-2</v>
      </c>
      <c r="O46" s="139">
        <f>AgeStanSec!O46/86400</f>
        <v>5.1261574074074077E-2</v>
      </c>
      <c r="P46" s="139">
        <f>AgeStanSec!P46/86400</f>
        <v>6.1898148148148147E-2</v>
      </c>
      <c r="Q46" s="139">
        <f>AgeStanSec!Q46/86400</f>
        <v>8.9340277777777782E-2</v>
      </c>
      <c r="R46" s="139">
        <f>AgeStanSec!R46/86400</f>
        <v>0.10891203703703704</v>
      </c>
      <c r="S46" s="139">
        <f>AgeStanSec!S46/86400</f>
        <v>0.19856481481481481</v>
      </c>
      <c r="T46" s="139">
        <f>AgeStanSec!T46/86400</f>
        <v>0.26376157407407408</v>
      </c>
      <c r="U46" s="139">
        <f>AgeStanSec!U46/86400</f>
        <v>0.44824074074074072</v>
      </c>
      <c r="V46" s="139">
        <f>AgeStanSec!V46/86400</f>
        <v>0.49134259259259261</v>
      </c>
      <c r="W46" s="139">
        <f>AgeStanSec!W46/86400</f>
        <v>0.6519907407407407</v>
      </c>
      <c r="X46" s="44"/>
    </row>
    <row r="47" spans="1:24">
      <c r="A47" s="46">
        <v>46</v>
      </c>
      <c r="B47" s="168">
        <f>AgeStanSec!B47/86400</f>
        <v>2.9398148148148148E-3</v>
      </c>
      <c r="C47" s="165">
        <f>AgeStanSec!C47/86400</f>
        <v>9.8495370370370369E-3</v>
      </c>
      <c r="D47" s="138">
        <f>AgeStanSec!D47/86400</f>
        <v>1.1851851851851851E-2</v>
      </c>
      <c r="E47" s="138">
        <f>AgeStanSec!E47/86400</f>
        <v>1.2719907407407407E-2</v>
      </c>
      <c r="F47" s="138">
        <f>AgeStanSec!F47/86400</f>
        <v>1.5879629629629629E-2</v>
      </c>
      <c r="G47" s="138">
        <f>AgeStanSec!G47/86400</f>
        <v>1.5995370370370372E-2</v>
      </c>
      <c r="H47" s="138">
        <f>AgeStanSec!H47/86400</f>
        <v>1.9942129629629629E-2</v>
      </c>
      <c r="I47" s="48">
        <f>AgeStanSec!I47/86400</f>
        <v>2.2546296296296297E-2</v>
      </c>
      <c r="J47" s="138">
        <f>AgeStanSec!J47/86400</f>
        <v>2.4120370370370372E-2</v>
      </c>
      <c r="K47" s="138">
        <f>AgeStanSec!K47/86400</f>
        <v>3.0439814814814815E-2</v>
      </c>
      <c r="L47" s="138">
        <f>AgeStanSec!L47/86400</f>
        <v>3.2719907407407406E-2</v>
      </c>
      <c r="M47" s="138">
        <f>AgeStanSec!M47/86400</f>
        <v>4.1134259259259259E-2</v>
      </c>
      <c r="N47" s="138">
        <f>AgeStanSec!N47/86400</f>
        <v>4.355324074074074E-2</v>
      </c>
      <c r="O47" s="138">
        <f>AgeStanSec!O47/86400</f>
        <v>5.1701388888888887E-2</v>
      </c>
      <c r="P47" s="138">
        <f>AgeStanSec!P47/86400</f>
        <v>6.2430555555555559E-2</v>
      </c>
      <c r="Q47" s="138">
        <f>AgeStanSec!Q47/86400</f>
        <v>9.0127314814814813E-2</v>
      </c>
      <c r="R47" s="138">
        <f>AgeStanSec!R47/86400</f>
        <v>0.10987268518518518</v>
      </c>
      <c r="S47" s="138">
        <f>AgeStanSec!S47/86400</f>
        <v>0.2003125</v>
      </c>
      <c r="T47" s="138">
        <f>AgeStanSec!T47/86400</f>
        <v>0.26608796296296294</v>
      </c>
      <c r="U47" s="138">
        <f>AgeStanSec!U47/86400</f>
        <v>0.45219907407407406</v>
      </c>
      <c r="V47" s="138">
        <f>AgeStanSec!V47/86400</f>
        <v>0.4956712962962963</v>
      </c>
      <c r="W47" s="138">
        <f>AgeStanSec!W47/86400</f>
        <v>0.65774305555555557</v>
      </c>
      <c r="X47" s="44"/>
    </row>
    <row r="48" spans="1:24">
      <c r="A48" s="46">
        <v>47</v>
      </c>
      <c r="B48" s="168">
        <f>AgeStanSec!B48/86400</f>
        <v>2.9629629629629628E-3</v>
      </c>
      <c r="C48" s="165">
        <f>AgeStanSec!C48/86400</f>
        <v>9.9189814814814817E-3</v>
      </c>
      <c r="D48" s="138">
        <f>AgeStanSec!D48/86400</f>
        <v>1.1944444444444445E-2</v>
      </c>
      <c r="E48" s="138">
        <f>AgeStanSec!E48/86400</f>
        <v>1.2824074074074075E-2</v>
      </c>
      <c r="F48" s="138">
        <f>AgeStanSec!F48/86400</f>
        <v>1.6018518518518519E-2</v>
      </c>
      <c r="G48" s="138">
        <f>AgeStanSec!G48/86400</f>
        <v>1.6122685185185184E-2</v>
      </c>
      <c r="H48" s="138">
        <f>AgeStanSec!H48/86400</f>
        <v>2.0104166666666666E-2</v>
      </c>
      <c r="I48" s="48">
        <f>AgeStanSec!I48/86400</f>
        <v>2.2731481481481481E-2</v>
      </c>
      <c r="J48" s="138">
        <f>AgeStanSec!J48/86400</f>
        <v>2.431712962962963E-2</v>
      </c>
      <c r="K48" s="138">
        <f>AgeStanSec!K48/86400</f>
        <v>3.0694444444444444E-2</v>
      </c>
      <c r="L48" s="138">
        <f>AgeStanSec!L48/86400</f>
        <v>3.2997685185185185E-2</v>
      </c>
      <c r="M48" s="138">
        <f>AgeStanSec!M48/86400</f>
        <v>4.148148148148148E-2</v>
      </c>
      <c r="N48" s="138">
        <f>AgeStanSec!N48/86400</f>
        <v>4.3923611111111108E-2</v>
      </c>
      <c r="O48" s="138">
        <f>AgeStanSec!O48/86400</f>
        <v>5.2152777777777777E-2</v>
      </c>
      <c r="P48" s="138">
        <f>AgeStanSec!P48/86400</f>
        <v>6.2974537037037037E-2</v>
      </c>
      <c r="Q48" s="138">
        <f>AgeStanSec!Q48/86400</f>
        <v>9.0925925925925924E-2</v>
      </c>
      <c r="R48" s="138">
        <f>AgeStanSec!R48/86400</f>
        <v>0.11085648148148149</v>
      </c>
      <c r="S48" s="138">
        <f>AgeStanSec!S48/86400</f>
        <v>0.2020949074074074</v>
      </c>
      <c r="T48" s="138">
        <f>AgeStanSec!T48/86400</f>
        <v>0.26846064814814813</v>
      </c>
      <c r="U48" s="138">
        <f>AgeStanSec!U48/86400</f>
        <v>0.45622685185185186</v>
      </c>
      <c r="V48" s="138">
        <f>AgeStanSec!V48/86400</f>
        <v>0.50009259259259264</v>
      </c>
      <c r="W48" s="138">
        <f>AgeStanSec!W48/86400</f>
        <v>0.663599537037037</v>
      </c>
      <c r="X48" s="44"/>
    </row>
    <row r="49" spans="1:24">
      <c r="A49" s="46">
        <v>48</v>
      </c>
      <c r="B49" s="168">
        <f>AgeStanSec!B49/86400</f>
        <v>2.9861111111111113E-3</v>
      </c>
      <c r="C49" s="165">
        <f>AgeStanSec!C49/86400</f>
        <v>0.01</v>
      </c>
      <c r="D49" s="138">
        <f>AgeStanSec!D49/86400</f>
        <v>1.2048611111111111E-2</v>
      </c>
      <c r="E49" s="138">
        <f>AgeStanSec!E49/86400</f>
        <v>1.292824074074074E-2</v>
      </c>
      <c r="F49" s="138">
        <f>AgeStanSec!F49/86400</f>
        <v>1.6145833333333335E-2</v>
      </c>
      <c r="G49" s="138">
        <f>AgeStanSec!G49/86400</f>
        <v>1.6261574074074074E-2</v>
      </c>
      <c r="H49" s="138">
        <f>AgeStanSec!H49/86400</f>
        <v>2.0266203703703703E-2</v>
      </c>
      <c r="I49" s="48">
        <f>AgeStanSec!I49/86400</f>
        <v>2.2916666666666665E-2</v>
      </c>
      <c r="J49" s="138">
        <f>AgeStanSec!J49/86400</f>
        <v>2.4525462962962964E-2</v>
      </c>
      <c r="K49" s="138">
        <f>AgeStanSec!K49/86400</f>
        <v>3.0960648148148147E-2</v>
      </c>
      <c r="L49" s="138">
        <f>AgeStanSec!L49/86400</f>
        <v>3.3275462962962965E-2</v>
      </c>
      <c r="M49" s="138">
        <f>AgeStanSec!M49/86400</f>
        <v>4.1840277777777775E-2</v>
      </c>
      <c r="N49" s="138">
        <f>AgeStanSec!N49/86400</f>
        <v>4.4305555555555556E-2</v>
      </c>
      <c r="O49" s="138">
        <f>AgeStanSec!O49/86400</f>
        <v>5.2604166666666667E-2</v>
      </c>
      <c r="P49" s="138">
        <f>AgeStanSec!P49/86400</f>
        <v>6.3530092592592596E-2</v>
      </c>
      <c r="Q49" s="138">
        <f>AgeStanSec!Q49/86400</f>
        <v>9.1747685185185182E-2</v>
      </c>
      <c r="R49" s="138">
        <f>AgeStanSec!R49/86400</f>
        <v>0.11185185185185186</v>
      </c>
      <c r="S49" s="138">
        <f>AgeStanSec!S49/86400</f>
        <v>0.20391203703703703</v>
      </c>
      <c r="T49" s="138">
        <f>AgeStanSec!T49/86400</f>
        <v>0.27086805555555554</v>
      </c>
      <c r="U49" s="138">
        <f>AgeStanSec!U49/86400</f>
        <v>0.46032407407407405</v>
      </c>
      <c r="V49" s="138">
        <f>AgeStanSec!V49/86400</f>
        <v>0.50458333333333338</v>
      </c>
      <c r="W49" s="138">
        <f>AgeStanSec!W49/86400</f>
        <v>0.66956018518518523</v>
      </c>
      <c r="X49" s="44"/>
    </row>
    <row r="50" spans="1:24" ht="15.75" thickBot="1">
      <c r="A50" s="46">
        <v>49</v>
      </c>
      <c r="B50" s="168">
        <f>AgeStanSec!B50/86400</f>
        <v>3.0208333333333333E-3</v>
      </c>
      <c r="C50" s="165">
        <f>AgeStanSec!C50/86400</f>
        <v>1.0081018518518519E-2</v>
      </c>
      <c r="D50" s="138">
        <f>AgeStanSec!D50/86400</f>
        <v>1.2141203703703704E-2</v>
      </c>
      <c r="E50" s="138">
        <f>AgeStanSec!E50/86400</f>
        <v>1.3032407407407407E-2</v>
      </c>
      <c r="F50" s="138">
        <f>AgeStanSec!F50/86400</f>
        <v>1.6273148148148148E-2</v>
      </c>
      <c r="G50" s="138">
        <f>AgeStanSec!G50/86400</f>
        <v>1.638888888888889E-2</v>
      </c>
      <c r="H50" s="138">
        <f>AgeStanSec!H50/86400</f>
        <v>2.0439814814814813E-2</v>
      </c>
      <c r="I50" s="48">
        <f>AgeStanSec!I50/86400</f>
        <v>2.3113425925925926E-2</v>
      </c>
      <c r="J50" s="138">
        <f>AgeStanSec!J50/86400</f>
        <v>2.4733796296296295E-2</v>
      </c>
      <c r="K50" s="138">
        <f>AgeStanSec!K50/86400</f>
        <v>3.1226851851851853E-2</v>
      </c>
      <c r="L50" s="138">
        <f>AgeStanSec!L50/86400</f>
        <v>3.3564814814814818E-2</v>
      </c>
      <c r="M50" s="138">
        <f>AgeStanSec!M50/86400</f>
        <v>4.221064814814815E-2</v>
      </c>
      <c r="N50" s="138">
        <f>AgeStanSec!N50/86400</f>
        <v>4.4687499999999998E-2</v>
      </c>
      <c r="O50" s="138">
        <f>AgeStanSec!O50/86400</f>
        <v>5.3067129629629631E-2</v>
      </c>
      <c r="P50" s="138">
        <f>AgeStanSec!P50/86400</f>
        <v>6.4097222222222222E-2</v>
      </c>
      <c r="Q50" s="138">
        <f>AgeStanSec!Q50/86400</f>
        <v>9.2581018518518521E-2</v>
      </c>
      <c r="R50" s="138">
        <f>AgeStanSec!R50/86400</f>
        <v>0.11285879629629629</v>
      </c>
      <c r="S50" s="138">
        <f>AgeStanSec!S50/86400</f>
        <v>0.20576388888888889</v>
      </c>
      <c r="T50" s="138">
        <f>AgeStanSec!T50/86400</f>
        <v>0.27332175925925928</v>
      </c>
      <c r="U50" s="138">
        <f>AgeStanSec!U50/86400</f>
        <v>0.4645023148148148</v>
      </c>
      <c r="V50" s="138">
        <f>AgeStanSec!V50/86400</f>
        <v>0.50915509259259262</v>
      </c>
      <c r="W50" s="138">
        <f>AgeStanSec!W50/86400</f>
        <v>0.67563657407407407</v>
      </c>
      <c r="X50" s="44"/>
    </row>
    <row r="51" spans="1:24">
      <c r="A51" s="51">
        <v>50</v>
      </c>
      <c r="B51" s="169">
        <f>AgeStanSec!B51/86400</f>
        <v>3.0439814814814813E-3</v>
      </c>
      <c r="C51" s="166">
        <f>AgeStanSec!C51/86400</f>
        <v>1.0162037037037037E-2</v>
      </c>
      <c r="D51" s="139">
        <f>AgeStanSec!D51/86400</f>
        <v>1.2233796296296296E-2</v>
      </c>
      <c r="E51" s="139">
        <f>AgeStanSec!E51/86400</f>
        <v>1.3136574074074075E-2</v>
      </c>
      <c r="F51" s="139">
        <f>AgeStanSec!F51/86400</f>
        <v>1.6412037037037037E-2</v>
      </c>
      <c r="G51" s="139">
        <f>AgeStanSec!G51/86400</f>
        <v>1.6527777777777777E-2</v>
      </c>
      <c r="H51" s="139">
        <f>AgeStanSec!H51/86400</f>
        <v>2.0613425925925927E-2</v>
      </c>
      <c r="I51" s="136">
        <f>AgeStanSec!I51/86400</f>
        <v>2.3310185185185184E-2</v>
      </c>
      <c r="J51" s="139">
        <f>AgeStanSec!J51/86400</f>
        <v>2.494212962962963E-2</v>
      </c>
      <c r="K51" s="139">
        <f>AgeStanSec!K51/86400</f>
        <v>3.1493055555555559E-2</v>
      </c>
      <c r="L51" s="139">
        <f>AgeStanSec!L51/86400</f>
        <v>3.3854166666666664E-2</v>
      </c>
      <c r="M51" s="139">
        <f>AgeStanSec!M51/86400</f>
        <v>4.2581018518518518E-2</v>
      </c>
      <c r="N51" s="139">
        <f>AgeStanSec!N51/86400</f>
        <v>4.508101851851852E-2</v>
      </c>
      <c r="O51" s="139">
        <f>AgeStanSec!O51/86400</f>
        <v>5.3541666666666668E-2</v>
      </c>
      <c r="P51" s="139">
        <f>AgeStanSec!P51/86400</f>
        <v>6.4675925925925928E-2</v>
      </c>
      <c r="Q51" s="139">
        <f>AgeStanSec!Q51/86400</f>
        <v>9.3425925925925926E-2</v>
      </c>
      <c r="R51" s="139">
        <f>AgeStanSec!R51/86400</f>
        <v>0.11388888888888889</v>
      </c>
      <c r="S51" s="139">
        <f>AgeStanSec!S51/86400</f>
        <v>0.2076388888888889</v>
      </c>
      <c r="T51" s="139">
        <f>AgeStanSec!T51/86400</f>
        <v>0.27582175925925928</v>
      </c>
      <c r="U51" s="139">
        <f>AgeStanSec!U51/86400</f>
        <v>0.46875</v>
      </c>
      <c r="V51" s="139">
        <f>AgeStanSec!V51/86400</f>
        <v>0.5138194444444445</v>
      </c>
      <c r="W51" s="139">
        <f>AgeStanSec!W51/86400</f>
        <v>0.68181712962962959</v>
      </c>
      <c r="X51" s="44"/>
    </row>
    <row r="52" spans="1:24">
      <c r="A52" s="46">
        <v>51</v>
      </c>
      <c r="B52" s="168">
        <f>AgeStanSec!B52/86400</f>
        <v>3.0671296296296297E-3</v>
      </c>
      <c r="C52" s="165">
        <f>AgeStanSec!C52/86400</f>
        <v>1.0243055555555556E-2</v>
      </c>
      <c r="D52" s="138">
        <f>AgeStanSec!D52/86400</f>
        <v>1.2337962962962964E-2</v>
      </c>
      <c r="E52" s="138">
        <f>AgeStanSec!E52/86400</f>
        <v>1.3252314814814814E-2</v>
      </c>
      <c r="F52" s="138">
        <f>AgeStanSec!F52/86400</f>
        <v>1.6550925925925927E-2</v>
      </c>
      <c r="G52" s="138">
        <f>AgeStanSec!G52/86400</f>
        <v>1.6666666666666666E-2</v>
      </c>
      <c r="H52" s="138">
        <f>AgeStanSec!H52/86400</f>
        <v>2.0787037037037038E-2</v>
      </c>
      <c r="I52" s="48">
        <f>AgeStanSec!I52/86400</f>
        <v>2.3506944444444445E-2</v>
      </c>
      <c r="J52" s="138">
        <f>AgeStanSec!J52/86400</f>
        <v>2.5162037037037038E-2</v>
      </c>
      <c r="K52" s="138">
        <f>AgeStanSec!K52/86400</f>
        <v>3.1770833333333331E-2</v>
      </c>
      <c r="L52" s="138">
        <f>AgeStanSec!L52/86400</f>
        <v>3.4155092592592591E-2</v>
      </c>
      <c r="M52" s="138">
        <f>AgeStanSec!M52/86400</f>
        <v>4.2951388888888886E-2</v>
      </c>
      <c r="N52" s="138">
        <f>AgeStanSec!N52/86400</f>
        <v>4.5486111111111109E-2</v>
      </c>
      <c r="O52" s="138">
        <f>AgeStanSec!O52/86400</f>
        <v>5.4016203703703705E-2</v>
      </c>
      <c r="P52" s="138">
        <f>AgeStanSec!P52/86400</f>
        <v>6.5266203703703701E-2</v>
      </c>
      <c r="Q52" s="138">
        <f>AgeStanSec!Q52/86400</f>
        <v>9.4293981481481479E-2</v>
      </c>
      <c r="R52" s="138">
        <f>AgeStanSec!R52/86400</f>
        <v>0.11494212962962963</v>
      </c>
      <c r="S52" s="138">
        <f>AgeStanSec!S52/86400</f>
        <v>0.20956018518518518</v>
      </c>
      <c r="T52" s="138">
        <f>AgeStanSec!T52/86400</f>
        <v>0.27836805555555555</v>
      </c>
      <c r="U52" s="138">
        <f>AgeStanSec!U52/86400</f>
        <v>0.4730787037037037</v>
      </c>
      <c r="V52" s="138">
        <f>AgeStanSec!V52/86400</f>
        <v>0.51856481481481487</v>
      </c>
      <c r="W52" s="138">
        <f>AgeStanSec!W52/86400</f>
        <v>0.68811342592592595</v>
      </c>
      <c r="X52" s="44"/>
    </row>
    <row r="53" spans="1:24">
      <c r="A53" s="46">
        <v>52</v>
      </c>
      <c r="B53" s="168">
        <f>AgeStanSec!B53/86400</f>
        <v>3.1018518518518517E-3</v>
      </c>
      <c r="C53" s="165">
        <f>AgeStanSec!C53/86400</f>
        <v>1.0324074074074074E-2</v>
      </c>
      <c r="D53" s="138">
        <f>AgeStanSec!D53/86400</f>
        <v>1.2442129629629629E-2</v>
      </c>
      <c r="E53" s="138">
        <f>AgeStanSec!E53/86400</f>
        <v>1.3356481481481481E-2</v>
      </c>
      <c r="F53" s="138">
        <f>AgeStanSec!F53/86400</f>
        <v>1.6689814814814814E-2</v>
      </c>
      <c r="G53" s="138">
        <f>AgeStanSec!G53/86400</f>
        <v>1.6805555555555556E-2</v>
      </c>
      <c r="H53" s="138">
        <f>AgeStanSec!H53/86400</f>
        <v>2.0972222222222222E-2</v>
      </c>
      <c r="I53" s="48">
        <f>AgeStanSec!I53/86400</f>
        <v>2.3715277777777776E-2</v>
      </c>
      <c r="J53" s="138">
        <f>AgeStanSec!J53/86400</f>
        <v>2.5381944444444443E-2</v>
      </c>
      <c r="K53" s="138">
        <f>AgeStanSec!K53/86400</f>
        <v>3.2048611111111111E-2</v>
      </c>
      <c r="L53" s="138">
        <f>AgeStanSec!L53/86400</f>
        <v>3.4444444444444444E-2</v>
      </c>
      <c r="M53" s="138">
        <f>AgeStanSec!M53/86400</f>
        <v>4.3333333333333335E-2</v>
      </c>
      <c r="N53" s="138">
        <f>AgeStanSec!N53/86400</f>
        <v>4.5879629629629631E-2</v>
      </c>
      <c r="O53" s="138">
        <f>AgeStanSec!O53/86400</f>
        <v>5.4502314814814816E-2</v>
      </c>
      <c r="P53" s="138">
        <f>AgeStanSec!P53/86400</f>
        <v>6.5844907407407408E-2</v>
      </c>
      <c r="Q53" s="138">
        <f>AgeStanSec!Q53/86400</f>
        <v>9.5173611111111112E-2</v>
      </c>
      <c r="R53" s="138">
        <f>AgeStanSec!R53/86400</f>
        <v>0.11601851851851852</v>
      </c>
      <c r="S53" s="138">
        <f>AgeStanSec!S53/86400</f>
        <v>0.21151620370370369</v>
      </c>
      <c r="T53" s="138">
        <f>AgeStanSec!T53/86400</f>
        <v>0.28096064814814814</v>
      </c>
      <c r="U53" s="138">
        <f>AgeStanSec!U53/86400</f>
        <v>0.47748842592592594</v>
      </c>
      <c r="V53" s="138">
        <f>AgeStanSec!V53/86400</f>
        <v>0.52339120370370373</v>
      </c>
      <c r="W53" s="138">
        <f>AgeStanSec!W53/86400</f>
        <v>0.69452546296296291</v>
      </c>
      <c r="X53" s="44"/>
    </row>
    <row r="54" spans="1:24">
      <c r="A54" s="46">
        <v>53</v>
      </c>
      <c r="B54" s="168">
        <f>AgeStanSec!B54/86400</f>
        <v>3.1250000000000002E-3</v>
      </c>
      <c r="C54" s="165">
        <f>AgeStanSec!C54/86400</f>
        <v>1.0405092592592593E-2</v>
      </c>
      <c r="D54" s="138">
        <f>AgeStanSec!D54/86400</f>
        <v>1.2546296296296297E-2</v>
      </c>
      <c r="E54" s="138">
        <f>AgeStanSec!E54/86400</f>
        <v>1.3472222222222222E-2</v>
      </c>
      <c r="F54" s="138">
        <f>AgeStanSec!F54/86400</f>
        <v>1.6828703703703703E-2</v>
      </c>
      <c r="G54" s="138">
        <f>AgeStanSec!G54/86400</f>
        <v>1.6944444444444446E-2</v>
      </c>
      <c r="H54" s="138">
        <f>AgeStanSec!H54/86400</f>
        <v>2.1145833333333332E-2</v>
      </c>
      <c r="I54" s="48">
        <f>AgeStanSec!I54/86400</f>
        <v>2.3912037037037037E-2</v>
      </c>
      <c r="J54" s="138">
        <f>AgeStanSec!J54/86400</f>
        <v>2.5601851851851851E-2</v>
      </c>
      <c r="K54" s="138">
        <f>AgeStanSec!K54/86400</f>
        <v>3.2326388888888891E-2</v>
      </c>
      <c r="L54" s="138">
        <f>AgeStanSec!L54/86400</f>
        <v>3.4756944444444444E-2</v>
      </c>
      <c r="M54" s="138">
        <f>AgeStanSec!M54/86400</f>
        <v>4.372685185185185E-2</v>
      </c>
      <c r="N54" s="138">
        <f>AgeStanSec!N54/86400</f>
        <v>4.6296296296296294E-2</v>
      </c>
      <c r="O54" s="138">
        <f>AgeStanSec!O54/86400</f>
        <v>5.5E-2</v>
      </c>
      <c r="P54" s="138">
        <f>AgeStanSec!P54/86400</f>
        <v>6.6458333333333328E-2</v>
      </c>
      <c r="Q54" s="138">
        <f>AgeStanSec!Q54/86400</f>
        <v>9.6064814814814811E-2</v>
      </c>
      <c r="R54" s="138">
        <f>AgeStanSec!R54/86400</f>
        <v>0.11710648148148148</v>
      </c>
      <c r="S54" s="138">
        <f>AgeStanSec!S54/86400</f>
        <v>0.21350694444444446</v>
      </c>
      <c r="T54" s="138">
        <f>AgeStanSec!T54/86400</f>
        <v>0.28361111111111109</v>
      </c>
      <c r="U54" s="138">
        <f>AgeStanSec!U54/86400</f>
        <v>0.48197916666666668</v>
      </c>
      <c r="V54" s="138">
        <f>AgeStanSec!V54/86400</f>
        <v>0.52831018518518513</v>
      </c>
      <c r="W54" s="138">
        <f>AgeStanSec!W54/86400</f>
        <v>0.70105324074074071</v>
      </c>
      <c r="X54" s="44"/>
    </row>
    <row r="55" spans="1:24" ht="15.75" thickBot="1">
      <c r="A55" s="46">
        <v>54</v>
      </c>
      <c r="B55" s="168">
        <f>AgeStanSec!B55/86400</f>
        <v>3.1597222222222222E-3</v>
      </c>
      <c r="C55" s="165">
        <f>AgeStanSec!C55/86400</f>
        <v>1.0497685185185185E-2</v>
      </c>
      <c r="D55" s="138">
        <f>AgeStanSec!D55/86400</f>
        <v>1.2650462962962962E-2</v>
      </c>
      <c r="E55" s="138">
        <f>AgeStanSec!E55/86400</f>
        <v>1.357638888888889E-2</v>
      </c>
      <c r="F55" s="138">
        <f>AgeStanSec!F55/86400</f>
        <v>1.6979166666666667E-2</v>
      </c>
      <c r="G55" s="138">
        <f>AgeStanSec!G55/86400</f>
        <v>1.7094907407407406E-2</v>
      </c>
      <c r="H55" s="138">
        <f>AgeStanSec!H55/86400</f>
        <v>2.133101851851852E-2</v>
      </c>
      <c r="I55" s="48">
        <f>AgeStanSec!I55/86400</f>
        <v>2.4131944444444445E-2</v>
      </c>
      <c r="J55" s="138">
        <f>AgeStanSec!J55/86400</f>
        <v>2.582175925925926E-2</v>
      </c>
      <c r="K55" s="138">
        <f>AgeStanSec!K55/86400</f>
        <v>3.2615740740740744E-2</v>
      </c>
      <c r="L55" s="138">
        <f>AgeStanSec!L55/86400</f>
        <v>3.5069444444444445E-2</v>
      </c>
      <c r="M55" s="138">
        <f>AgeStanSec!M55/86400</f>
        <v>4.4120370370370372E-2</v>
      </c>
      <c r="N55" s="138">
        <f>AgeStanSec!N55/86400</f>
        <v>4.6724537037037037E-2</v>
      </c>
      <c r="O55" s="138">
        <f>AgeStanSec!O55/86400</f>
        <v>5.5509259259259258E-2</v>
      </c>
      <c r="P55" s="138">
        <f>AgeStanSec!P55/86400</f>
        <v>6.7071759259259262E-2</v>
      </c>
      <c r="Q55" s="138">
        <f>AgeStanSec!Q55/86400</f>
        <v>9.6979166666666672E-2</v>
      </c>
      <c r="R55" s="138">
        <f>AgeStanSec!R55/86400</f>
        <v>0.1182175925925926</v>
      </c>
      <c r="S55" s="138">
        <f>AgeStanSec!S55/86400</f>
        <v>0.21553240740740739</v>
      </c>
      <c r="T55" s="138">
        <f>AgeStanSec!T55/86400</f>
        <v>0.28630787037037037</v>
      </c>
      <c r="U55" s="138">
        <f>AgeStanSec!U55/86400</f>
        <v>0.48655092592592591</v>
      </c>
      <c r="V55" s="138">
        <f>AgeStanSec!V55/86400</f>
        <v>0.53333333333333333</v>
      </c>
      <c r="W55" s="138">
        <f>AgeStanSec!W55/86400</f>
        <v>0.70770833333333338</v>
      </c>
      <c r="X55" s="44"/>
    </row>
    <row r="56" spans="1:24">
      <c r="A56" s="51">
        <v>55</v>
      </c>
      <c r="B56" s="169">
        <f>AgeStanSec!B56/86400</f>
        <v>3.1828703703703702E-3</v>
      </c>
      <c r="C56" s="166">
        <f>AgeStanSec!C56/86400</f>
        <v>1.0578703703703703E-2</v>
      </c>
      <c r="D56" s="139">
        <f>AgeStanSec!D56/86400</f>
        <v>1.275462962962963E-2</v>
      </c>
      <c r="E56" s="139">
        <f>AgeStanSec!E56/86400</f>
        <v>1.369212962962963E-2</v>
      </c>
      <c r="F56" s="139">
        <f>AgeStanSec!F56/86400</f>
        <v>1.7118055555555556E-2</v>
      </c>
      <c r="G56" s="139">
        <f>AgeStanSec!G56/86400</f>
        <v>1.7245370370370369E-2</v>
      </c>
      <c r="H56" s="139">
        <f>AgeStanSec!H56/86400</f>
        <v>2.1516203703703704E-2</v>
      </c>
      <c r="I56" s="136">
        <f>AgeStanSec!I56/86400</f>
        <v>2.4340277777777777E-2</v>
      </c>
      <c r="J56" s="139">
        <f>AgeStanSec!J56/86400</f>
        <v>2.6053240740740741E-2</v>
      </c>
      <c r="K56" s="139">
        <f>AgeStanSec!K56/86400</f>
        <v>3.2916666666666664E-2</v>
      </c>
      <c r="L56" s="139">
        <f>AgeStanSec!L56/86400</f>
        <v>3.5381944444444445E-2</v>
      </c>
      <c r="M56" s="139">
        <f>AgeStanSec!M56/86400</f>
        <v>4.4525462962962961E-2</v>
      </c>
      <c r="N56" s="139">
        <f>AgeStanSec!N56/86400</f>
        <v>4.715277777777778E-2</v>
      </c>
      <c r="O56" s="139">
        <f>AgeStanSec!O56/86400</f>
        <v>5.6018518518518516E-2</v>
      </c>
      <c r="P56" s="139">
        <f>AgeStanSec!P56/86400</f>
        <v>6.7708333333333329E-2</v>
      </c>
      <c r="Q56" s="139">
        <f>AgeStanSec!Q56/86400</f>
        <v>9.7905092592592599E-2</v>
      </c>
      <c r="R56" s="139">
        <f>AgeStanSec!R56/86400</f>
        <v>0.11935185185185185</v>
      </c>
      <c r="S56" s="139">
        <f>AgeStanSec!S56/86400</f>
        <v>0.21759259259259259</v>
      </c>
      <c r="T56" s="139">
        <f>AgeStanSec!T56/86400</f>
        <v>0.28905092592592591</v>
      </c>
      <c r="U56" s="139">
        <f>AgeStanSec!U56/86400</f>
        <v>0.49121527777777779</v>
      </c>
      <c r="V56" s="139">
        <f>AgeStanSec!V56/86400</f>
        <v>0.53844907407407405</v>
      </c>
      <c r="W56" s="139">
        <f>AgeStanSec!W56/86400</f>
        <v>0.71450231481481485</v>
      </c>
      <c r="X56" s="44"/>
    </row>
    <row r="57" spans="1:24">
      <c r="A57" s="46">
        <v>56</v>
      </c>
      <c r="B57" s="168">
        <f>AgeStanSec!B57/86400</f>
        <v>3.2175925925925926E-3</v>
      </c>
      <c r="C57" s="165">
        <f>AgeStanSec!C57/86400</f>
        <v>1.0671296296296297E-2</v>
      </c>
      <c r="D57" s="138">
        <f>AgeStanSec!D57/86400</f>
        <v>1.2870370370370371E-2</v>
      </c>
      <c r="E57" s="138">
        <f>AgeStanSec!E57/86400</f>
        <v>1.3819444444444445E-2</v>
      </c>
      <c r="F57" s="138">
        <f>AgeStanSec!F57/86400</f>
        <v>1.726851851851852E-2</v>
      </c>
      <c r="G57" s="138">
        <f>AgeStanSec!G57/86400</f>
        <v>1.7395833333333333E-2</v>
      </c>
      <c r="H57" s="138">
        <f>AgeStanSec!H57/86400</f>
        <v>2.1712962962962962E-2</v>
      </c>
      <c r="I57" s="48">
        <f>AgeStanSec!I57/86400</f>
        <v>2.4560185185185185E-2</v>
      </c>
      <c r="J57" s="138">
        <f>AgeStanSec!J57/86400</f>
        <v>2.6284722222222223E-2</v>
      </c>
      <c r="K57" s="138">
        <f>AgeStanSec!K57/86400</f>
        <v>3.321759259259259E-2</v>
      </c>
      <c r="L57" s="138">
        <f>AgeStanSec!L57/86400</f>
        <v>3.5706018518518519E-2</v>
      </c>
      <c r="M57" s="138">
        <f>AgeStanSec!M57/86400</f>
        <v>4.4930555555555557E-2</v>
      </c>
      <c r="N57" s="138">
        <f>AgeStanSec!N57/86400</f>
        <v>4.7592592592592596E-2</v>
      </c>
      <c r="O57" s="138">
        <f>AgeStanSec!O57/86400</f>
        <v>5.6550925925925928E-2</v>
      </c>
      <c r="P57" s="138">
        <f>AgeStanSec!P57/86400</f>
        <v>6.834490740740741E-2</v>
      </c>
      <c r="Q57" s="138">
        <f>AgeStanSec!Q57/86400</f>
        <v>9.8854166666666674E-2</v>
      </c>
      <c r="R57" s="138">
        <f>AgeStanSec!R57/86400</f>
        <v>0.12050925925925926</v>
      </c>
      <c r="S57" s="138">
        <f>AgeStanSec!S57/86400</f>
        <v>0.21969907407407407</v>
      </c>
      <c r="T57" s="138">
        <f>AgeStanSec!T57/86400</f>
        <v>0.29184027777777777</v>
      </c>
      <c r="U57" s="138">
        <f>AgeStanSec!U57/86400</f>
        <v>0.4959722222222222</v>
      </c>
      <c r="V57" s="138">
        <f>AgeStanSec!V57/86400</f>
        <v>0.54365740740740742</v>
      </c>
      <c r="W57" s="138">
        <f>AgeStanSec!W57/86400</f>
        <v>0.72141203703703705</v>
      </c>
      <c r="X57" s="44"/>
    </row>
    <row r="58" spans="1:24">
      <c r="A58" s="46">
        <v>57</v>
      </c>
      <c r="B58" s="168">
        <f>AgeStanSec!B58/86400</f>
        <v>3.2523148148148147E-3</v>
      </c>
      <c r="C58" s="165">
        <f>AgeStanSec!C58/86400</f>
        <v>1.0763888888888889E-2</v>
      </c>
      <c r="D58" s="138">
        <f>AgeStanSec!D58/86400</f>
        <v>1.2974537037037038E-2</v>
      </c>
      <c r="E58" s="138">
        <f>AgeStanSec!E58/86400</f>
        <v>1.3935185185185186E-2</v>
      </c>
      <c r="F58" s="138">
        <f>AgeStanSec!F58/86400</f>
        <v>1.7418981481481483E-2</v>
      </c>
      <c r="G58" s="138">
        <f>AgeStanSec!G58/86400</f>
        <v>1.7546296296296296E-2</v>
      </c>
      <c r="H58" s="138">
        <f>AgeStanSec!H58/86400</f>
        <v>2.1909722222222223E-2</v>
      </c>
      <c r="I58" s="48">
        <f>AgeStanSec!I58/86400</f>
        <v>2.4780092592592593E-2</v>
      </c>
      <c r="J58" s="138">
        <f>AgeStanSec!J58/86400</f>
        <v>2.6527777777777779E-2</v>
      </c>
      <c r="K58" s="138">
        <f>AgeStanSec!K58/86400</f>
        <v>3.3518518518518517E-2</v>
      </c>
      <c r="L58" s="138">
        <f>AgeStanSec!L58/86400</f>
        <v>3.6030092592592593E-2</v>
      </c>
      <c r="M58" s="138">
        <f>AgeStanSec!M58/86400</f>
        <v>4.5347222222222219E-2</v>
      </c>
      <c r="N58" s="138">
        <f>AgeStanSec!N58/86400</f>
        <v>4.8032407407407406E-2</v>
      </c>
      <c r="O58" s="138">
        <f>AgeStanSec!O58/86400</f>
        <v>5.7083333333333333E-2</v>
      </c>
      <c r="P58" s="138">
        <f>AgeStanSec!P58/86400</f>
        <v>6.9004629629629624E-2</v>
      </c>
      <c r="Q58" s="138">
        <f>AgeStanSec!Q58/86400</f>
        <v>9.9814814814814815E-2</v>
      </c>
      <c r="R58" s="138">
        <f>AgeStanSec!R58/86400</f>
        <v>0.12168981481481482</v>
      </c>
      <c r="S58" s="138">
        <f>AgeStanSec!S58/86400</f>
        <v>0.22185185185185186</v>
      </c>
      <c r="T58" s="138">
        <f>AgeStanSec!T58/86400</f>
        <v>0.29469907407407409</v>
      </c>
      <c r="U58" s="138">
        <f>AgeStanSec!U58/86400</f>
        <v>0.50082175925925931</v>
      </c>
      <c r="V58" s="138">
        <f>AgeStanSec!V58/86400</f>
        <v>0.54896990740740736</v>
      </c>
      <c r="W58" s="138">
        <f>AgeStanSec!W58/86400</f>
        <v>0.72847222222222219</v>
      </c>
      <c r="X58" s="44"/>
    </row>
    <row r="59" spans="1:24">
      <c r="A59" s="46">
        <v>58</v>
      </c>
      <c r="B59" s="168">
        <f>AgeStanSec!B59/86400</f>
        <v>3.2754629629629631E-3</v>
      </c>
      <c r="C59" s="165">
        <f>AgeStanSec!C59/86400</f>
        <v>1.0856481481481481E-2</v>
      </c>
      <c r="D59" s="138">
        <f>AgeStanSec!D59/86400</f>
        <v>1.3090277777777777E-2</v>
      </c>
      <c r="E59" s="138">
        <f>AgeStanSec!E59/86400</f>
        <v>1.4050925925925927E-2</v>
      </c>
      <c r="F59" s="138">
        <f>AgeStanSec!F59/86400</f>
        <v>1.758101851851852E-2</v>
      </c>
      <c r="G59" s="138">
        <f>AgeStanSec!G59/86400</f>
        <v>1.7696759259259259E-2</v>
      </c>
      <c r="H59" s="138">
        <f>AgeStanSec!H59/86400</f>
        <v>2.210648148148148E-2</v>
      </c>
      <c r="I59" s="48">
        <f>AgeStanSec!I59/86400</f>
        <v>2.5011574074074075E-2</v>
      </c>
      <c r="J59" s="138">
        <f>AgeStanSec!J59/86400</f>
        <v>2.6770833333333334E-2</v>
      </c>
      <c r="K59" s="138">
        <f>AgeStanSec!K59/86400</f>
        <v>3.3819444444444444E-2</v>
      </c>
      <c r="L59" s="138">
        <f>AgeStanSec!L59/86400</f>
        <v>3.636574074074074E-2</v>
      </c>
      <c r="M59" s="138">
        <f>AgeStanSec!M59/86400</f>
        <v>4.5775462962962962E-2</v>
      </c>
      <c r="N59" s="138">
        <f>AgeStanSec!N59/86400</f>
        <v>4.8483796296296296E-2</v>
      </c>
      <c r="O59" s="138">
        <f>AgeStanSec!O59/86400</f>
        <v>5.7627314814814812E-2</v>
      </c>
      <c r="P59" s="138">
        <f>AgeStanSec!P59/86400</f>
        <v>6.9675925925925933E-2</v>
      </c>
      <c r="Q59" s="138">
        <f>AgeStanSec!Q59/86400</f>
        <v>0.10081018518518518</v>
      </c>
      <c r="R59" s="138">
        <f>AgeStanSec!R59/86400</f>
        <v>0.12289351851851851</v>
      </c>
      <c r="S59" s="138">
        <f>AgeStanSec!S59/86400</f>
        <v>0.22403935185185186</v>
      </c>
      <c r="T59" s="138">
        <f>AgeStanSec!T59/86400</f>
        <v>0.29760416666666667</v>
      </c>
      <c r="U59" s="138">
        <f>AgeStanSec!U59/86400</f>
        <v>0.5057638888888889</v>
      </c>
      <c r="V59" s="138">
        <f>AgeStanSec!V59/86400</f>
        <v>0.5543865740740741</v>
      </c>
      <c r="W59" s="138">
        <f>AgeStanSec!W59/86400</f>
        <v>0.7356597222222222</v>
      </c>
      <c r="X59" s="44"/>
    </row>
    <row r="60" spans="1:24" ht="15.75" thickBot="1">
      <c r="A60" s="46">
        <v>59</v>
      </c>
      <c r="B60" s="168">
        <f>AgeStanSec!B60/86400</f>
        <v>3.3101851851851851E-3</v>
      </c>
      <c r="C60" s="165">
        <f>AgeStanSec!C60/86400</f>
        <v>1.0949074074074075E-2</v>
      </c>
      <c r="D60" s="138">
        <f>AgeStanSec!D60/86400</f>
        <v>1.3206018518518518E-2</v>
      </c>
      <c r="E60" s="138">
        <f>AgeStanSec!E60/86400</f>
        <v>1.4178240740740741E-2</v>
      </c>
      <c r="F60" s="138">
        <f>AgeStanSec!F60/86400</f>
        <v>1.773148148148148E-2</v>
      </c>
      <c r="G60" s="138">
        <f>AgeStanSec!G60/86400</f>
        <v>1.7858796296296296E-2</v>
      </c>
      <c r="H60" s="138">
        <f>AgeStanSec!H60/86400</f>
        <v>2.2303240740740742E-2</v>
      </c>
      <c r="I60" s="48">
        <f>AgeStanSec!I60/86400</f>
        <v>2.5231481481481483E-2</v>
      </c>
      <c r="J60" s="138">
        <f>AgeStanSec!J60/86400</f>
        <v>2.7013888888888889E-2</v>
      </c>
      <c r="K60" s="138">
        <f>AgeStanSec!K60/86400</f>
        <v>3.4143518518518517E-2</v>
      </c>
      <c r="L60" s="138">
        <f>AgeStanSec!L60/86400</f>
        <v>3.6712962962962961E-2</v>
      </c>
      <c r="M60" s="138">
        <f>AgeStanSec!M60/86400</f>
        <v>4.6215277777777779E-2</v>
      </c>
      <c r="N60" s="138">
        <f>AgeStanSec!N60/86400</f>
        <v>4.8946759259259259E-2</v>
      </c>
      <c r="O60" s="138">
        <f>AgeStanSec!O60/86400</f>
        <v>5.8182870370370371E-2</v>
      </c>
      <c r="P60" s="138">
        <f>AgeStanSec!P60/86400</f>
        <v>7.0347222222222228E-2</v>
      </c>
      <c r="Q60" s="138">
        <f>AgeStanSec!Q60/86400</f>
        <v>0.10180555555555555</v>
      </c>
      <c r="R60" s="138">
        <f>AgeStanSec!R60/86400</f>
        <v>0.1241087962962963</v>
      </c>
      <c r="S60" s="138">
        <f>AgeStanSec!S60/86400</f>
        <v>0.22627314814814814</v>
      </c>
      <c r="T60" s="138">
        <f>AgeStanSec!T60/86400</f>
        <v>0.30057870370370371</v>
      </c>
      <c r="U60" s="138">
        <f>AgeStanSec!U60/86400</f>
        <v>0.51081018518518517</v>
      </c>
      <c r="V60" s="138">
        <f>AgeStanSec!V60/86400</f>
        <v>0.55991898148148145</v>
      </c>
      <c r="W60" s="138">
        <f>AgeStanSec!W60/86400</f>
        <v>0.74299768518518516</v>
      </c>
      <c r="X60" s="44"/>
    </row>
    <row r="61" spans="1:24">
      <c r="A61" s="51">
        <v>60</v>
      </c>
      <c r="B61" s="169">
        <f>AgeStanSec!B61/86400</f>
        <v>3.3449074074074076E-3</v>
      </c>
      <c r="C61" s="166">
        <f>AgeStanSec!C61/86400</f>
        <v>1.1041666666666667E-2</v>
      </c>
      <c r="D61" s="139">
        <f>AgeStanSec!D61/86400</f>
        <v>1.3321759259259259E-2</v>
      </c>
      <c r="E61" s="139">
        <f>AgeStanSec!E61/86400</f>
        <v>1.4305555555555556E-2</v>
      </c>
      <c r="F61" s="139">
        <f>AgeStanSec!F61/86400</f>
        <v>1.7893518518518517E-2</v>
      </c>
      <c r="G61" s="139">
        <f>AgeStanSec!G61/86400</f>
        <v>1.8020833333333333E-2</v>
      </c>
      <c r="H61" s="139">
        <f>AgeStanSec!H61/86400</f>
        <v>2.2511574074074073E-2</v>
      </c>
      <c r="I61" s="136">
        <f>AgeStanSec!I61/86400</f>
        <v>2.5474537037037039E-2</v>
      </c>
      <c r="J61" s="139">
        <f>AgeStanSec!J61/86400</f>
        <v>2.7268518518518518E-2</v>
      </c>
      <c r="K61" s="139">
        <f>AgeStanSec!K61/86400</f>
        <v>3.4467592592592591E-2</v>
      </c>
      <c r="L61" s="139">
        <f>AgeStanSec!L61/86400</f>
        <v>3.7060185185185182E-2</v>
      </c>
      <c r="M61" s="139">
        <f>AgeStanSec!M61/86400</f>
        <v>4.6666666666666669E-2</v>
      </c>
      <c r="N61" s="139">
        <f>AgeStanSec!N61/86400</f>
        <v>4.9421296296296297E-2</v>
      </c>
      <c r="O61" s="139">
        <f>AgeStanSec!O61/86400</f>
        <v>5.8749999999999997E-2</v>
      </c>
      <c r="P61" s="139">
        <f>AgeStanSec!P61/86400</f>
        <v>7.104166666666667E-2</v>
      </c>
      <c r="Q61" s="139">
        <f>AgeStanSec!Q61/86400</f>
        <v>0.10283564814814815</v>
      </c>
      <c r="R61" s="139">
        <f>AgeStanSec!R61/86400</f>
        <v>0.12535879629629629</v>
      </c>
      <c r="S61" s="139">
        <f>AgeStanSec!S61/86400</f>
        <v>0.22855324074074074</v>
      </c>
      <c r="T61" s="139">
        <f>AgeStanSec!T61/86400</f>
        <v>0.30359953703703701</v>
      </c>
      <c r="U61" s="139">
        <f>AgeStanSec!U61/86400</f>
        <v>0.51594907407407409</v>
      </c>
      <c r="V61" s="139">
        <f>AgeStanSec!V61/86400</f>
        <v>0.56555555555555559</v>
      </c>
      <c r="W61" s="139">
        <f>AgeStanSec!W61/86400</f>
        <v>0.75047453703703704</v>
      </c>
      <c r="X61" s="44"/>
    </row>
    <row r="62" spans="1:24">
      <c r="A62" s="46">
        <v>61</v>
      </c>
      <c r="B62" s="168">
        <f>AgeStanSec!B62/86400</f>
        <v>3.3796296296296296E-3</v>
      </c>
      <c r="C62" s="165">
        <f>AgeStanSec!C62/86400</f>
        <v>1.1134259259259259E-2</v>
      </c>
      <c r="D62" s="138">
        <f>AgeStanSec!D62/86400</f>
        <v>1.34375E-2</v>
      </c>
      <c r="E62" s="138">
        <f>AgeStanSec!E62/86400</f>
        <v>1.443287037037037E-2</v>
      </c>
      <c r="F62" s="138">
        <f>AgeStanSec!F62/86400</f>
        <v>1.8055555555555554E-2</v>
      </c>
      <c r="G62" s="138">
        <f>AgeStanSec!G62/86400</f>
        <v>1.818287037037037E-2</v>
      </c>
      <c r="H62" s="138">
        <f>AgeStanSec!H62/86400</f>
        <v>2.2719907407407407E-2</v>
      </c>
      <c r="I62" s="48">
        <f>AgeStanSec!I62/86400</f>
        <v>2.5706018518518517E-2</v>
      </c>
      <c r="J62" s="138">
        <f>AgeStanSec!J62/86400</f>
        <v>2.7523148148148147E-2</v>
      </c>
      <c r="K62" s="138">
        <f>AgeStanSec!K62/86400</f>
        <v>3.4791666666666665E-2</v>
      </c>
      <c r="L62" s="138">
        <f>AgeStanSec!L62/86400</f>
        <v>3.740740740740741E-2</v>
      </c>
      <c r="M62" s="138">
        <f>AgeStanSec!M62/86400</f>
        <v>4.7106481481481478E-2</v>
      </c>
      <c r="N62" s="138">
        <f>AgeStanSec!N62/86400</f>
        <v>4.9907407407407407E-2</v>
      </c>
      <c r="O62" s="138">
        <f>AgeStanSec!O62/86400</f>
        <v>5.9328703703703703E-2</v>
      </c>
      <c r="P62" s="138">
        <f>AgeStanSec!P62/86400</f>
        <v>7.1747685185185192E-2</v>
      </c>
      <c r="Q62" s="138">
        <f>AgeStanSec!Q62/86400</f>
        <v>0.10387731481481481</v>
      </c>
      <c r="R62" s="138">
        <f>AgeStanSec!R62/86400</f>
        <v>0.12664351851851852</v>
      </c>
      <c r="S62" s="138">
        <f>AgeStanSec!S62/86400</f>
        <v>0.23087962962962963</v>
      </c>
      <c r="T62" s="138">
        <f>AgeStanSec!T62/86400</f>
        <v>0.30668981481481483</v>
      </c>
      <c r="U62" s="138">
        <f>AgeStanSec!U62/86400</f>
        <v>0.52120370370370372</v>
      </c>
      <c r="V62" s="138">
        <f>AgeStanSec!V62/86400</f>
        <v>0.57130787037037034</v>
      </c>
      <c r="W62" s="138">
        <f>AgeStanSec!W62/86400</f>
        <v>0.7581134259259259</v>
      </c>
      <c r="X62" s="44"/>
    </row>
    <row r="63" spans="1:24">
      <c r="A63" s="46">
        <v>62</v>
      </c>
      <c r="B63" s="168">
        <f>AgeStanSec!B63/86400</f>
        <v>3.414351851851852E-3</v>
      </c>
      <c r="C63" s="165">
        <f>AgeStanSec!C63/86400</f>
        <v>1.1238425925925926E-2</v>
      </c>
      <c r="D63" s="138">
        <f>AgeStanSec!D63/86400</f>
        <v>1.3553240740740741E-2</v>
      </c>
      <c r="E63" s="138">
        <f>AgeStanSec!E63/86400</f>
        <v>1.4560185185185185E-2</v>
      </c>
      <c r="F63" s="138">
        <f>AgeStanSec!F63/86400</f>
        <v>1.8229166666666668E-2</v>
      </c>
      <c r="G63" s="138">
        <f>AgeStanSec!G63/86400</f>
        <v>1.8356481481481481E-2</v>
      </c>
      <c r="H63" s="138">
        <f>AgeStanSec!H63/86400</f>
        <v>2.2928240740740742E-2</v>
      </c>
      <c r="I63" s="48">
        <f>AgeStanSec!I63/86400</f>
        <v>2.5949074074074076E-2</v>
      </c>
      <c r="J63" s="138">
        <f>AgeStanSec!J63/86400</f>
        <v>2.7777777777777776E-2</v>
      </c>
      <c r="K63" s="138">
        <f>AgeStanSec!K63/86400</f>
        <v>3.5127314814814813E-2</v>
      </c>
      <c r="L63" s="138">
        <f>AgeStanSec!L63/86400</f>
        <v>3.7777777777777778E-2</v>
      </c>
      <c r="M63" s="138">
        <f>AgeStanSec!M63/86400</f>
        <v>4.7569444444444442E-2</v>
      </c>
      <c r="N63" s="138">
        <f>AgeStanSec!N63/86400</f>
        <v>5.0381944444444444E-2</v>
      </c>
      <c r="O63" s="138">
        <f>AgeStanSec!O63/86400</f>
        <v>5.9907407407407409E-2</v>
      </c>
      <c r="P63" s="138">
        <f>AgeStanSec!P63/86400</f>
        <v>7.2476851851851848E-2</v>
      </c>
      <c r="Q63" s="138">
        <f>AgeStanSec!Q63/86400</f>
        <v>0.1049537037037037</v>
      </c>
      <c r="R63" s="138">
        <f>AgeStanSec!R63/86400</f>
        <v>0.12793981481481481</v>
      </c>
      <c r="S63" s="138">
        <f>AgeStanSec!S63/86400</f>
        <v>0.23325231481481482</v>
      </c>
      <c r="T63" s="138">
        <f>AgeStanSec!T63/86400</f>
        <v>0.30983796296296295</v>
      </c>
      <c r="U63" s="138">
        <f>AgeStanSec!U63/86400</f>
        <v>0.52655092592592589</v>
      </c>
      <c r="V63" s="138">
        <f>AgeStanSec!V63/86400</f>
        <v>0.57717592592592593</v>
      </c>
      <c r="W63" s="138">
        <f>AgeStanSec!W63/86400</f>
        <v>0.76590277777777782</v>
      </c>
      <c r="X63" s="44"/>
    </row>
    <row r="64" spans="1:24">
      <c r="A64" s="46">
        <v>63</v>
      </c>
      <c r="B64" s="168">
        <f>AgeStanSec!B64/86400</f>
        <v>3.449074074074074E-3</v>
      </c>
      <c r="C64" s="165">
        <f>AgeStanSec!C64/86400</f>
        <v>1.1342592592592593E-2</v>
      </c>
      <c r="D64" s="138">
        <f>AgeStanSec!D64/86400</f>
        <v>1.3680555555555555E-2</v>
      </c>
      <c r="E64" s="138">
        <f>AgeStanSec!E64/86400</f>
        <v>1.4699074074074074E-2</v>
      </c>
      <c r="F64" s="138">
        <f>AgeStanSec!F64/86400</f>
        <v>1.8391203703703705E-2</v>
      </c>
      <c r="G64" s="138">
        <f>AgeStanSec!G64/86400</f>
        <v>1.8530092592592591E-2</v>
      </c>
      <c r="H64" s="138">
        <f>AgeStanSec!H64/86400</f>
        <v>2.3148148148148147E-2</v>
      </c>
      <c r="I64" s="48">
        <f>AgeStanSec!I64/86400</f>
        <v>2.6203703703703705E-2</v>
      </c>
      <c r="J64" s="138">
        <f>AgeStanSec!J64/86400</f>
        <v>2.8043981481481482E-2</v>
      </c>
      <c r="K64" s="138">
        <f>AgeStanSec!K64/86400</f>
        <v>3.546296296296296E-2</v>
      </c>
      <c r="L64" s="138">
        <f>AgeStanSec!L64/86400</f>
        <v>3.8148148148148146E-2</v>
      </c>
      <c r="M64" s="138">
        <f>AgeStanSec!M64/86400</f>
        <v>4.8043981481481479E-2</v>
      </c>
      <c r="N64" s="138">
        <f>AgeStanSec!N64/86400</f>
        <v>5.0891203703703702E-2</v>
      </c>
      <c r="O64" s="138">
        <f>AgeStanSec!O64/86400</f>
        <v>6.0509259259259263E-2</v>
      </c>
      <c r="P64" s="138">
        <f>AgeStanSec!P64/86400</f>
        <v>7.3206018518518517E-2</v>
      </c>
      <c r="Q64" s="138">
        <f>AgeStanSec!Q64/86400</f>
        <v>0.10604166666666667</v>
      </c>
      <c r="R64" s="138">
        <f>AgeStanSec!R64/86400</f>
        <v>0.12927083333333333</v>
      </c>
      <c r="S64" s="138">
        <f>AgeStanSec!S64/86400</f>
        <v>0.2356712962962963</v>
      </c>
      <c r="T64" s="138">
        <f>AgeStanSec!T64/86400</f>
        <v>0.31305555555555553</v>
      </c>
      <c r="U64" s="138">
        <f>AgeStanSec!U64/86400</f>
        <v>0.53202546296296294</v>
      </c>
      <c r="V64" s="138">
        <f>AgeStanSec!V64/86400</f>
        <v>0.58317129629629627</v>
      </c>
      <c r="W64" s="138">
        <f>AgeStanSec!W64/86400</f>
        <v>0.77385416666666662</v>
      </c>
      <c r="X64" s="44"/>
    </row>
    <row r="65" spans="1:24" ht="15.75" thickBot="1">
      <c r="A65" s="46">
        <v>64</v>
      </c>
      <c r="B65" s="168">
        <f>AgeStanSec!B65/86400</f>
        <v>3.4837962962962965E-3</v>
      </c>
      <c r="C65" s="165">
        <f>AgeStanSec!C65/86400</f>
        <v>1.1435185185185185E-2</v>
      </c>
      <c r="D65" s="138">
        <f>AgeStanSec!D65/86400</f>
        <v>1.380787037037037E-2</v>
      </c>
      <c r="E65" s="138">
        <f>AgeStanSec!E65/86400</f>
        <v>1.4837962962962963E-2</v>
      </c>
      <c r="F65" s="138">
        <f>AgeStanSec!F65/86400</f>
        <v>1.8564814814814815E-2</v>
      </c>
      <c r="G65" s="138">
        <f>AgeStanSec!G65/86400</f>
        <v>1.8703703703703705E-2</v>
      </c>
      <c r="H65" s="138">
        <f>AgeStanSec!H65/86400</f>
        <v>2.3368055555555555E-2</v>
      </c>
      <c r="I65" s="48">
        <f>AgeStanSec!I65/86400</f>
        <v>2.644675925925926E-2</v>
      </c>
      <c r="J65" s="138">
        <f>AgeStanSec!J65/86400</f>
        <v>2.8321759259259258E-2</v>
      </c>
      <c r="K65" s="138">
        <f>AgeStanSec!K65/86400</f>
        <v>3.5821759259259262E-2</v>
      </c>
      <c r="L65" s="138">
        <f>AgeStanSec!L65/86400</f>
        <v>3.8518518518518521E-2</v>
      </c>
      <c r="M65" s="138">
        <f>AgeStanSec!M65/86400</f>
        <v>4.8518518518518516E-2</v>
      </c>
      <c r="N65" s="138">
        <f>AgeStanSec!N65/86400</f>
        <v>5.140046296296296E-2</v>
      </c>
      <c r="O65" s="138">
        <f>AgeStanSec!O65/86400</f>
        <v>6.1122685185185183E-2</v>
      </c>
      <c r="P65" s="138">
        <f>AgeStanSec!P65/86400</f>
        <v>7.3958333333333334E-2</v>
      </c>
      <c r="Q65" s="138">
        <f>AgeStanSec!Q65/86400</f>
        <v>0.10715277777777778</v>
      </c>
      <c r="R65" s="138">
        <f>AgeStanSec!R65/86400</f>
        <v>0.13062499999999999</v>
      </c>
      <c r="S65" s="138">
        <f>AgeStanSec!S65/86400</f>
        <v>0.23814814814814814</v>
      </c>
      <c r="T65" s="138">
        <f>AgeStanSec!T65/86400</f>
        <v>0.31634259259259262</v>
      </c>
      <c r="U65" s="138">
        <f>AgeStanSec!U65/86400</f>
        <v>0.53760416666666666</v>
      </c>
      <c r="V65" s="138">
        <f>AgeStanSec!V65/86400</f>
        <v>0.58929398148148149</v>
      </c>
      <c r="W65" s="138">
        <f>AgeStanSec!W65/86400</f>
        <v>0.78196759259259263</v>
      </c>
      <c r="X65" s="44"/>
    </row>
    <row r="66" spans="1:24">
      <c r="A66" s="51">
        <v>65</v>
      </c>
      <c r="B66" s="169">
        <f>AgeStanSec!B66/86400</f>
        <v>3.5185185185185185E-3</v>
      </c>
      <c r="C66" s="166">
        <f>AgeStanSec!C66/86400</f>
        <v>1.1539351851851851E-2</v>
      </c>
      <c r="D66" s="139">
        <f>AgeStanSec!D66/86400</f>
        <v>1.3935185185185186E-2</v>
      </c>
      <c r="E66" s="139">
        <f>AgeStanSec!E66/86400</f>
        <v>1.4965277777777777E-2</v>
      </c>
      <c r="F66" s="139">
        <f>AgeStanSec!F66/86400</f>
        <v>1.8738425925925926E-2</v>
      </c>
      <c r="G66" s="139">
        <f>AgeStanSec!G66/86400</f>
        <v>1.8877314814814816E-2</v>
      </c>
      <c r="H66" s="139">
        <f>AgeStanSec!H66/86400</f>
        <v>2.3599537037037037E-2</v>
      </c>
      <c r="I66" s="136">
        <f>AgeStanSec!I66/86400</f>
        <v>2.6712962962962963E-2</v>
      </c>
      <c r="J66" s="139">
        <f>AgeStanSec!J66/86400</f>
        <v>2.8599537037037038E-2</v>
      </c>
      <c r="K66" s="139">
        <f>AgeStanSec!K66/86400</f>
        <v>3.6168981481481483E-2</v>
      </c>
      <c r="L66" s="139">
        <f>AgeStanSec!L66/86400</f>
        <v>3.8900462962962963E-2</v>
      </c>
      <c r="M66" s="139">
        <f>AgeStanSec!M66/86400</f>
        <v>4.9016203703703701E-2</v>
      </c>
      <c r="N66" s="139">
        <f>AgeStanSec!N66/86400</f>
        <v>5.1921296296296299E-2</v>
      </c>
      <c r="O66" s="139">
        <f>AgeStanSec!O66/86400</f>
        <v>6.1759259259259257E-2</v>
      </c>
      <c r="P66" s="139">
        <f>AgeStanSec!P66/86400</f>
        <v>7.4733796296296298E-2</v>
      </c>
      <c r="Q66" s="139">
        <f>AgeStanSec!Q66/86400</f>
        <v>0.10828703703703704</v>
      </c>
      <c r="R66" s="139">
        <f>AgeStanSec!R66/86400</f>
        <v>0.13201388888888888</v>
      </c>
      <c r="S66" s="139">
        <f>AgeStanSec!S66/86400</f>
        <v>0.2406712962962963</v>
      </c>
      <c r="T66" s="139">
        <f>AgeStanSec!T66/86400</f>
        <v>0.31969907407407405</v>
      </c>
      <c r="U66" s="139">
        <f>AgeStanSec!U66/86400</f>
        <v>0.54331018518518515</v>
      </c>
      <c r="V66" s="139">
        <f>AgeStanSec!V66/86400</f>
        <v>0.59554398148148147</v>
      </c>
      <c r="W66" s="139">
        <f>AgeStanSec!W66/86400</f>
        <v>0.79026620370370371</v>
      </c>
      <c r="X66" s="44"/>
    </row>
    <row r="67" spans="1:24">
      <c r="A67" s="46">
        <v>66</v>
      </c>
      <c r="B67" s="168">
        <f>AgeStanSec!B67/86400</f>
        <v>3.5648148148148149E-3</v>
      </c>
      <c r="C67" s="165">
        <f>AgeStanSec!C67/86400</f>
        <v>1.1655092592592592E-2</v>
      </c>
      <c r="D67" s="138">
        <f>AgeStanSec!D67/86400</f>
        <v>1.40625E-2</v>
      </c>
      <c r="E67" s="138">
        <f>AgeStanSec!E67/86400</f>
        <v>1.5104166666666667E-2</v>
      </c>
      <c r="F67" s="138">
        <f>AgeStanSec!F67/86400</f>
        <v>1.892361111111111E-2</v>
      </c>
      <c r="G67" s="138">
        <f>AgeStanSec!G67/86400</f>
        <v>1.9050925925925926E-2</v>
      </c>
      <c r="H67" s="138">
        <f>AgeStanSec!H67/86400</f>
        <v>2.3831018518518519E-2</v>
      </c>
      <c r="I67" s="48">
        <f>AgeStanSec!I67/86400</f>
        <v>2.6967592592592592E-2</v>
      </c>
      <c r="J67" s="138">
        <f>AgeStanSec!J67/86400</f>
        <v>2.8877314814814814E-2</v>
      </c>
      <c r="K67" s="138">
        <f>AgeStanSec!K67/86400</f>
        <v>3.6527777777777777E-2</v>
      </c>
      <c r="L67" s="138">
        <f>AgeStanSec!L67/86400</f>
        <v>3.9293981481481478E-2</v>
      </c>
      <c r="M67" s="138">
        <f>AgeStanSec!M67/86400</f>
        <v>4.9513888888888892E-2</v>
      </c>
      <c r="N67" s="138">
        <f>AgeStanSec!N67/86400</f>
        <v>5.2453703703703704E-2</v>
      </c>
      <c r="O67" s="138">
        <f>AgeStanSec!O67/86400</f>
        <v>6.2395833333333331E-2</v>
      </c>
      <c r="P67" s="138">
        <f>AgeStanSec!P67/86400</f>
        <v>7.5509259259259262E-2</v>
      </c>
      <c r="Q67" s="138">
        <f>AgeStanSec!Q67/86400</f>
        <v>0.10944444444444444</v>
      </c>
      <c r="R67" s="138">
        <f>AgeStanSec!R67/86400</f>
        <v>0.13342592592592592</v>
      </c>
      <c r="S67" s="138">
        <f>AgeStanSec!S67/86400</f>
        <v>0.24325231481481482</v>
      </c>
      <c r="T67" s="138">
        <f>AgeStanSec!T67/86400</f>
        <v>0.323125</v>
      </c>
      <c r="U67" s="138">
        <f>AgeStanSec!U67/86400</f>
        <v>0.54913194444444446</v>
      </c>
      <c r="V67" s="138">
        <f>AgeStanSec!V67/86400</f>
        <v>0.60192129629629632</v>
      </c>
      <c r="W67" s="138">
        <f>AgeStanSec!W67/86400</f>
        <v>0.79873842592592592</v>
      </c>
      <c r="X67" s="44"/>
    </row>
    <row r="68" spans="1:24">
      <c r="A68" s="46">
        <v>67</v>
      </c>
      <c r="B68" s="168">
        <f>AgeStanSec!B68/86400</f>
        <v>3.5995370370370369E-3</v>
      </c>
      <c r="C68" s="165">
        <f>AgeStanSec!C68/86400</f>
        <v>1.1759259259259259E-2</v>
      </c>
      <c r="D68" s="138">
        <f>AgeStanSec!D68/86400</f>
        <v>1.4189814814814815E-2</v>
      </c>
      <c r="E68" s="138">
        <f>AgeStanSec!E68/86400</f>
        <v>1.525462962962963E-2</v>
      </c>
      <c r="F68" s="138">
        <f>AgeStanSec!F68/86400</f>
        <v>1.9108796296296297E-2</v>
      </c>
      <c r="G68" s="138">
        <f>AgeStanSec!G68/86400</f>
        <v>1.923611111111111E-2</v>
      </c>
      <c r="H68" s="138">
        <f>AgeStanSec!H68/86400</f>
        <v>2.4062500000000001E-2</v>
      </c>
      <c r="I68" s="48">
        <f>AgeStanSec!I68/86400</f>
        <v>2.7233796296296298E-2</v>
      </c>
      <c r="J68" s="138">
        <f>AgeStanSec!J68/86400</f>
        <v>2.9166666666666667E-2</v>
      </c>
      <c r="K68" s="138">
        <f>AgeStanSec!K68/86400</f>
        <v>3.6898148148148145E-2</v>
      </c>
      <c r="L68" s="138">
        <f>AgeStanSec!L68/86400</f>
        <v>3.9687500000000001E-2</v>
      </c>
      <c r="M68" s="138">
        <f>AgeStanSec!M68/86400</f>
        <v>5.0011574074074076E-2</v>
      </c>
      <c r="N68" s="138">
        <f>AgeStanSec!N68/86400</f>
        <v>5.2986111111111109E-2</v>
      </c>
      <c r="O68" s="138">
        <f>AgeStanSec!O68/86400</f>
        <v>6.3043981481481479E-2</v>
      </c>
      <c r="P68" s="138">
        <f>AgeStanSec!P68/86400</f>
        <v>7.6307870370370373E-2</v>
      </c>
      <c r="Q68" s="138">
        <f>AgeStanSec!Q68/86400</f>
        <v>0.11063657407407407</v>
      </c>
      <c r="R68" s="138">
        <f>AgeStanSec!R68/86400</f>
        <v>0.13487268518518519</v>
      </c>
      <c r="S68" s="138">
        <f>AgeStanSec!S68/86400</f>
        <v>0.24589120370370371</v>
      </c>
      <c r="T68" s="138">
        <f>AgeStanSec!T68/86400</f>
        <v>0.32662037037037039</v>
      </c>
      <c r="U68" s="138">
        <f>AgeStanSec!U68/86400</f>
        <v>0.55508101851851854</v>
      </c>
      <c r="V68" s="138">
        <f>AgeStanSec!V68/86400</f>
        <v>0.60844907407407411</v>
      </c>
      <c r="W68" s="138">
        <f>AgeStanSec!W68/86400</f>
        <v>0.80738425925925927</v>
      </c>
      <c r="X68" s="44"/>
    </row>
    <row r="69" spans="1:24">
      <c r="A69" s="46">
        <v>68</v>
      </c>
      <c r="B69" s="168">
        <f>AgeStanSec!B69/86400</f>
        <v>3.6458333333333334E-3</v>
      </c>
      <c r="C69" s="165">
        <f>AgeStanSec!C69/86400</f>
        <v>1.1875E-2</v>
      </c>
      <c r="D69" s="138">
        <f>AgeStanSec!D69/86400</f>
        <v>1.4328703703703703E-2</v>
      </c>
      <c r="E69" s="138">
        <f>AgeStanSec!E69/86400</f>
        <v>1.5405092592592592E-2</v>
      </c>
      <c r="F69" s="138">
        <f>AgeStanSec!F69/86400</f>
        <v>1.9293981481481481E-2</v>
      </c>
      <c r="G69" s="138">
        <f>AgeStanSec!G69/86400</f>
        <v>1.9432870370370371E-2</v>
      </c>
      <c r="H69" s="138">
        <f>AgeStanSec!H69/86400</f>
        <v>2.4305555555555556E-2</v>
      </c>
      <c r="I69" s="48">
        <f>AgeStanSec!I69/86400</f>
        <v>2.7511574074074074E-2</v>
      </c>
      <c r="J69" s="138">
        <f>AgeStanSec!J69/86400</f>
        <v>2.9467592592592594E-2</v>
      </c>
      <c r="K69" s="138">
        <f>AgeStanSec!K69/86400</f>
        <v>3.7280092592592594E-2</v>
      </c>
      <c r="L69" s="138">
        <f>AgeStanSec!L69/86400</f>
        <v>4.010416666666667E-2</v>
      </c>
      <c r="M69" s="138">
        <f>AgeStanSec!M69/86400</f>
        <v>5.0532407407407408E-2</v>
      </c>
      <c r="N69" s="138">
        <f>AgeStanSec!N69/86400</f>
        <v>5.3541666666666668E-2</v>
      </c>
      <c r="O69" s="138">
        <f>AgeStanSec!O69/86400</f>
        <v>6.3703703703703707E-2</v>
      </c>
      <c r="P69" s="138">
        <f>AgeStanSec!P69/86400</f>
        <v>7.7118055555555551E-2</v>
      </c>
      <c r="Q69" s="138">
        <f>AgeStanSec!Q69/86400</f>
        <v>0.11184027777777777</v>
      </c>
      <c r="R69" s="138">
        <f>AgeStanSec!R69/86400</f>
        <v>0.1363425925925926</v>
      </c>
      <c r="S69" s="138">
        <f>AgeStanSec!S69/86400</f>
        <v>0.24857638888888889</v>
      </c>
      <c r="T69" s="138">
        <f>AgeStanSec!T69/86400</f>
        <v>0.33019675925925923</v>
      </c>
      <c r="U69" s="138">
        <f>AgeStanSec!U69/86400</f>
        <v>0.56115740740740738</v>
      </c>
      <c r="V69" s="138">
        <f>AgeStanSec!V69/86400</f>
        <v>0.61510416666666667</v>
      </c>
      <c r="W69" s="138">
        <f>AgeStanSec!W69/86400</f>
        <v>0.81622685185185184</v>
      </c>
      <c r="X69" s="44"/>
    </row>
    <row r="70" spans="1:24" ht="15.75" thickBot="1">
      <c r="A70" s="46">
        <v>69</v>
      </c>
      <c r="B70" s="168">
        <f>AgeStanSec!B70/86400</f>
        <v>3.6921296296296298E-3</v>
      </c>
      <c r="C70" s="165">
        <f>AgeStanSec!C70/86400</f>
        <v>1.1990740740740741E-2</v>
      </c>
      <c r="D70" s="138">
        <f>AgeStanSec!D70/86400</f>
        <v>1.4479166666666666E-2</v>
      </c>
      <c r="E70" s="138">
        <f>AgeStanSec!E70/86400</f>
        <v>1.5555555555555555E-2</v>
      </c>
      <c r="F70" s="138">
        <f>AgeStanSec!F70/86400</f>
        <v>1.9490740740740739E-2</v>
      </c>
      <c r="G70" s="138">
        <f>AgeStanSec!G70/86400</f>
        <v>1.9629629629629629E-2</v>
      </c>
      <c r="H70" s="138">
        <f>AgeStanSec!H70/86400</f>
        <v>2.4548611111111111E-2</v>
      </c>
      <c r="I70" s="48">
        <f>AgeStanSec!I70/86400</f>
        <v>2.7789351851851853E-2</v>
      </c>
      <c r="J70" s="138">
        <f>AgeStanSec!J70/86400</f>
        <v>2.9756944444444444E-2</v>
      </c>
      <c r="K70" s="138">
        <f>AgeStanSec!K70/86400</f>
        <v>3.7662037037037036E-2</v>
      </c>
      <c r="L70" s="138">
        <f>AgeStanSec!L70/86400</f>
        <v>4.0509259259259259E-2</v>
      </c>
      <c r="M70" s="138">
        <f>AgeStanSec!M70/86400</f>
        <v>5.1076388888888886E-2</v>
      </c>
      <c r="N70" s="138">
        <f>AgeStanSec!N70/86400</f>
        <v>5.4108796296296294E-2</v>
      </c>
      <c r="O70" s="138">
        <f>AgeStanSec!O70/86400</f>
        <v>6.4386574074074068E-2</v>
      </c>
      <c r="P70" s="138">
        <f>AgeStanSec!P70/86400</f>
        <v>7.795138888888889E-2</v>
      </c>
      <c r="Q70" s="138">
        <f>AgeStanSec!Q70/86400</f>
        <v>0.11307870370370371</v>
      </c>
      <c r="R70" s="138">
        <f>AgeStanSec!R70/86400</f>
        <v>0.1378587962962963</v>
      </c>
      <c r="S70" s="138">
        <f>AgeStanSec!S70/86400</f>
        <v>0.25133101851851852</v>
      </c>
      <c r="T70" s="138">
        <f>AgeStanSec!T70/86400</f>
        <v>0.33385416666666667</v>
      </c>
      <c r="U70" s="138">
        <f>AgeStanSec!U70/86400</f>
        <v>0.56737268518518513</v>
      </c>
      <c r="V70" s="138">
        <f>AgeStanSec!V70/86400</f>
        <v>0.62192129629629633</v>
      </c>
      <c r="W70" s="138">
        <f>AgeStanSec!W70/86400</f>
        <v>0.82526620370370374</v>
      </c>
      <c r="X70" s="44"/>
    </row>
    <row r="71" spans="1:24">
      <c r="A71" s="51">
        <v>70</v>
      </c>
      <c r="B71" s="169">
        <f>AgeStanSec!B71/86400</f>
        <v>3.7499999999999999E-3</v>
      </c>
      <c r="C71" s="166">
        <f>AgeStanSec!C71/86400</f>
        <v>1.2129629629629629E-2</v>
      </c>
      <c r="D71" s="139">
        <f>AgeStanSec!D71/86400</f>
        <v>1.4641203703703703E-2</v>
      </c>
      <c r="E71" s="139">
        <f>AgeStanSec!E71/86400</f>
        <v>1.5729166666666666E-2</v>
      </c>
      <c r="F71" s="139">
        <f>AgeStanSec!F71/86400</f>
        <v>1.96875E-2</v>
      </c>
      <c r="G71" s="139">
        <f>AgeStanSec!G71/86400</f>
        <v>1.982638888888889E-2</v>
      </c>
      <c r="H71" s="139">
        <f>AgeStanSec!H71/86400</f>
        <v>2.4791666666666667E-2</v>
      </c>
      <c r="I71" s="136">
        <f>AgeStanSec!I71/86400</f>
        <v>2.8067129629629629E-2</v>
      </c>
      <c r="J71" s="139">
        <f>AgeStanSec!J71/86400</f>
        <v>3.0069444444444444E-2</v>
      </c>
      <c r="K71" s="139">
        <f>AgeStanSec!K71/86400</f>
        <v>3.8055555555555558E-2</v>
      </c>
      <c r="L71" s="139">
        <f>AgeStanSec!L71/86400</f>
        <v>4.0937500000000002E-2</v>
      </c>
      <c r="M71" s="139">
        <f>AgeStanSec!M71/86400</f>
        <v>5.1620370370370372E-2</v>
      </c>
      <c r="N71" s="139">
        <f>AgeStanSec!N71/86400</f>
        <v>5.46875E-2</v>
      </c>
      <c r="O71" s="139">
        <f>AgeStanSec!O71/86400</f>
        <v>6.5081018518518524E-2</v>
      </c>
      <c r="P71" s="139">
        <f>AgeStanSec!P71/86400</f>
        <v>7.8807870370370375E-2</v>
      </c>
      <c r="Q71" s="139">
        <f>AgeStanSec!Q71/86400</f>
        <v>0.11435185185185186</v>
      </c>
      <c r="R71" s="139">
        <f>AgeStanSec!R71/86400</f>
        <v>0.13939814814814816</v>
      </c>
      <c r="S71" s="139">
        <f>AgeStanSec!S71/86400</f>
        <v>0.25414351851851852</v>
      </c>
      <c r="T71" s="139">
        <f>AgeStanSec!T71/86400</f>
        <v>0.33759259259259261</v>
      </c>
      <c r="U71" s="139">
        <f>AgeStanSec!U71/86400</f>
        <v>0.5737268518518519</v>
      </c>
      <c r="V71" s="139">
        <f>AgeStanSec!V71/86400</f>
        <v>0.62888888888888894</v>
      </c>
      <c r="W71" s="139"/>
      <c r="X71" s="44"/>
    </row>
    <row r="72" spans="1:24">
      <c r="A72" s="46">
        <v>71</v>
      </c>
      <c r="B72" s="168">
        <f>AgeStanSec!B72/86400</f>
        <v>3.8078703703703703E-3</v>
      </c>
      <c r="C72" s="165">
        <f>AgeStanSec!C72/86400</f>
        <v>1.2280092592592592E-2</v>
      </c>
      <c r="D72" s="138">
        <f>AgeStanSec!D72/86400</f>
        <v>1.4814814814814815E-2</v>
      </c>
      <c r="E72" s="138">
        <f>AgeStanSec!E72/86400</f>
        <v>1.5914351851851853E-2</v>
      </c>
      <c r="F72" s="138">
        <f>AgeStanSec!F72/86400</f>
        <v>1.9918981481481482E-2</v>
      </c>
      <c r="G72" s="138">
        <f>AgeStanSec!G72/86400</f>
        <v>2.0057870370370372E-2</v>
      </c>
      <c r="H72" s="138">
        <f>AgeStanSec!H72/86400</f>
        <v>2.5057870370370369E-2</v>
      </c>
      <c r="I72" s="48">
        <f>AgeStanSec!I72/86400</f>
        <v>2.837962962962963E-2</v>
      </c>
      <c r="J72" s="138">
        <f>AgeStanSec!J72/86400</f>
        <v>3.0393518518518518E-2</v>
      </c>
      <c r="K72" s="138">
        <f>AgeStanSec!K72/86400</f>
        <v>3.847222222222222E-2</v>
      </c>
      <c r="L72" s="138">
        <f>AgeStanSec!L72/86400</f>
        <v>4.1388888888888892E-2</v>
      </c>
      <c r="M72" s="138">
        <f>AgeStanSec!M72/86400</f>
        <v>5.2187499999999998E-2</v>
      </c>
      <c r="N72" s="138">
        <f>AgeStanSec!N72/86400</f>
        <v>5.5300925925925927E-2</v>
      </c>
      <c r="O72" s="138">
        <f>AgeStanSec!O72/86400</f>
        <v>6.582175925925926E-2</v>
      </c>
      <c r="P72" s="138">
        <f>AgeStanSec!P72/86400</f>
        <v>7.9699074074074075E-2</v>
      </c>
      <c r="Q72" s="138">
        <f>AgeStanSec!Q72/86400</f>
        <v>0.11564814814814815</v>
      </c>
      <c r="R72" s="138">
        <f>AgeStanSec!R72/86400</f>
        <v>0.14098379629629629</v>
      </c>
      <c r="S72" s="138">
        <f>AgeStanSec!S72/86400</f>
        <v>0.25702546296296297</v>
      </c>
      <c r="T72" s="138">
        <f>AgeStanSec!T72/86400</f>
        <v>0.34142361111111114</v>
      </c>
      <c r="U72" s="138">
        <f>AgeStanSec!U72/86400</f>
        <v>0.58021990740740736</v>
      </c>
      <c r="V72" s="138">
        <f>AgeStanSec!V72/86400</f>
        <v>0.6360069444444445</v>
      </c>
      <c r="W72" s="138"/>
      <c r="X72" s="44"/>
    </row>
    <row r="73" spans="1:24">
      <c r="A73" s="46">
        <v>72</v>
      </c>
      <c r="B73" s="168">
        <f>AgeStanSec!B73/86400</f>
        <v>3.8773148148148148E-3</v>
      </c>
      <c r="C73" s="165">
        <f>AgeStanSec!C73/86400</f>
        <v>1.2442129629629629E-2</v>
      </c>
      <c r="D73" s="138">
        <f>AgeStanSec!D73/86400</f>
        <v>1.4999999999999999E-2</v>
      </c>
      <c r="E73" s="138">
        <f>AgeStanSec!E73/86400</f>
        <v>1.6111111111111111E-2</v>
      </c>
      <c r="F73" s="138">
        <f>AgeStanSec!F73/86400</f>
        <v>2.0162037037037037E-2</v>
      </c>
      <c r="G73" s="138">
        <f>AgeStanSec!G73/86400</f>
        <v>2.0300925925925927E-2</v>
      </c>
      <c r="H73" s="138">
        <f>AgeStanSec!H73/86400</f>
        <v>2.5358796296296296E-2</v>
      </c>
      <c r="I73" s="48">
        <f>AgeStanSec!I73/86400</f>
        <v>2.8715277777777777E-2</v>
      </c>
      <c r="J73" s="138">
        <f>AgeStanSec!J73/86400</f>
        <v>3.0752314814814816E-2</v>
      </c>
      <c r="K73" s="138">
        <f>AgeStanSec!K73/86400</f>
        <v>3.8935185185185184E-2</v>
      </c>
      <c r="L73" s="138">
        <f>AgeStanSec!L73/86400</f>
        <v>4.189814814814815E-2</v>
      </c>
      <c r="M73" s="138">
        <f>AgeStanSec!M73/86400</f>
        <v>5.2835648148148145E-2</v>
      </c>
      <c r="N73" s="138">
        <f>AgeStanSec!N73/86400</f>
        <v>5.5983796296296295E-2</v>
      </c>
      <c r="O73" s="138">
        <f>AgeStanSec!O73/86400</f>
        <v>6.6620370370370371E-2</v>
      </c>
      <c r="P73" s="138">
        <f>AgeStanSec!P73/86400</f>
        <v>8.0671296296296297E-2</v>
      </c>
      <c r="Q73" s="138">
        <f>AgeStanSec!Q73/86400</f>
        <v>0.11703703703703704</v>
      </c>
      <c r="R73" s="138">
        <f>AgeStanSec!R73/86400</f>
        <v>0.1426736111111111</v>
      </c>
      <c r="S73" s="138">
        <f>AgeStanSec!S73/86400</f>
        <v>0.26011574074074073</v>
      </c>
      <c r="T73" s="138">
        <f>AgeStanSec!T73/86400</f>
        <v>0.34552083333333333</v>
      </c>
      <c r="U73" s="138">
        <f>AgeStanSec!U73/86400</f>
        <v>0.58719907407407412</v>
      </c>
      <c r="V73" s="138">
        <f>AgeStanSec!V73/86400</f>
        <v>0.64364583333333336</v>
      </c>
      <c r="W73" s="138"/>
      <c r="X73" s="44"/>
    </row>
    <row r="74" spans="1:24">
      <c r="A74" s="46">
        <v>73</v>
      </c>
      <c r="B74" s="168">
        <f>AgeStanSec!B74/86400</f>
        <v>3.9467592592592592E-3</v>
      </c>
      <c r="C74" s="165">
        <f>AgeStanSec!C74/86400</f>
        <v>1.2615740740740742E-2</v>
      </c>
      <c r="D74" s="138">
        <f>AgeStanSec!D74/86400</f>
        <v>1.5208333333333334E-2</v>
      </c>
      <c r="E74" s="138">
        <f>AgeStanSec!E74/86400</f>
        <v>1.6331018518518519E-2</v>
      </c>
      <c r="F74" s="138">
        <f>AgeStanSec!F74/86400</f>
        <v>2.042824074074074E-2</v>
      </c>
      <c r="G74" s="138">
        <f>AgeStanSec!G74/86400</f>
        <v>2.056712962962963E-2</v>
      </c>
      <c r="H74" s="138">
        <f>AgeStanSec!H74/86400</f>
        <v>2.568287037037037E-2</v>
      </c>
      <c r="I74" s="48">
        <f>AgeStanSec!I74/86400</f>
        <v>2.9085648148148149E-2</v>
      </c>
      <c r="J74" s="138">
        <f>AgeStanSec!J74/86400</f>
        <v>3.1145833333333334E-2</v>
      </c>
      <c r="K74" s="138">
        <f>AgeStanSec!K74/86400</f>
        <v>3.9456018518518515E-2</v>
      </c>
      <c r="L74" s="138">
        <f>AgeStanSec!L74/86400</f>
        <v>4.2442129629629628E-2</v>
      </c>
      <c r="M74" s="138">
        <f>AgeStanSec!M74/86400</f>
        <v>5.3541666666666668E-2</v>
      </c>
      <c r="N74" s="138">
        <f>AgeStanSec!N74/86400</f>
        <v>5.6736111111111112E-2</v>
      </c>
      <c r="O74" s="138">
        <f>AgeStanSec!O74/86400</f>
        <v>6.7511574074074071E-2</v>
      </c>
      <c r="P74" s="138">
        <f>AgeStanSec!P74/86400</f>
        <v>8.1736111111111107E-2</v>
      </c>
      <c r="Q74" s="138">
        <f>AgeStanSec!Q74/86400</f>
        <v>0.11856481481481482</v>
      </c>
      <c r="R74" s="138">
        <f>AgeStanSec!R74/86400</f>
        <v>0.14453703703703705</v>
      </c>
      <c r="S74" s="138">
        <f>AgeStanSec!S74/86400</f>
        <v>0.26350694444444445</v>
      </c>
      <c r="T74" s="138">
        <f>AgeStanSec!T74/86400</f>
        <v>0.35002314814814817</v>
      </c>
      <c r="U74" s="138">
        <f>AgeStanSec!U74/86400</f>
        <v>0.59484953703703702</v>
      </c>
      <c r="V74" s="138">
        <f>AgeStanSec!V74/86400</f>
        <v>0.65203703703703708</v>
      </c>
      <c r="W74" s="138"/>
      <c r="X74" s="44"/>
    </row>
    <row r="75" spans="1:24" ht="15.75" thickBot="1">
      <c r="A75" s="46">
        <v>74</v>
      </c>
      <c r="B75" s="168">
        <f>AgeStanSec!B75/86400</f>
        <v>4.0277777777777777E-3</v>
      </c>
      <c r="C75" s="165">
        <f>AgeStanSec!C75/86400</f>
        <v>1.2812499999999999E-2</v>
      </c>
      <c r="D75" s="138">
        <f>AgeStanSec!D75/86400</f>
        <v>1.5439814814814814E-2</v>
      </c>
      <c r="E75" s="138">
        <f>AgeStanSec!E75/86400</f>
        <v>1.6574074074074074E-2</v>
      </c>
      <c r="F75" s="138">
        <f>AgeStanSec!F75/86400</f>
        <v>2.0717592592592593E-2</v>
      </c>
      <c r="G75" s="138">
        <f>AgeStanSec!G75/86400</f>
        <v>2.0868055555555556E-2</v>
      </c>
      <c r="H75" s="138">
        <f>AgeStanSec!H75/86400</f>
        <v>2.6041666666666668E-2</v>
      </c>
      <c r="I75" s="48">
        <f>AgeStanSec!I75/86400</f>
        <v>2.9490740740740741E-2</v>
      </c>
      <c r="J75" s="138">
        <f>AgeStanSec!J75/86400</f>
        <v>3.1597222222222221E-2</v>
      </c>
      <c r="K75" s="138">
        <f>AgeStanSec!K75/86400</f>
        <v>4.0011574074074074E-2</v>
      </c>
      <c r="L75" s="138">
        <f>AgeStanSec!L75/86400</f>
        <v>4.3055555555555555E-2</v>
      </c>
      <c r="M75" s="138">
        <f>AgeStanSec!M75/86400</f>
        <v>5.4328703703703705E-2</v>
      </c>
      <c r="N75" s="138">
        <f>AgeStanSec!N75/86400</f>
        <v>5.7569444444444444E-2</v>
      </c>
      <c r="O75" s="138">
        <f>AgeStanSec!O75/86400</f>
        <v>6.850694444444444E-2</v>
      </c>
      <c r="P75" s="138">
        <f>AgeStanSec!P75/86400</f>
        <v>8.2916666666666666E-2</v>
      </c>
      <c r="Q75" s="138">
        <f>AgeStanSec!Q75/86400</f>
        <v>0.12026620370370371</v>
      </c>
      <c r="R75" s="138">
        <f>AgeStanSec!R75/86400</f>
        <v>0.14660879629629631</v>
      </c>
      <c r="S75" s="138">
        <f>AgeStanSec!S75/86400</f>
        <v>0.26728009259259261</v>
      </c>
      <c r="T75" s="138">
        <f>AgeStanSec!T75/86400</f>
        <v>0.3550462962962963</v>
      </c>
      <c r="U75" s="138">
        <f>AgeStanSec!U75/86400</f>
        <v>0.60339120370370369</v>
      </c>
      <c r="V75" s="138">
        <f>AgeStanSec!V75/86400</f>
        <v>0.66140046296296295</v>
      </c>
      <c r="W75" s="138"/>
      <c r="X75" s="44"/>
    </row>
    <row r="76" spans="1:24">
      <c r="A76" s="51">
        <v>75</v>
      </c>
      <c r="B76" s="169">
        <f>AgeStanSec!B76/86400</f>
        <v>4.1203703703703706E-3</v>
      </c>
      <c r="C76" s="166">
        <f>AgeStanSec!C76/86400</f>
        <v>1.3020833333333334E-2</v>
      </c>
      <c r="D76" s="139">
        <f>AgeStanSec!D76/86400</f>
        <v>1.5682870370370371E-2</v>
      </c>
      <c r="E76" s="139">
        <f>AgeStanSec!E76/86400</f>
        <v>1.6840277777777777E-2</v>
      </c>
      <c r="F76" s="139">
        <f>AgeStanSec!F76/86400</f>
        <v>2.1041666666666667E-2</v>
      </c>
      <c r="G76" s="139">
        <f>AgeStanSec!G76/86400</f>
        <v>2.119212962962963E-2</v>
      </c>
      <c r="H76" s="139">
        <f>AgeStanSec!H76/86400</f>
        <v>2.6435185185185187E-2</v>
      </c>
      <c r="I76" s="136">
        <f>AgeStanSec!I76/86400</f>
        <v>2.9942129629629631E-2</v>
      </c>
      <c r="J76" s="139">
        <f>AgeStanSec!J76/86400</f>
        <v>3.2083333333333332E-2</v>
      </c>
      <c r="K76" s="139">
        <f>AgeStanSec!K76/86400</f>
        <v>4.0636574074074075E-2</v>
      </c>
      <c r="L76" s="139">
        <f>AgeStanSec!L76/86400</f>
        <v>4.372685185185185E-2</v>
      </c>
      <c r="M76" s="139">
        <f>AgeStanSec!M76/86400</f>
        <v>5.5173611111111111E-2</v>
      </c>
      <c r="N76" s="139">
        <f>AgeStanSec!N76/86400</f>
        <v>5.8483796296296298E-2</v>
      </c>
      <c r="O76" s="139">
        <f>AgeStanSec!O76/86400</f>
        <v>6.9571759259259264E-2</v>
      </c>
      <c r="P76" s="139">
        <f>AgeStanSec!P76/86400</f>
        <v>8.4212962962962962E-2</v>
      </c>
      <c r="Q76" s="139">
        <f>AgeStanSec!Q76/86400</f>
        <v>0.12211805555555555</v>
      </c>
      <c r="R76" s="139">
        <f>AgeStanSec!R76/86400</f>
        <v>0.14887731481481481</v>
      </c>
      <c r="S76" s="139">
        <f>AgeStanSec!S76/86400</f>
        <v>0.27141203703703703</v>
      </c>
      <c r="T76" s="139">
        <f>AgeStanSec!T76/86400</f>
        <v>0.36054398148148148</v>
      </c>
      <c r="U76" s="139">
        <f>AgeStanSec!U76/86400</f>
        <v>0.61271990740740745</v>
      </c>
      <c r="V76" s="139">
        <f>AgeStanSec!V76/86400</f>
        <v>0.67162037037037037</v>
      </c>
      <c r="W76" s="139"/>
      <c r="X76" s="44"/>
    </row>
    <row r="77" spans="1:24">
      <c r="A77" s="46">
        <v>76</v>
      </c>
      <c r="B77" s="168">
        <f>AgeStanSec!B77/86400</f>
        <v>4.2245370370370371E-3</v>
      </c>
      <c r="C77" s="165">
        <f>AgeStanSec!C77/86400</f>
        <v>1.3252314814814814E-2</v>
      </c>
      <c r="D77" s="138">
        <f>AgeStanSec!D77/86400</f>
        <v>1.5960648148148147E-2</v>
      </c>
      <c r="E77" s="138">
        <f>AgeStanSec!E77/86400</f>
        <v>1.712962962962963E-2</v>
      </c>
      <c r="F77" s="138">
        <f>AgeStanSec!F77/86400</f>
        <v>2.1400462962962961E-2</v>
      </c>
      <c r="G77" s="138">
        <f>AgeStanSec!G77/86400</f>
        <v>2.1550925925925925E-2</v>
      </c>
      <c r="H77" s="138">
        <f>AgeStanSec!H77/86400</f>
        <v>2.6875E-2</v>
      </c>
      <c r="I77" s="48">
        <f>AgeStanSec!I77/86400</f>
        <v>3.0439814814814815E-2</v>
      </c>
      <c r="J77" s="138">
        <f>AgeStanSec!J77/86400</f>
        <v>3.2604166666666663E-2</v>
      </c>
      <c r="K77" s="138">
        <f>AgeStanSec!K77/86400</f>
        <v>4.1319444444444443E-2</v>
      </c>
      <c r="L77" s="138">
        <f>AgeStanSec!L77/86400</f>
        <v>4.4467592592592593E-2</v>
      </c>
      <c r="M77" s="138">
        <f>AgeStanSec!M77/86400</f>
        <v>5.6122685185185185E-2</v>
      </c>
      <c r="N77" s="138">
        <f>AgeStanSec!N77/86400</f>
        <v>5.9479166666666666E-2</v>
      </c>
      <c r="O77" s="138">
        <f>AgeStanSec!O77/86400</f>
        <v>7.076388888888889E-2</v>
      </c>
      <c r="P77" s="138">
        <f>AgeStanSec!P77/86400</f>
        <v>8.565972222222222E-2</v>
      </c>
      <c r="Q77" s="138">
        <f>AgeStanSec!Q77/86400</f>
        <v>0.12418981481481481</v>
      </c>
      <c r="R77" s="138">
        <f>AgeStanSec!R77/86400</f>
        <v>0.15138888888888888</v>
      </c>
      <c r="S77" s="138">
        <f>AgeStanSec!S77/86400</f>
        <v>0.27600694444444446</v>
      </c>
      <c r="T77" s="138">
        <f>AgeStanSec!T77/86400</f>
        <v>0.36663194444444447</v>
      </c>
      <c r="U77" s="138">
        <f>AgeStanSec!U77/86400</f>
        <v>0.62307870370370366</v>
      </c>
      <c r="V77" s="138">
        <f>AgeStanSec!V77/86400</f>
        <v>0.68297453703703703</v>
      </c>
      <c r="W77" s="138"/>
      <c r="X77" s="44"/>
    </row>
    <row r="78" spans="1:24">
      <c r="A78" s="46">
        <v>77</v>
      </c>
      <c r="B78" s="168">
        <f>AgeStanSec!B78/86400</f>
        <v>4.3287037037037035E-3</v>
      </c>
      <c r="C78" s="165">
        <f>AgeStanSec!C78/86400</f>
        <v>1.3506944444444445E-2</v>
      </c>
      <c r="D78" s="138">
        <f>AgeStanSec!D78/86400</f>
        <v>1.6250000000000001E-2</v>
      </c>
      <c r="E78" s="138">
        <f>AgeStanSec!E78/86400</f>
        <v>1.7453703703703704E-2</v>
      </c>
      <c r="F78" s="138">
        <f>AgeStanSec!F78/86400</f>
        <v>2.1782407407407407E-2</v>
      </c>
      <c r="G78" s="138">
        <f>AgeStanSec!G78/86400</f>
        <v>2.193287037037037E-2</v>
      </c>
      <c r="H78" s="138">
        <f>AgeStanSec!H78/86400</f>
        <v>2.7337962962962963E-2</v>
      </c>
      <c r="I78" s="48">
        <f>AgeStanSec!I78/86400</f>
        <v>3.0983796296296297E-2</v>
      </c>
      <c r="J78" s="138">
        <f>AgeStanSec!J78/86400</f>
        <v>3.3194444444444443E-2</v>
      </c>
      <c r="K78" s="138">
        <f>AgeStanSec!K78/86400</f>
        <v>4.207175925925926E-2</v>
      </c>
      <c r="L78" s="138">
        <f>AgeStanSec!L78/86400</f>
        <v>4.5277777777777778E-2</v>
      </c>
      <c r="M78" s="138">
        <f>AgeStanSec!M78/86400</f>
        <v>5.7164351851851855E-2</v>
      </c>
      <c r="N78" s="138">
        <f>AgeStanSec!N78/86400</f>
        <v>6.0578703703703704E-2</v>
      </c>
      <c r="O78" s="138">
        <f>AgeStanSec!O78/86400</f>
        <v>7.2071759259259266E-2</v>
      </c>
      <c r="P78" s="138">
        <f>AgeStanSec!P78/86400</f>
        <v>8.7222222222222229E-2</v>
      </c>
      <c r="Q78" s="138">
        <f>AgeStanSec!Q78/86400</f>
        <v>0.12643518518518518</v>
      </c>
      <c r="R78" s="138">
        <f>AgeStanSec!R78/86400</f>
        <v>0.15413194444444445</v>
      </c>
      <c r="S78" s="138">
        <f>AgeStanSec!S78/86400</f>
        <v>0.28100694444444446</v>
      </c>
      <c r="T78" s="138">
        <f>AgeStanSec!T78/86400</f>
        <v>0.37327546296296299</v>
      </c>
      <c r="U78" s="138">
        <f>AgeStanSec!U78/86400</f>
        <v>0.63436342592592587</v>
      </c>
      <c r="V78" s="138">
        <f>AgeStanSec!V78/86400</f>
        <v>0.69535879629629627</v>
      </c>
      <c r="W78" s="138"/>
      <c r="X78" s="44"/>
    </row>
    <row r="79" spans="1:24">
      <c r="A79" s="46">
        <v>78</v>
      </c>
      <c r="B79" s="168">
        <f>AgeStanSec!B79/86400</f>
        <v>4.4560185185185189E-3</v>
      </c>
      <c r="C79" s="165">
        <f>AgeStanSec!C79/86400</f>
        <v>1.3773148148148149E-2</v>
      </c>
      <c r="D79" s="138">
        <f>AgeStanSec!D79/86400</f>
        <v>1.6574074074074074E-2</v>
      </c>
      <c r="E79" s="138">
        <f>AgeStanSec!E79/86400</f>
        <v>1.7789351851851851E-2</v>
      </c>
      <c r="F79" s="138">
        <f>AgeStanSec!F79/86400</f>
        <v>2.2210648148148149E-2</v>
      </c>
      <c r="G79" s="138">
        <f>AgeStanSec!G79/86400</f>
        <v>2.2361111111111109E-2</v>
      </c>
      <c r="H79" s="138">
        <f>AgeStanSec!H79/86400</f>
        <v>2.7870370370370372E-2</v>
      </c>
      <c r="I79" s="48">
        <f>AgeStanSec!I79/86400</f>
        <v>3.1574074074074074E-2</v>
      </c>
      <c r="J79" s="138">
        <f>AgeStanSec!J79/86400</f>
        <v>3.3831018518518517E-2</v>
      </c>
      <c r="K79" s="138">
        <f>AgeStanSec!K79/86400</f>
        <v>4.2893518518518518E-2</v>
      </c>
      <c r="L79" s="138">
        <f>AgeStanSec!L79/86400</f>
        <v>4.6168981481481484E-2</v>
      </c>
      <c r="M79" s="138">
        <f>AgeStanSec!M79/86400</f>
        <v>5.8298611111111114E-2</v>
      </c>
      <c r="N79" s="138">
        <f>AgeStanSec!N79/86400</f>
        <v>6.1793981481481484E-2</v>
      </c>
      <c r="O79" s="138">
        <f>AgeStanSec!O79/86400</f>
        <v>7.3495370370370364E-2</v>
      </c>
      <c r="P79" s="138">
        <f>AgeStanSec!P79/86400</f>
        <v>8.8946759259259253E-2</v>
      </c>
      <c r="Q79" s="138">
        <f>AgeStanSec!Q79/86400</f>
        <v>0.12892361111111111</v>
      </c>
      <c r="R79" s="138">
        <f>AgeStanSec!R79/86400</f>
        <v>0.15717592592592591</v>
      </c>
      <c r="S79" s="138">
        <f>AgeStanSec!S79/86400</f>
        <v>0.2865509259259259</v>
      </c>
      <c r="T79" s="138">
        <f>AgeStanSec!T79/86400</f>
        <v>0.38063657407407409</v>
      </c>
      <c r="U79" s="138">
        <f>AgeStanSec!U79/86400</f>
        <v>0.64686342592592594</v>
      </c>
      <c r="V79" s="138"/>
      <c r="W79" s="138"/>
      <c r="X79" s="44"/>
    </row>
    <row r="80" spans="1:24" ht="15.75" thickBot="1">
      <c r="A80" s="46">
        <v>79</v>
      </c>
      <c r="B80" s="168">
        <f>AgeStanSec!B80/86400</f>
        <v>4.5949074074074078E-3</v>
      </c>
      <c r="C80" s="165">
        <f>AgeStanSec!C80/86400</f>
        <v>1.4074074074074074E-2</v>
      </c>
      <c r="D80" s="138">
        <f>AgeStanSec!D80/86400</f>
        <v>1.6932870370370369E-2</v>
      </c>
      <c r="E80" s="138">
        <f>AgeStanSec!E80/86400</f>
        <v>1.8171296296296297E-2</v>
      </c>
      <c r="F80" s="138">
        <f>AgeStanSec!F80/86400</f>
        <v>2.2662037037037036E-2</v>
      </c>
      <c r="G80" s="138">
        <f>AgeStanSec!G80/86400</f>
        <v>2.2824074074074073E-2</v>
      </c>
      <c r="H80" s="138">
        <f>AgeStanSec!H80/86400</f>
        <v>2.8437500000000001E-2</v>
      </c>
      <c r="I80" s="48">
        <f>AgeStanSec!I80/86400</f>
        <v>3.2233796296296295E-2</v>
      </c>
      <c r="J80" s="138">
        <f>AgeStanSec!J80/86400</f>
        <v>3.453703703703704E-2</v>
      </c>
      <c r="K80" s="138">
        <f>AgeStanSec!K80/86400</f>
        <v>4.3796296296296298E-2</v>
      </c>
      <c r="L80" s="138">
        <f>AgeStanSec!L80/86400</f>
        <v>4.7141203703703706E-2</v>
      </c>
      <c r="M80" s="138">
        <f>AgeStanSec!M80/86400</f>
        <v>5.9537037037037034E-2</v>
      </c>
      <c r="N80" s="138">
        <f>AgeStanSec!N80/86400</f>
        <v>6.3125000000000001E-2</v>
      </c>
      <c r="O80" s="138">
        <f>AgeStanSec!O80/86400</f>
        <v>7.5081018518518519E-2</v>
      </c>
      <c r="P80" s="138">
        <f>AgeStanSec!P80/86400</f>
        <v>9.0844907407407402E-2</v>
      </c>
      <c r="Q80" s="138">
        <f>AgeStanSec!Q80/86400</f>
        <v>0.13164351851851852</v>
      </c>
      <c r="R80" s="138">
        <f>AgeStanSec!R80/86400</f>
        <v>0.16048611111111111</v>
      </c>
      <c r="S80" s="138">
        <f>AgeStanSec!S80/86400</f>
        <v>0.29258101851851853</v>
      </c>
      <c r="T80" s="138">
        <f>AgeStanSec!T80/86400</f>
        <v>0.3886574074074074</v>
      </c>
      <c r="U80" s="138">
        <f>AgeStanSec!U80/86400</f>
        <v>0.66048611111111111</v>
      </c>
      <c r="V80" s="138"/>
      <c r="W80" s="138"/>
      <c r="X80" s="44"/>
    </row>
    <row r="81" spans="1:24">
      <c r="A81" s="51">
        <v>80</v>
      </c>
      <c r="B81" s="169">
        <f>AgeStanSec!B81/86400</f>
        <v>4.7453703703703703E-3</v>
      </c>
      <c r="C81" s="166">
        <f>AgeStanSec!C81/86400</f>
        <v>1.4398148148148148E-2</v>
      </c>
      <c r="D81" s="139">
        <f>AgeStanSec!D81/86400</f>
        <v>1.7314814814814814E-2</v>
      </c>
      <c r="E81" s="139">
        <f>AgeStanSec!E81/86400</f>
        <v>1.8587962962962962E-2</v>
      </c>
      <c r="F81" s="139">
        <f>AgeStanSec!F81/86400</f>
        <v>2.3171296296296297E-2</v>
      </c>
      <c r="G81" s="139">
        <f>AgeStanSec!G81/86400</f>
        <v>2.3333333333333334E-2</v>
      </c>
      <c r="H81" s="139">
        <f>AgeStanSec!H81/86400</f>
        <v>2.9062500000000002E-2</v>
      </c>
      <c r="I81" s="136">
        <f>AgeStanSec!I81/86400</f>
        <v>3.2939814814814818E-2</v>
      </c>
      <c r="J81" s="139">
        <f>AgeStanSec!J81/86400</f>
        <v>3.5671296296296298E-2</v>
      </c>
      <c r="K81" s="139">
        <f>AgeStanSec!K81/86400</f>
        <v>4.4780092592592594E-2</v>
      </c>
      <c r="L81" s="139">
        <f>AgeStanSec!L81/86400</f>
        <v>4.8206018518518516E-2</v>
      </c>
      <c r="M81" s="139">
        <f>AgeStanSec!M81/86400</f>
        <v>6.0914351851851851E-2</v>
      </c>
      <c r="N81" s="139">
        <f>AgeStanSec!N81/86400</f>
        <v>6.458333333333334E-2</v>
      </c>
      <c r="O81" s="139">
        <f>AgeStanSec!O81/86400</f>
        <v>7.6817129629629624E-2</v>
      </c>
      <c r="P81" s="139">
        <f>AgeStanSec!P81/86400</f>
        <v>9.2939814814814808E-2</v>
      </c>
      <c r="Q81" s="139">
        <f>AgeStanSec!Q81/86400</f>
        <v>0.13465277777777779</v>
      </c>
      <c r="R81" s="139">
        <f>AgeStanSec!R81/86400</f>
        <v>0.16414351851851852</v>
      </c>
      <c r="S81" s="139">
        <f>AgeStanSec!S81/86400</f>
        <v>0.29925925925925928</v>
      </c>
      <c r="T81" s="139">
        <f>AgeStanSec!T81/86400</f>
        <v>0.39752314814814815</v>
      </c>
      <c r="U81" s="139">
        <f>AgeStanSec!U81/86400</f>
        <v>0.67557870370370365</v>
      </c>
      <c r="V81" s="139"/>
      <c r="W81" s="139"/>
      <c r="X81" s="44"/>
    </row>
    <row r="82" spans="1:24">
      <c r="A82" s="46">
        <v>81</v>
      </c>
      <c r="B82" s="168">
        <f>AgeStanSec!B82/86400</f>
        <v>4.9074074074074072E-3</v>
      </c>
      <c r="C82" s="165">
        <f>AgeStanSec!C82/86400</f>
        <v>1.474537037037037E-2</v>
      </c>
      <c r="D82" s="138">
        <f>AgeStanSec!D82/86400</f>
        <v>1.7743055555555557E-2</v>
      </c>
      <c r="E82" s="138">
        <f>AgeStanSec!E82/86400</f>
        <v>1.9027777777777779E-2</v>
      </c>
      <c r="F82" s="138">
        <f>AgeStanSec!F82/86400</f>
        <v>2.3726851851851853E-2</v>
      </c>
      <c r="G82" s="138">
        <f>AgeStanSec!G82/86400</f>
        <v>2.388888888888889E-2</v>
      </c>
      <c r="H82" s="138">
        <f>AgeStanSec!H82/86400</f>
        <v>2.974537037037037E-2</v>
      </c>
      <c r="I82" s="48">
        <f>AgeStanSec!I82/86400</f>
        <v>3.3726851851851855E-2</v>
      </c>
      <c r="J82" s="138">
        <f>AgeStanSec!J82/86400</f>
        <v>3.6145833333333335E-2</v>
      </c>
      <c r="K82" s="138">
        <f>AgeStanSec!K82/86400</f>
        <v>4.5868055555555558E-2</v>
      </c>
      <c r="L82" s="138">
        <f>AgeStanSec!L82/86400</f>
        <v>4.9386574074074076E-2</v>
      </c>
      <c r="M82" s="138">
        <f>AgeStanSec!M82/86400</f>
        <v>6.2418981481481478E-2</v>
      </c>
      <c r="N82" s="138">
        <f>AgeStanSec!N82/86400</f>
        <v>6.6168981481481481E-2</v>
      </c>
      <c r="O82" s="138">
        <f>AgeStanSec!O82/86400</f>
        <v>7.8692129629629626E-2</v>
      </c>
      <c r="P82" s="138">
        <f>AgeStanSec!P82/86400</f>
        <v>9.5208333333333339E-2</v>
      </c>
      <c r="Q82" s="138">
        <f>AgeStanSec!Q82/86400</f>
        <v>0.13792824074074075</v>
      </c>
      <c r="R82" s="138">
        <f>AgeStanSec!R82/86400</f>
        <v>0.16814814814814816</v>
      </c>
      <c r="S82" s="138">
        <f>AgeStanSec!S82/86400</f>
        <v>0.30656250000000002</v>
      </c>
      <c r="T82" s="138">
        <f>AgeStanSec!T82/86400</f>
        <v>0.40722222222222221</v>
      </c>
      <c r="U82" s="138"/>
      <c r="V82" s="138"/>
      <c r="W82" s="138"/>
      <c r="X82" s="44"/>
    </row>
    <row r="83" spans="1:24">
      <c r="A83" s="46">
        <v>82</v>
      </c>
      <c r="B83" s="168">
        <f>AgeStanSec!B83/86400</f>
        <v>5.1041666666666666E-3</v>
      </c>
      <c r="C83" s="165">
        <f>AgeStanSec!C83/86400</f>
        <v>1.5138888888888889E-2</v>
      </c>
      <c r="D83" s="138">
        <f>AgeStanSec!D83/86400</f>
        <v>1.8206018518518517E-2</v>
      </c>
      <c r="E83" s="138">
        <f>AgeStanSec!E83/86400</f>
        <v>1.9525462962962963E-2</v>
      </c>
      <c r="F83" s="138">
        <f>AgeStanSec!F83/86400</f>
        <v>2.4340277777777777E-2</v>
      </c>
      <c r="G83" s="138">
        <f>AgeStanSec!G83/86400</f>
        <v>2.4502314814814814E-2</v>
      </c>
      <c r="H83" s="138">
        <f>AgeStanSec!H83/86400</f>
        <v>3.0497685185185187E-2</v>
      </c>
      <c r="I83" s="48">
        <f>AgeStanSec!I83/86400</f>
        <v>3.4583333333333334E-2</v>
      </c>
      <c r="J83" s="138">
        <f>AgeStanSec!J83/86400</f>
        <v>3.7071759259259263E-2</v>
      </c>
      <c r="K83" s="138">
        <f>AgeStanSec!K83/86400</f>
        <v>4.7060185185185184E-2</v>
      </c>
      <c r="L83" s="138">
        <f>AgeStanSec!L83/86400</f>
        <v>5.0671296296296298E-2</v>
      </c>
      <c r="M83" s="138">
        <f>AgeStanSec!M83/86400</f>
        <v>6.4074074074074075E-2</v>
      </c>
      <c r="N83" s="138">
        <f>AgeStanSec!N83/86400</f>
        <v>6.7928240740740747E-2</v>
      </c>
      <c r="O83" s="138">
        <f>AgeStanSec!O83/86400</f>
        <v>8.0775462962962966E-2</v>
      </c>
      <c r="P83" s="138">
        <f>AgeStanSec!P83/86400</f>
        <v>9.7731481481481475E-2</v>
      </c>
      <c r="Q83" s="138">
        <f>AgeStanSec!Q83/86400</f>
        <v>0.14157407407407407</v>
      </c>
      <c r="R83" s="138">
        <f>AgeStanSec!R83/86400</f>
        <v>0.17258101851851851</v>
      </c>
      <c r="S83" s="138">
        <f>AgeStanSec!S83/86400</f>
        <v>0.31464120370370369</v>
      </c>
      <c r="T83" s="138">
        <f>AgeStanSec!T83/86400</f>
        <v>0.41796296296296298</v>
      </c>
      <c r="U83" s="138"/>
      <c r="V83" s="138"/>
      <c r="W83" s="138"/>
      <c r="X83" s="44"/>
    </row>
    <row r="84" spans="1:24">
      <c r="A84" s="46">
        <v>83</v>
      </c>
      <c r="B84" s="168">
        <f>AgeStanSec!B84/86400</f>
        <v>5.3125000000000004E-3</v>
      </c>
      <c r="C84" s="165">
        <f>AgeStanSec!C84/86400</f>
        <v>1.556712962962963E-2</v>
      </c>
      <c r="D84" s="138">
        <f>AgeStanSec!D84/86400</f>
        <v>1.8703703703703705E-2</v>
      </c>
      <c r="E84" s="138">
        <f>AgeStanSec!E84/86400</f>
        <v>2.0069444444444445E-2</v>
      </c>
      <c r="F84" s="138">
        <f>AgeStanSec!F84/86400</f>
        <v>2.5000000000000001E-2</v>
      </c>
      <c r="G84" s="138">
        <f>AgeStanSec!G84/86400</f>
        <v>2.5173611111111112E-2</v>
      </c>
      <c r="H84" s="138">
        <f>AgeStanSec!H84/86400</f>
        <v>3.1319444444444441E-2</v>
      </c>
      <c r="I84" s="48">
        <f>AgeStanSec!I84/86400</f>
        <v>3.5532407407407408E-2</v>
      </c>
      <c r="J84" s="138">
        <f>AgeStanSec!J84/86400</f>
        <v>3.8078703703703705E-2</v>
      </c>
      <c r="K84" s="138">
        <f>AgeStanSec!K84/86400</f>
        <v>4.8368055555555553E-2</v>
      </c>
      <c r="L84" s="138">
        <f>AgeStanSec!L84/86400</f>
        <v>5.2094907407407409E-2</v>
      </c>
      <c r="M84" s="138">
        <f>AgeStanSec!M84/86400</f>
        <v>6.5879629629629635E-2</v>
      </c>
      <c r="N84" s="138">
        <f>AgeStanSec!N84/86400</f>
        <v>6.986111111111111E-2</v>
      </c>
      <c r="O84" s="138">
        <f>AgeStanSec!O84/86400</f>
        <v>8.307870370370371E-2</v>
      </c>
      <c r="P84" s="138">
        <f>AgeStanSec!P84/86400</f>
        <v>0.10050925925925926</v>
      </c>
      <c r="Q84" s="138">
        <f>AgeStanSec!Q84/86400</f>
        <v>0.14555555555555555</v>
      </c>
      <c r="R84" s="138">
        <f>AgeStanSec!R84/86400</f>
        <v>0.17744212962962963</v>
      </c>
      <c r="S84" s="138">
        <f>AgeStanSec!S84/86400</f>
        <v>0.32350694444444444</v>
      </c>
      <c r="T84" s="138">
        <f>AgeStanSec!T84/86400</f>
        <v>0.42972222222222223</v>
      </c>
      <c r="U84" s="138"/>
      <c r="V84" s="138"/>
      <c r="W84" s="138"/>
      <c r="X84" s="44"/>
    </row>
    <row r="85" spans="1:24" ht="15.75" thickBot="1">
      <c r="A85" s="46">
        <v>84</v>
      </c>
      <c r="B85" s="168">
        <f>AgeStanSec!B85/86400</f>
        <v>5.5555555555555558E-3</v>
      </c>
      <c r="C85" s="165">
        <f>AgeStanSec!C85/86400</f>
        <v>1.6030092592592592E-2</v>
      </c>
      <c r="D85" s="138">
        <f>AgeStanSec!D85/86400</f>
        <v>1.9259259259259261E-2</v>
      </c>
      <c r="E85" s="138">
        <f>AgeStanSec!E85/86400</f>
        <v>2.0659722222222222E-2</v>
      </c>
      <c r="F85" s="138">
        <f>AgeStanSec!F85/86400</f>
        <v>2.5740740740740741E-2</v>
      </c>
      <c r="G85" s="138">
        <f>AgeStanSec!G85/86400</f>
        <v>2.5914351851851852E-2</v>
      </c>
      <c r="H85" s="138">
        <f>AgeStanSec!H85/86400</f>
        <v>3.2233796296296295E-2</v>
      </c>
      <c r="I85" s="48">
        <f>AgeStanSec!I85/86400</f>
        <v>3.6574074074074071E-2</v>
      </c>
      <c r="J85" s="138">
        <f>AgeStanSec!J85/86400</f>
        <v>3.9212962962962963E-2</v>
      </c>
      <c r="K85" s="138">
        <f>AgeStanSec!K85/86400</f>
        <v>4.9814814814814812E-2</v>
      </c>
      <c r="L85" s="138">
        <f>AgeStanSec!L85/86400</f>
        <v>5.3657407407407411E-2</v>
      </c>
      <c r="M85" s="138">
        <f>AgeStanSec!M85/86400</f>
        <v>6.789351851851852E-2</v>
      </c>
      <c r="N85" s="138">
        <f>AgeStanSec!N85/86400</f>
        <v>7.2002314814814811E-2</v>
      </c>
      <c r="O85" s="138">
        <f>AgeStanSec!O85/86400</f>
        <v>8.5613425925925926E-2</v>
      </c>
      <c r="P85" s="138">
        <f>AgeStanSec!P85/86400</f>
        <v>0.10357638888888888</v>
      </c>
      <c r="Q85" s="138">
        <f>AgeStanSec!Q85/86400</f>
        <v>0.14998842592592593</v>
      </c>
      <c r="R85" s="138">
        <f>AgeStanSec!R85/86400</f>
        <v>0.18284722222222222</v>
      </c>
      <c r="S85" s="138">
        <f>AgeStanSec!S85/86400</f>
        <v>0.3333564814814815</v>
      </c>
      <c r="T85" s="138">
        <f>AgeStanSec!T85/86400</f>
        <v>0.4428125</v>
      </c>
      <c r="U85" s="138"/>
      <c r="V85" s="138"/>
      <c r="W85" s="138"/>
      <c r="X85" s="44"/>
    </row>
    <row r="86" spans="1:24">
      <c r="A86" s="51">
        <v>85</v>
      </c>
      <c r="B86" s="169">
        <f>AgeStanSec!B86/86400</f>
        <v>5.8217592592592592E-3</v>
      </c>
      <c r="C86" s="166">
        <f>AgeStanSec!C86/86400</f>
        <v>1.6550925925925927E-2</v>
      </c>
      <c r="D86" s="139">
        <f>AgeStanSec!D86/86400</f>
        <v>1.9872685185185184E-2</v>
      </c>
      <c r="E86" s="139">
        <f>AgeStanSec!E86/86400</f>
        <v>2.1319444444444443E-2</v>
      </c>
      <c r="F86" s="139">
        <f>AgeStanSec!F86/86400</f>
        <v>2.6550925925925926E-2</v>
      </c>
      <c r="G86" s="139">
        <f>AgeStanSec!G86/86400</f>
        <v>2.673611111111111E-2</v>
      </c>
      <c r="H86" s="139">
        <f>AgeStanSec!H86/86400</f>
        <v>3.3240740740740737E-2</v>
      </c>
      <c r="I86" s="136">
        <f>AgeStanSec!I86/86400</f>
        <v>3.771990740740741E-2</v>
      </c>
      <c r="J86" s="139">
        <f>AgeStanSec!J86/86400</f>
        <v>4.0451388888888891E-2</v>
      </c>
      <c r="K86" s="139">
        <f>AgeStanSec!K86/86400</f>
        <v>5.1423611111111114E-2</v>
      </c>
      <c r="L86" s="139">
        <f>AgeStanSec!L86/86400</f>
        <v>5.5381944444444442E-2</v>
      </c>
      <c r="M86" s="139">
        <f>AgeStanSec!M86/86400</f>
        <v>7.0127314814814809E-2</v>
      </c>
      <c r="N86" s="139">
        <f>AgeStanSec!N86/86400</f>
        <v>7.4374999999999997E-2</v>
      </c>
      <c r="O86" s="139">
        <f>AgeStanSec!O86/86400</f>
        <v>8.8437500000000002E-2</v>
      </c>
      <c r="P86" s="139">
        <f>AgeStanSec!P86/86400</f>
        <v>0.10695601851851852</v>
      </c>
      <c r="Q86" s="139">
        <f>AgeStanSec!Q86/86400</f>
        <v>0.15487268518518518</v>
      </c>
      <c r="R86" s="139">
        <f>AgeStanSec!R86/86400</f>
        <v>0.1887962962962963</v>
      </c>
      <c r="S86" s="139">
        <f>AgeStanSec!S86/86400</f>
        <v>0.3442013888888889</v>
      </c>
      <c r="T86" s="139">
        <f>AgeStanSec!T86/86400</f>
        <v>0.4572222222222222</v>
      </c>
      <c r="U86" s="139"/>
      <c r="V86" s="139"/>
      <c r="W86" s="139"/>
      <c r="X86" s="44"/>
    </row>
    <row r="87" spans="1:24">
      <c r="A87" s="46">
        <v>86</v>
      </c>
      <c r="B87" s="168">
        <f>AgeStanSec!B87/86400</f>
        <v>6.1342592592592594E-3</v>
      </c>
      <c r="C87" s="165">
        <f>AgeStanSec!C87/86400</f>
        <v>1.7118055555555556E-2</v>
      </c>
      <c r="D87" s="138">
        <f>AgeStanSec!D87/86400</f>
        <v>2.0555555555555556E-2</v>
      </c>
      <c r="E87" s="138">
        <f>AgeStanSec!E87/86400</f>
        <v>2.2048611111111113E-2</v>
      </c>
      <c r="F87" s="138">
        <f>AgeStanSec!F87/86400</f>
        <v>2.7453703703703702E-2</v>
      </c>
      <c r="G87" s="138">
        <f>AgeStanSec!G87/86400</f>
        <v>2.763888888888889E-2</v>
      </c>
      <c r="H87" s="138">
        <f>AgeStanSec!H87/86400</f>
        <v>3.4363425925925929E-2</v>
      </c>
      <c r="I87" s="48">
        <f>AgeStanSec!I87/86400</f>
        <v>3.9004629629629632E-2</v>
      </c>
      <c r="J87" s="138">
        <f>AgeStanSec!J87/86400</f>
        <v>4.1828703703703701E-2</v>
      </c>
      <c r="K87" s="138">
        <f>AgeStanSec!K87/86400</f>
        <v>5.3194444444444447E-2</v>
      </c>
      <c r="L87" s="138">
        <f>AgeStanSec!L87/86400</f>
        <v>5.7314814814814811E-2</v>
      </c>
      <c r="M87" s="138">
        <f>AgeStanSec!M87/86400</f>
        <v>7.2604166666666664E-2</v>
      </c>
      <c r="N87" s="138">
        <f>AgeStanSec!N87/86400</f>
        <v>7.7013888888888896E-2</v>
      </c>
      <c r="O87" s="138">
        <f>AgeStanSec!O87/86400</f>
        <v>9.1562500000000005E-2</v>
      </c>
      <c r="P87" s="138">
        <f>AgeStanSec!P87/86400</f>
        <v>0.11074074074074074</v>
      </c>
      <c r="Q87" s="138">
        <f>AgeStanSec!Q87/86400</f>
        <v>0.16032407407407406</v>
      </c>
      <c r="R87" s="138">
        <f>AgeStanSec!R87/86400</f>
        <v>0.19545138888888888</v>
      </c>
      <c r="S87" s="138">
        <f>AgeStanSec!S87/86400</f>
        <v>0.35633101851851851</v>
      </c>
      <c r="T87" s="138">
        <f>AgeStanSec!T87/86400</f>
        <v>0.47333333333333333</v>
      </c>
      <c r="U87" s="138"/>
      <c r="V87" s="138"/>
      <c r="W87" s="138"/>
      <c r="X87" s="44"/>
    </row>
    <row r="88" spans="1:24">
      <c r="A88" s="46">
        <v>87</v>
      </c>
      <c r="B88" s="168">
        <f>AgeStanSec!B88/86400</f>
        <v>6.4930555555555557E-3</v>
      </c>
      <c r="C88" s="165">
        <f>AgeStanSec!C88/86400</f>
        <v>1.7743055555555557E-2</v>
      </c>
      <c r="D88" s="138">
        <f>AgeStanSec!D88/86400</f>
        <v>2.1307870370370369E-2</v>
      </c>
      <c r="E88" s="138">
        <f>AgeStanSec!E88/86400</f>
        <v>2.2847222222222224E-2</v>
      </c>
      <c r="F88" s="138">
        <f>AgeStanSec!F88/86400</f>
        <v>2.8437500000000001E-2</v>
      </c>
      <c r="G88" s="138">
        <f>AgeStanSec!G88/86400</f>
        <v>2.8634259259259259E-2</v>
      </c>
      <c r="H88" s="138">
        <f>AgeStanSec!H88/86400</f>
        <v>3.5590277777777776E-2</v>
      </c>
      <c r="I88" s="48">
        <f>AgeStanSec!I88/86400</f>
        <v>4.0416666666666663E-2</v>
      </c>
      <c r="J88" s="138">
        <f>AgeStanSec!J88/86400</f>
        <v>4.3344907407407408E-2</v>
      </c>
      <c r="K88" s="138">
        <f>AgeStanSec!K88/86400</f>
        <v>5.5162037037037037E-2</v>
      </c>
      <c r="L88" s="138">
        <f>AgeStanSec!L88/86400</f>
        <v>5.9456018518518519E-2</v>
      </c>
      <c r="M88" s="138">
        <f>AgeStanSec!M88/86400</f>
        <v>7.5358796296296299E-2</v>
      </c>
      <c r="N88" s="138">
        <f>AgeStanSec!N88/86400</f>
        <v>7.9953703703703707E-2</v>
      </c>
      <c r="O88" s="138">
        <f>AgeStanSec!O88/86400</f>
        <v>9.5046296296296295E-2</v>
      </c>
      <c r="P88" s="138">
        <f>AgeStanSec!P88/86400</f>
        <v>0.11493055555555555</v>
      </c>
      <c r="Q88" s="138">
        <f>AgeStanSec!Q88/86400</f>
        <v>0.16637731481481483</v>
      </c>
      <c r="R88" s="138">
        <f>AgeStanSec!R88/86400</f>
        <v>0.20282407407407407</v>
      </c>
      <c r="S88" s="138">
        <f>AgeStanSec!S88/86400</f>
        <v>0.36978009259259259</v>
      </c>
      <c r="T88" s="138">
        <f>AgeStanSec!T88/86400</f>
        <v>0.4912037037037037</v>
      </c>
      <c r="U88" s="138"/>
      <c r="V88" s="138"/>
      <c r="W88" s="138"/>
      <c r="X88" s="44"/>
    </row>
    <row r="89" spans="1:24">
      <c r="A89" s="46">
        <v>88</v>
      </c>
      <c r="B89" s="168">
        <f>AgeStanSec!B89/86400</f>
        <v>6.9097222222222225E-3</v>
      </c>
      <c r="C89" s="165">
        <f>AgeStanSec!C89/86400</f>
        <v>1.8449074074074073E-2</v>
      </c>
      <c r="D89" s="138">
        <f>AgeStanSec!D89/86400</f>
        <v>2.2152777777777778E-2</v>
      </c>
      <c r="E89" s="138">
        <f>AgeStanSec!E89/86400</f>
        <v>2.375E-2</v>
      </c>
      <c r="F89" s="138">
        <f>AgeStanSec!F89/86400</f>
        <v>2.9548611111111112E-2</v>
      </c>
      <c r="G89" s="138">
        <f>AgeStanSec!G89/86400</f>
        <v>2.9756944444444444E-2</v>
      </c>
      <c r="H89" s="138">
        <f>AgeStanSec!H89/86400</f>
        <v>3.6979166666666667E-2</v>
      </c>
      <c r="I89" s="48">
        <f>AgeStanSec!I89/86400</f>
        <v>4.2002314814814812E-2</v>
      </c>
      <c r="J89" s="138">
        <f>AgeStanSec!J89/86400</f>
        <v>4.5057870370370373E-2</v>
      </c>
      <c r="K89" s="138">
        <f>AgeStanSec!K89/86400</f>
        <v>5.7372685185185186E-2</v>
      </c>
      <c r="L89" s="138">
        <f>AgeStanSec!L89/86400</f>
        <v>6.1840277777777779E-2</v>
      </c>
      <c r="M89" s="138">
        <f>AgeStanSec!M89/86400</f>
        <v>7.8449074074074074E-2</v>
      </c>
      <c r="N89" s="138">
        <f>AgeStanSec!N89/86400</f>
        <v>8.3229166666666674E-2</v>
      </c>
      <c r="O89" s="138">
        <f>AgeStanSec!O89/86400</f>
        <v>9.8935185185185182E-2</v>
      </c>
      <c r="P89" s="138">
        <f>AgeStanSec!P89/86400</f>
        <v>0.11965277777777777</v>
      </c>
      <c r="Q89" s="138">
        <f>AgeStanSec!Q89/86400</f>
        <v>0.17319444444444446</v>
      </c>
      <c r="R89" s="138">
        <f>AgeStanSec!R89/86400</f>
        <v>0.21113425925925927</v>
      </c>
      <c r="S89" s="138">
        <f>AgeStanSec!S89/86400</f>
        <v>0.38491898148148146</v>
      </c>
      <c r="T89" s="138">
        <f>AgeStanSec!T89/86400</f>
        <v>0.51131944444444444</v>
      </c>
      <c r="U89" s="138"/>
      <c r="V89" s="138"/>
      <c r="W89" s="138"/>
      <c r="X89" s="44"/>
    </row>
    <row r="90" spans="1:24" ht="15.75" thickBot="1">
      <c r="A90" s="46">
        <v>89</v>
      </c>
      <c r="B90" s="168">
        <f>AgeStanSec!B90/86400</f>
        <v>7.4074074074074077E-3</v>
      </c>
      <c r="C90" s="165">
        <f>AgeStanSec!C90/86400</f>
        <v>1.923611111111111E-2</v>
      </c>
      <c r="D90" s="138">
        <f>AgeStanSec!D90/86400</f>
        <v>2.3090277777777779E-2</v>
      </c>
      <c r="E90" s="138">
        <f>AgeStanSec!E90/86400</f>
        <v>2.4756944444444446E-2</v>
      </c>
      <c r="F90" s="138">
        <f>AgeStanSec!F90/86400</f>
        <v>3.079861111111111E-2</v>
      </c>
      <c r="G90" s="138">
        <f>AgeStanSec!G90/86400</f>
        <v>3.1006944444444445E-2</v>
      </c>
      <c r="H90" s="138">
        <f>AgeStanSec!H90/86400</f>
        <v>3.8518518518518521E-2</v>
      </c>
      <c r="I90" s="48">
        <f>AgeStanSec!I90/86400</f>
        <v>4.3773148148148151E-2</v>
      </c>
      <c r="J90" s="138">
        <f>AgeStanSec!J90/86400</f>
        <v>4.6967592592592596E-2</v>
      </c>
      <c r="K90" s="138">
        <f>AgeStanSec!K90/86400</f>
        <v>5.9849537037037034E-2</v>
      </c>
      <c r="L90" s="138">
        <f>AgeStanSec!L90/86400</f>
        <v>6.4537037037037032E-2</v>
      </c>
      <c r="M90" s="138">
        <f>AgeStanSec!M90/86400</f>
        <v>8.189814814814815E-2</v>
      </c>
      <c r="N90" s="138">
        <f>AgeStanSec!N90/86400</f>
        <v>8.6921296296296302E-2</v>
      </c>
      <c r="O90" s="138">
        <f>AgeStanSec!O90/86400</f>
        <v>0.10332175925925927</v>
      </c>
      <c r="P90" s="138">
        <f>AgeStanSec!P90/86400</f>
        <v>0.12495370370370371</v>
      </c>
      <c r="Q90" s="138">
        <f>AgeStanSec!Q90/86400</f>
        <v>0.18082175925925925</v>
      </c>
      <c r="R90" s="138">
        <f>AgeStanSec!R90/86400</f>
        <v>0.22043981481481481</v>
      </c>
      <c r="S90" s="138">
        <f>AgeStanSec!S90/86400</f>
        <v>0.40188657407407408</v>
      </c>
      <c r="T90" s="138">
        <f>AgeStanSec!T90/86400</f>
        <v>0.53384259259259259</v>
      </c>
      <c r="U90" s="138"/>
      <c r="V90" s="138"/>
      <c r="W90" s="138"/>
      <c r="X90" s="44"/>
    </row>
    <row r="91" spans="1:24">
      <c r="A91" s="51">
        <v>90</v>
      </c>
      <c r="B91" s="169">
        <f>AgeStanSec!B91/86400</f>
        <v>7.9976851851851858E-3</v>
      </c>
      <c r="C91" s="166">
        <f>AgeStanSec!C91/86400</f>
        <v>2.0104166666666666E-2</v>
      </c>
      <c r="D91" s="139">
        <f>AgeStanSec!D91/86400</f>
        <v>2.4131944444444445E-2</v>
      </c>
      <c r="E91" s="139">
        <f>AgeStanSec!E91/86400</f>
        <v>2.5879629629629631E-2</v>
      </c>
      <c r="F91" s="139">
        <f>AgeStanSec!F91/86400</f>
        <v>3.2187500000000001E-2</v>
      </c>
      <c r="G91" s="139">
        <f>AgeStanSec!G91/86400</f>
        <v>3.2407407407407406E-2</v>
      </c>
      <c r="H91" s="139">
        <f>AgeStanSec!H91/86400</f>
        <v>4.0254629629629626E-2</v>
      </c>
      <c r="I91" s="136">
        <f>AgeStanSec!I91/86400</f>
        <v>4.5763888888888889E-2</v>
      </c>
      <c r="J91" s="139">
        <f>AgeStanSec!J91/86400</f>
        <v>4.912037037037037E-2</v>
      </c>
      <c r="K91" s="139">
        <f>AgeStanSec!K91/86400</f>
        <v>6.2638888888888883E-2</v>
      </c>
      <c r="L91" s="139">
        <f>AgeStanSec!L91/86400</f>
        <v>6.7557870370370365E-2</v>
      </c>
      <c r="M91" s="139">
        <f>AgeStanSec!M91/86400</f>
        <v>8.5833333333333331E-2</v>
      </c>
      <c r="N91" s="139">
        <f>AgeStanSec!N91/86400</f>
        <v>9.1111111111111115E-2</v>
      </c>
      <c r="O91" s="139">
        <f>AgeStanSec!O91/86400</f>
        <v>0.10828703703703704</v>
      </c>
      <c r="P91" s="139">
        <f>AgeStanSec!P91/86400</f>
        <v>0.13093750000000001</v>
      </c>
      <c r="Q91" s="139">
        <f>AgeStanSec!Q91/86400</f>
        <v>0.18949074074074074</v>
      </c>
      <c r="R91" s="139">
        <f>AgeStanSec!R91/86400</f>
        <v>0.23100694444444445</v>
      </c>
      <c r="S91" s="139">
        <f>AgeStanSec!S91/86400</f>
        <v>0.42115740740740742</v>
      </c>
      <c r="T91" s="139">
        <f>AgeStanSec!T91/86400</f>
        <v>0.55945601851851856</v>
      </c>
      <c r="U91" s="139"/>
      <c r="V91" s="139"/>
      <c r="W91" s="139"/>
      <c r="X91" s="44"/>
    </row>
    <row r="92" spans="1:24">
      <c r="A92" s="46">
        <v>91</v>
      </c>
      <c r="B92" s="168">
        <f>AgeStanSec!B92/86400</f>
        <v>8.7037037037037031E-3</v>
      </c>
      <c r="C92" s="165">
        <f>AgeStanSec!C92/86400</f>
        <v>2.1111111111111112E-2</v>
      </c>
      <c r="D92" s="138">
        <f>AgeStanSec!D92/86400</f>
        <v>2.5324074074074075E-2</v>
      </c>
      <c r="E92" s="138">
        <f>AgeStanSec!E92/86400</f>
        <v>2.7152777777777779E-2</v>
      </c>
      <c r="F92" s="138">
        <f>AgeStanSec!F92/86400</f>
        <v>3.3773148148148149E-2</v>
      </c>
      <c r="G92" s="138">
        <f>AgeStanSec!G92/86400</f>
        <v>3.4004629629629628E-2</v>
      </c>
      <c r="H92" s="138">
        <f>AgeStanSec!H92/86400</f>
        <v>4.2233796296296297E-2</v>
      </c>
      <c r="I92" s="48">
        <f>AgeStanSec!I92/86400</f>
        <v>4.8032407407407406E-2</v>
      </c>
      <c r="J92" s="138">
        <f>AgeStanSec!J92/86400</f>
        <v>5.1562499999999997E-2</v>
      </c>
      <c r="K92" s="138">
        <f>AgeStanSec!K92/86400</f>
        <v>6.5833333333333327E-2</v>
      </c>
      <c r="L92" s="138">
        <f>AgeStanSec!L92/86400</f>
        <v>7.1006944444444442E-2</v>
      </c>
      <c r="M92" s="138">
        <f>AgeStanSec!M92/86400</f>
        <v>9.0289351851851857E-2</v>
      </c>
      <c r="N92" s="138">
        <f>AgeStanSec!N92/86400</f>
        <v>9.5856481481481487E-2</v>
      </c>
      <c r="O92" s="138">
        <f>AgeStanSec!O92/86400</f>
        <v>0.11393518518518518</v>
      </c>
      <c r="P92" s="138">
        <f>AgeStanSec!P92/86400</f>
        <v>0.13775462962962962</v>
      </c>
      <c r="Q92" s="138">
        <f>AgeStanSec!Q92/86400</f>
        <v>0.1993287037037037</v>
      </c>
      <c r="R92" s="138">
        <f>AgeStanSec!R92/86400</f>
        <v>0.24299768518518519</v>
      </c>
      <c r="S92" s="138">
        <f>AgeStanSec!S92/86400</f>
        <v>0.44302083333333331</v>
      </c>
      <c r="T92" s="138">
        <f>AgeStanSec!T92/86400</f>
        <v>0.58848379629629632</v>
      </c>
      <c r="U92" s="138"/>
      <c r="V92" s="138"/>
      <c r="W92" s="138"/>
      <c r="X92" s="44"/>
    </row>
    <row r="93" spans="1:24">
      <c r="A93" s="46">
        <v>92</v>
      </c>
      <c r="B93" s="168">
        <f>AgeStanSec!B93/86400</f>
        <v>9.5833333333333326E-3</v>
      </c>
      <c r="C93" s="165">
        <f>AgeStanSec!C93/86400</f>
        <v>2.224537037037037E-2</v>
      </c>
      <c r="D93" s="138">
        <f>AgeStanSec!D93/86400</f>
        <v>2.6678240740740742E-2</v>
      </c>
      <c r="E93" s="138">
        <f>AgeStanSec!E93/86400</f>
        <v>2.8611111111111111E-2</v>
      </c>
      <c r="F93" s="138">
        <f>AgeStanSec!F93/86400</f>
        <v>3.5578703703703703E-2</v>
      </c>
      <c r="G93" s="138">
        <f>AgeStanSec!G93/86400</f>
        <v>3.5821759259259262E-2</v>
      </c>
      <c r="H93" s="138">
        <f>AgeStanSec!H93/86400</f>
        <v>4.4479166666666667E-2</v>
      </c>
      <c r="I93" s="48">
        <f>AgeStanSec!I93/86400</f>
        <v>5.0613425925925923E-2</v>
      </c>
      <c r="J93" s="138">
        <f>AgeStanSec!J93/86400</f>
        <v>5.4351851851851853E-2</v>
      </c>
      <c r="K93" s="138">
        <f>AgeStanSec!K93/86400</f>
        <v>6.9456018518518514E-2</v>
      </c>
      <c r="L93" s="138">
        <f>AgeStanSec!L93/86400</f>
        <v>7.4953703703703703E-2</v>
      </c>
      <c r="M93" s="138">
        <f>AgeStanSec!M93/86400</f>
        <v>9.5405092592592597E-2</v>
      </c>
      <c r="N93" s="138">
        <f>AgeStanSec!N93/86400</f>
        <v>0.10131944444444445</v>
      </c>
      <c r="O93" s="138">
        <f>AgeStanSec!O93/86400</f>
        <v>0.12042824074074074</v>
      </c>
      <c r="P93" s="138">
        <f>AgeStanSec!P93/86400</f>
        <v>0.14559027777777778</v>
      </c>
      <c r="Q93" s="138">
        <f>AgeStanSec!Q93/86400</f>
        <v>0.21065972222222223</v>
      </c>
      <c r="R93" s="138">
        <f>AgeStanSec!R93/86400</f>
        <v>0.2568171296296296</v>
      </c>
      <c r="S93" s="138">
        <f>AgeStanSec!S93/86400</f>
        <v>0.46820601851851851</v>
      </c>
      <c r="T93" s="138"/>
      <c r="U93" s="138"/>
      <c r="V93" s="138"/>
      <c r="W93" s="138"/>
      <c r="X93" s="44"/>
    </row>
    <row r="94" spans="1:24">
      <c r="A94" s="46">
        <v>93</v>
      </c>
      <c r="B94" s="168">
        <f>AgeStanSec!B94/86400</f>
        <v>1.0694444444444444E-2</v>
      </c>
      <c r="C94" s="165">
        <f>AgeStanSec!C94/86400</f>
        <v>2.3530092592592592E-2</v>
      </c>
      <c r="D94" s="138">
        <f>AgeStanSec!D94/86400</f>
        <v>2.824074074074074E-2</v>
      </c>
      <c r="E94" s="138">
        <f>AgeStanSec!E94/86400</f>
        <v>3.0266203703703705E-2</v>
      </c>
      <c r="F94" s="138">
        <f>AgeStanSec!F94/86400</f>
        <v>3.7627314814814815E-2</v>
      </c>
      <c r="G94" s="138">
        <f>AgeStanSec!G94/86400</f>
        <v>3.7893518518518521E-2</v>
      </c>
      <c r="H94" s="138">
        <f>AgeStanSec!H94/86400</f>
        <v>4.704861111111111E-2</v>
      </c>
      <c r="I94" s="48">
        <f>AgeStanSec!I94/86400</f>
        <v>5.3576388888888889E-2</v>
      </c>
      <c r="J94" s="138">
        <f>AgeStanSec!J94/86400</f>
        <v>5.7534722222222223E-2</v>
      </c>
      <c r="K94" s="138">
        <f>AgeStanSec!K94/86400</f>
        <v>7.363425925925926E-2</v>
      </c>
      <c r="L94" s="138">
        <f>AgeStanSec!L94/86400</f>
        <v>7.9502314814814817E-2</v>
      </c>
      <c r="M94" s="138">
        <f>AgeStanSec!M94/86400</f>
        <v>0.10131944444444445</v>
      </c>
      <c r="N94" s="138">
        <f>AgeStanSec!N94/86400</f>
        <v>0.10762731481481481</v>
      </c>
      <c r="O94" s="138">
        <f>AgeStanSec!O94/86400</f>
        <v>0.12790509259259258</v>
      </c>
      <c r="P94" s="138">
        <f>AgeStanSec!P94/86400</f>
        <v>0.15465277777777778</v>
      </c>
      <c r="Q94" s="138">
        <f>AgeStanSec!Q94/86400</f>
        <v>0.22371527777777778</v>
      </c>
      <c r="R94" s="138">
        <f>AgeStanSec!R94/86400</f>
        <v>0.27273148148148146</v>
      </c>
      <c r="S94" s="138">
        <f>AgeStanSec!S94/86400</f>
        <v>0.49722222222222223</v>
      </c>
      <c r="T94" s="138"/>
      <c r="U94" s="138"/>
      <c r="V94" s="138"/>
      <c r="W94" s="138"/>
      <c r="X94" s="44"/>
    </row>
    <row r="95" spans="1:24" ht="15.75" thickBot="1">
      <c r="A95" s="46">
        <v>94</v>
      </c>
      <c r="B95" s="168">
        <f>AgeStanSec!B95/86400</f>
        <v>1.2129629629629629E-2</v>
      </c>
      <c r="C95" s="165">
        <f>AgeStanSec!C95/86400</f>
        <v>2.5034722222222222E-2</v>
      </c>
      <c r="D95" s="138">
        <f>AgeStanSec!D95/86400</f>
        <v>3.0034722222222223E-2</v>
      </c>
      <c r="E95" s="138">
        <f>AgeStanSec!E95/86400</f>
        <v>3.2199074074074074E-2</v>
      </c>
      <c r="F95" s="138">
        <f>AgeStanSec!F95/86400</f>
        <v>4.0023148148148148E-2</v>
      </c>
      <c r="G95" s="138">
        <f>AgeStanSec!G95/86400</f>
        <v>4.0300925925925928E-2</v>
      </c>
      <c r="H95" s="138">
        <f>AgeStanSec!H95/86400</f>
        <v>5.0034722222222223E-2</v>
      </c>
      <c r="I95" s="48">
        <f>AgeStanSec!I95/86400</f>
        <v>5.7013888888888892E-2</v>
      </c>
      <c r="J95" s="138">
        <f>AgeStanSec!J95/86400</f>
        <v>6.1273148148148146E-2</v>
      </c>
      <c r="K95" s="138">
        <f>AgeStanSec!K95/86400</f>
        <v>7.8518518518518515E-2</v>
      </c>
      <c r="L95" s="138">
        <f>AgeStanSec!L95/86400</f>
        <v>8.4791666666666668E-2</v>
      </c>
      <c r="M95" s="138">
        <f>AgeStanSec!M95/86400</f>
        <v>0.10820601851851852</v>
      </c>
      <c r="N95" s="138">
        <f>AgeStanSec!N95/86400</f>
        <v>0.11501157407407407</v>
      </c>
      <c r="O95" s="138">
        <f>AgeStanSec!O95/86400</f>
        <v>0.13668981481481482</v>
      </c>
      <c r="P95" s="138">
        <f>AgeStanSec!P95/86400</f>
        <v>0.16525462962962964</v>
      </c>
      <c r="Q95" s="138">
        <f>AgeStanSec!Q95/86400</f>
        <v>0.23905092592592592</v>
      </c>
      <c r="R95" s="138">
        <f>AgeStanSec!R95/86400</f>
        <v>0.29141203703703705</v>
      </c>
      <c r="S95" s="138">
        <f>AgeStanSec!S95/86400</f>
        <v>0.53129629629629627</v>
      </c>
      <c r="T95" s="138"/>
      <c r="U95" s="138"/>
      <c r="V95" s="138"/>
      <c r="W95" s="138"/>
      <c r="X95" s="44"/>
    </row>
    <row r="96" spans="1:24">
      <c r="A96" s="51">
        <v>95</v>
      </c>
      <c r="B96" s="169">
        <f>AgeStanSec!B96/86400</f>
        <v>1.4085648148148147E-2</v>
      </c>
      <c r="C96" s="166">
        <f>AgeStanSec!C96/86400</f>
        <v>2.6793981481481481E-2</v>
      </c>
      <c r="D96" s="139">
        <f>AgeStanSec!D96/86400</f>
        <v>3.2141203703703707E-2</v>
      </c>
      <c r="E96" s="139">
        <f>AgeStanSec!E96/86400</f>
        <v>3.4444444444444444E-2</v>
      </c>
      <c r="F96" s="139">
        <f>AgeStanSec!F96/86400</f>
        <v>4.2824074074074077E-2</v>
      </c>
      <c r="G96" s="139">
        <f>AgeStanSec!G96/86400</f>
        <v>4.3113425925925923E-2</v>
      </c>
      <c r="H96" s="139">
        <f>AgeStanSec!H96/86400</f>
        <v>5.3530092592592594E-2</v>
      </c>
      <c r="I96" s="136">
        <f>AgeStanSec!I96/86400</f>
        <v>6.1041666666666668E-2</v>
      </c>
      <c r="J96" s="139">
        <f>AgeStanSec!J96/86400</f>
        <v>6.5636574074074069E-2</v>
      </c>
      <c r="K96" s="139">
        <f>AgeStanSec!K96/86400</f>
        <v>8.4236111111111109E-2</v>
      </c>
      <c r="L96" s="139">
        <f>AgeStanSec!L96/86400</f>
        <v>9.1041666666666674E-2</v>
      </c>
      <c r="M96" s="139">
        <f>AgeStanSec!M96/86400</f>
        <v>0.11638888888888889</v>
      </c>
      <c r="N96" s="139">
        <f>AgeStanSec!N96/86400</f>
        <v>0.12373842592592593</v>
      </c>
      <c r="O96" s="139">
        <f>AgeStanSec!O96/86400</f>
        <v>0.14704861111111112</v>
      </c>
      <c r="P96" s="139">
        <f>AgeStanSec!P96/86400</f>
        <v>0.17773148148148149</v>
      </c>
      <c r="Q96" s="139">
        <f>AgeStanSec!Q96/86400</f>
        <v>0.25710648148148146</v>
      </c>
      <c r="R96" s="139">
        <f>AgeStanSec!R96/86400</f>
        <v>0.31342592592592594</v>
      </c>
      <c r="S96" s="139">
        <f>AgeStanSec!S96/86400</f>
        <v>0.57142361111111106</v>
      </c>
      <c r="T96" s="139"/>
      <c r="U96" s="139"/>
      <c r="V96" s="139"/>
      <c r="W96" s="139"/>
      <c r="X96" s="44"/>
    </row>
    <row r="97" spans="1:24">
      <c r="A97" s="46">
        <v>96</v>
      </c>
      <c r="B97" s="168">
        <f>AgeStanSec!B97/86400</f>
        <v>1.6863425925925928E-2</v>
      </c>
      <c r="C97" s="165">
        <f>AgeStanSec!C97/86400</f>
        <v>2.886574074074074E-2</v>
      </c>
      <c r="D97" s="138">
        <f>AgeStanSec!D97/86400</f>
        <v>3.4618055555555555E-2</v>
      </c>
      <c r="E97" s="138">
        <f>AgeStanSec!E97/86400</f>
        <v>3.7106481481481483E-2</v>
      </c>
      <c r="F97" s="138">
        <f>AgeStanSec!F97/86400</f>
        <v>4.614583333333333E-2</v>
      </c>
      <c r="G97" s="138">
        <f>AgeStanSec!G97/86400</f>
        <v>4.6458333333333331E-2</v>
      </c>
      <c r="H97" s="138">
        <f>AgeStanSec!H97/86400</f>
        <v>5.7673611111111113E-2</v>
      </c>
      <c r="I97" s="48">
        <f>AgeStanSec!I97/86400</f>
        <v>6.5833333333333327E-2</v>
      </c>
      <c r="J97" s="138">
        <f>AgeStanSec!J97/86400</f>
        <v>7.0833333333333331E-2</v>
      </c>
      <c r="K97" s="138">
        <f>AgeStanSec!K97/86400</f>
        <v>9.1076388888888887E-2</v>
      </c>
      <c r="L97" s="138">
        <f>AgeStanSec!L97/86400</f>
        <v>9.8472222222222225E-2</v>
      </c>
      <c r="M97" s="138">
        <f>AgeStanSec!M97/86400</f>
        <v>0.12614583333333335</v>
      </c>
      <c r="N97" s="138">
        <f>AgeStanSec!N97/86400</f>
        <v>0.13421296296296295</v>
      </c>
      <c r="O97" s="138">
        <f>AgeStanSec!O97/86400</f>
        <v>0.15946759259259261</v>
      </c>
      <c r="P97" s="138">
        <f>AgeStanSec!P97/86400</f>
        <v>0.19277777777777777</v>
      </c>
      <c r="Q97" s="138">
        <f>AgeStanSec!Q97/86400</f>
        <v>0.27885416666666668</v>
      </c>
      <c r="R97" s="138">
        <f>AgeStanSec!R97/86400</f>
        <v>0.33994212962962961</v>
      </c>
      <c r="S97" s="138"/>
      <c r="T97" s="138"/>
      <c r="U97" s="138"/>
      <c r="V97" s="138"/>
      <c r="W97" s="138"/>
      <c r="X97" s="44"/>
    </row>
    <row r="98" spans="1:24">
      <c r="A98" s="46">
        <v>97</v>
      </c>
      <c r="B98" s="168">
        <f>AgeStanSec!B98/86400</f>
        <v>2.1157407407407406E-2</v>
      </c>
      <c r="C98" s="165">
        <f>AgeStanSec!C98/86400</f>
        <v>3.1354166666666669E-2</v>
      </c>
      <c r="D98" s="138">
        <f>AgeStanSec!D98/86400</f>
        <v>3.7604166666666668E-2</v>
      </c>
      <c r="E98" s="138">
        <f>AgeStanSec!E98/86400</f>
        <v>4.0312500000000001E-2</v>
      </c>
      <c r="F98" s="138">
        <f>AgeStanSec!F98/86400</f>
        <v>5.0104166666666665E-2</v>
      </c>
      <c r="G98" s="138">
        <f>AgeStanSec!G98/86400</f>
        <v>5.0462962962962966E-2</v>
      </c>
      <c r="H98" s="138">
        <f>AgeStanSec!H98/86400</f>
        <v>6.2638888888888883E-2</v>
      </c>
      <c r="I98" s="48">
        <f>AgeStanSec!I98/86400</f>
        <v>7.1585648148148148E-2</v>
      </c>
      <c r="J98" s="138">
        <f>AgeStanSec!J98/86400</f>
        <v>7.7071759259259257E-2</v>
      </c>
      <c r="K98" s="138">
        <f>AgeStanSec!K98/86400</f>
        <v>9.9363425925925924E-2</v>
      </c>
      <c r="L98" s="138">
        <f>AgeStanSec!L98/86400</f>
        <v>0.1075</v>
      </c>
      <c r="M98" s="138">
        <f>AgeStanSec!M98/86400</f>
        <v>0.13805555555555554</v>
      </c>
      <c r="N98" s="138">
        <f>AgeStanSec!N98/86400</f>
        <v>0.14695601851851853</v>
      </c>
      <c r="O98" s="138">
        <f>AgeStanSec!O98/86400</f>
        <v>0.17462962962962963</v>
      </c>
      <c r="P98" s="138">
        <f>AgeStanSec!P98/86400</f>
        <v>0.21105324074074075</v>
      </c>
      <c r="Q98" s="138">
        <f>AgeStanSec!Q98/86400</f>
        <v>0.30527777777777776</v>
      </c>
      <c r="R98" s="138">
        <f>AgeStanSec!R98/86400</f>
        <v>0.37216435185185187</v>
      </c>
      <c r="S98" s="138"/>
      <c r="T98" s="138"/>
      <c r="U98" s="138"/>
      <c r="V98" s="138"/>
      <c r="W98" s="138"/>
      <c r="X98" s="44"/>
    </row>
    <row r="99" spans="1:24">
      <c r="A99" s="46">
        <v>98</v>
      </c>
      <c r="B99" s="168">
        <f>AgeStanSec!B99/86400</f>
        <v>2.8599537037037038E-2</v>
      </c>
      <c r="C99" s="165">
        <f>AgeStanSec!C99/86400</f>
        <v>3.4386574074074076E-2</v>
      </c>
      <c r="D99" s="138">
        <f>AgeStanSec!D99/86400</f>
        <v>4.1261574074074076E-2</v>
      </c>
      <c r="E99" s="138">
        <f>AgeStanSec!E99/86400</f>
        <v>4.4224537037037034E-2</v>
      </c>
      <c r="F99" s="138">
        <f>AgeStanSec!F99/86400</f>
        <v>5.4976851851851853E-2</v>
      </c>
      <c r="G99" s="138">
        <f>AgeStanSec!G99/86400</f>
        <v>5.5370370370370368E-2</v>
      </c>
      <c r="H99" s="138">
        <f>AgeStanSec!H99/86400</f>
        <v>6.8738425925925925E-2</v>
      </c>
      <c r="I99" s="48">
        <f>AgeStanSec!I99/86400</f>
        <v>7.8680555555555559E-2</v>
      </c>
      <c r="J99" s="138">
        <f>AgeStanSec!J99/86400</f>
        <v>8.4791666666666668E-2</v>
      </c>
      <c r="K99" s="138">
        <f>AgeStanSec!K99/86400</f>
        <v>0.10961805555555555</v>
      </c>
      <c r="L99" s="138">
        <f>AgeStanSec!L99/86400</f>
        <v>0.11871527777777778</v>
      </c>
      <c r="M99" s="138">
        <f>AgeStanSec!M99/86400</f>
        <v>0.15293981481481481</v>
      </c>
      <c r="N99" s="138">
        <f>AgeStanSec!N99/86400</f>
        <v>0.16289351851851852</v>
      </c>
      <c r="O99" s="138">
        <f>AgeStanSec!O99/86400</f>
        <v>0.1935300925925926</v>
      </c>
      <c r="P99" s="138">
        <f>AgeStanSec!P99/86400</f>
        <v>0.23392361111111112</v>
      </c>
      <c r="Q99" s="138">
        <f>AgeStanSec!Q99/86400</f>
        <v>0.33833333333333332</v>
      </c>
      <c r="R99" s="138">
        <f>AgeStanSec!R99/86400</f>
        <v>0.41245370370370371</v>
      </c>
      <c r="S99" s="138"/>
      <c r="T99" s="138"/>
      <c r="U99" s="138"/>
      <c r="V99" s="138"/>
      <c r="W99" s="138"/>
      <c r="X99" s="44"/>
    </row>
    <row r="100" spans="1:24">
      <c r="A100" s="46">
        <v>99</v>
      </c>
      <c r="B100" s="168">
        <f>AgeStanSec!B100/86400</f>
        <v>4.4675925925925924E-2</v>
      </c>
      <c r="C100" s="165">
        <f>AgeStanSec!C100/86400</f>
        <v>3.8171296296296293E-2</v>
      </c>
      <c r="D100" s="138">
        <f>AgeStanSec!D100/86400</f>
        <v>4.5798611111111109E-2</v>
      </c>
      <c r="E100" s="138">
        <f>AgeStanSec!E100/86400</f>
        <v>4.9108796296296296E-2</v>
      </c>
      <c r="F100" s="138">
        <f>AgeStanSec!F100/86400</f>
        <v>6.1053240740740741E-2</v>
      </c>
      <c r="G100" s="138">
        <f>AgeStanSec!G100/86400</f>
        <v>6.1493055555555558E-2</v>
      </c>
      <c r="H100" s="138">
        <f>AgeStanSec!H100/86400</f>
        <v>7.6354166666666667E-2</v>
      </c>
      <c r="I100" s="48">
        <f>AgeStanSec!I100/86400</f>
        <v>8.756944444444445E-2</v>
      </c>
      <c r="J100" s="138">
        <f>AgeStanSec!J100/86400</f>
        <v>9.4432870370370375E-2</v>
      </c>
      <c r="K100" s="138">
        <f>AgeStanSec!K100/86400</f>
        <v>0.12253472222222223</v>
      </c>
      <c r="L100" s="138">
        <f>AgeStanSec!L100/86400</f>
        <v>0.13289351851851852</v>
      </c>
      <c r="M100" s="138">
        <f>AgeStanSec!M100/86400</f>
        <v>0.17181712962962964</v>
      </c>
      <c r="N100" s="138">
        <f>AgeStanSec!N100/86400</f>
        <v>0.1832175925925926</v>
      </c>
      <c r="O100" s="138">
        <f>AgeStanSec!O100/86400</f>
        <v>0.21770833333333334</v>
      </c>
      <c r="P100" s="138">
        <f>AgeStanSec!P100/86400</f>
        <v>0.26306712962962964</v>
      </c>
      <c r="Q100" s="138"/>
      <c r="R100" s="138"/>
      <c r="S100" s="138"/>
      <c r="T100" s="138"/>
      <c r="U100" s="138"/>
      <c r="V100" s="138"/>
      <c r="W100" s="138"/>
      <c r="X100" s="44"/>
    </row>
    <row r="101" spans="1:24" ht="15.75" thickBot="1">
      <c r="A101" s="51">
        <v>100</v>
      </c>
      <c r="B101" s="170">
        <f>AgeStanSec!B101/86400</f>
        <v>0.1057175925925926</v>
      </c>
      <c r="C101" s="166">
        <f>AgeStanSec!C101/86400</f>
        <v>4.3020833333333335E-2</v>
      </c>
      <c r="D101" s="139">
        <f>AgeStanSec!D101/86400</f>
        <v>5.1620370370370372E-2</v>
      </c>
      <c r="E101" s="139">
        <f>AgeStanSec!E101/86400</f>
        <v>5.5347222222222221E-2</v>
      </c>
      <c r="F101" s="139">
        <f>AgeStanSec!F101/86400</f>
        <v>6.8842592592592594E-2</v>
      </c>
      <c r="G101" s="139">
        <f>AgeStanSec!G101/86400</f>
        <v>6.9340277777777778E-2</v>
      </c>
      <c r="H101" s="139">
        <f>AgeStanSec!H101/86400</f>
        <v>8.611111111111111E-2</v>
      </c>
      <c r="I101" s="139">
        <f>AgeStanSec!I101/86400</f>
        <v>9.8981481481481476E-2</v>
      </c>
      <c r="J101" s="139">
        <f>AgeStanSec!J101/86400</f>
        <v>0.10692129629629629</v>
      </c>
      <c r="K101" s="139">
        <f>AgeStanSec!K101/86400</f>
        <v>0.13940972222222223</v>
      </c>
      <c r="L101" s="139">
        <f>AgeStanSec!L101/86400</f>
        <v>0.15138888888888888</v>
      </c>
      <c r="M101" s="139">
        <f>AgeStanSec!M101/86400</f>
        <v>0.1968287037037037</v>
      </c>
      <c r="N101" s="139">
        <f>AgeStanSec!N101/86400</f>
        <v>0.21011574074074074</v>
      </c>
      <c r="O101" s="139">
        <f>AgeStanSec!O101/86400</f>
        <v>0.24971064814814814</v>
      </c>
      <c r="P101" s="139">
        <f>AgeStanSec!P101/86400</f>
        <v>0.30177083333333332</v>
      </c>
      <c r="Q101" s="139"/>
      <c r="R101" s="139"/>
      <c r="S101" s="139"/>
      <c r="T101" s="139"/>
      <c r="U101" s="139"/>
      <c r="V101" s="139"/>
      <c r="W101" s="139"/>
    </row>
    <row r="102" spans="1:24" ht="15.75">
      <c r="A102" s="171" t="s">
        <v>1009</v>
      </c>
      <c r="B102" s="15"/>
      <c r="C102" s="15"/>
      <c r="D102" s="15"/>
      <c r="E102" s="15"/>
      <c r="F102" s="15"/>
      <c r="G102" s="15"/>
      <c r="H102" s="15"/>
      <c r="I102" s="5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4">
      <c r="A103" s="172" t="s">
        <v>351</v>
      </c>
      <c r="I103" s="514"/>
    </row>
    <row r="104" spans="1:24" ht="15.75">
      <c r="A104" s="173" t="s">
        <v>1008</v>
      </c>
      <c r="I104" s="514"/>
    </row>
    <row r="105" spans="1:24" ht="15.75">
      <c r="A105" s="173" t="s">
        <v>347</v>
      </c>
      <c r="I105" s="514"/>
    </row>
    <row r="106" spans="1:24" ht="15.75">
      <c r="A106" s="173" t="s">
        <v>2211</v>
      </c>
    </row>
    <row r="107" spans="1:24" ht="15.75">
      <c r="A107" s="173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A2" sqref="A2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1" t="s">
        <v>2212</v>
      </c>
    </row>
    <row r="2" spans="1:22">
      <c r="A2" s="42" t="s">
        <v>42</v>
      </c>
      <c r="B2" s="43" t="s">
        <v>88</v>
      </c>
      <c r="C2" s="43" t="s">
        <v>89</v>
      </c>
      <c r="D2" s="43" t="s">
        <v>90</v>
      </c>
      <c r="E2" s="43" t="s">
        <v>91</v>
      </c>
      <c r="F2" s="43" t="s">
        <v>92</v>
      </c>
      <c r="G2" s="43" t="s">
        <v>93</v>
      </c>
      <c r="H2" s="43" t="s">
        <v>94</v>
      </c>
      <c r="I2" s="43" t="s">
        <v>95</v>
      </c>
      <c r="J2" s="43" t="s">
        <v>96</v>
      </c>
      <c r="K2" s="43" t="s">
        <v>97</v>
      </c>
      <c r="L2" s="43" t="s">
        <v>9</v>
      </c>
      <c r="M2" s="43" t="s">
        <v>98</v>
      </c>
      <c r="N2" s="43" t="s">
        <v>99</v>
      </c>
      <c r="O2" s="43" t="s">
        <v>10</v>
      </c>
      <c r="P2" s="43" t="s">
        <v>62</v>
      </c>
      <c r="Q2" s="43" t="s">
        <v>100</v>
      </c>
      <c r="R2" s="43" t="s">
        <v>101</v>
      </c>
      <c r="S2" s="43" t="s">
        <v>102</v>
      </c>
      <c r="T2" s="43" t="s">
        <v>103</v>
      </c>
      <c r="U2" s="43" t="s">
        <v>104</v>
      </c>
      <c r="V2" s="44"/>
    </row>
    <row r="3" spans="1:22">
      <c r="A3" s="42" t="s">
        <v>0</v>
      </c>
      <c r="B3" s="55">
        <f>Parameters!B13</f>
        <v>5</v>
      </c>
      <c r="C3" s="56">
        <f>Parameters!B14</f>
        <v>6</v>
      </c>
      <c r="D3" s="55">
        <f>Parameters!B15</f>
        <v>6.4373760000000004</v>
      </c>
      <c r="E3" s="55">
        <f>Parameters!B16</f>
        <v>8</v>
      </c>
      <c r="F3" s="56">
        <f>Parameters!B17</f>
        <v>8.0467200000000005</v>
      </c>
      <c r="G3" s="55">
        <f>Parameters!B18</f>
        <v>10</v>
      </c>
      <c r="H3" s="55">
        <f>Parameters!B20</f>
        <v>12</v>
      </c>
      <c r="I3" s="55">
        <f>Parameters!B21</f>
        <v>15</v>
      </c>
      <c r="J3" s="55">
        <f>Parameters!B22</f>
        <v>16.093440000000001</v>
      </c>
      <c r="K3" s="55">
        <f>Parameters!B23</f>
        <v>20</v>
      </c>
      <c r="L3" s="55">
        <f>Parameters!B24</f>
        <v>21.0975</v>
      </c>
      <c r="M3" s="55">
        <f>Parameters!B25</f>
        <v>25</v>
      </c>
      <c r="N3" s="55">
        <f>Parameters!B26</f>
        <v>30</v>
      </c>
      <c r="O3" s="55">
        <f>Parameters!B27</f>
        <v>42.195</v>
      </c>
      <c r="P3" s="55">
        <f>Parameters!$B28</f>
        <v>50</v>
      </c>
      <c r="Q3" s="55">
        <f>Parameters!$B29</f>
        <v>80.467200000000005</v>
      </c>
      <c r="R3" s="55">
        <f>Parameters!$B30</f>
        <v>100</v>
      </c>
      <c r="S3" s="55">
        <f>Parameters!$B31</f>
        <v>150</v>
      </c>
      <c r="T3" s="55">
        <f>Parameters!$B32</f>
        <v>160.93440000000001</v>
      </c>
      <c r="U3" s="55">
        <f>Parameters!$B33</f>
        <v>200</v>
      </c>
      <c r="V3" s="44"/>
    </row>
    <row r="4" spans="1:22">
      <c r="A4" s="46" t="s">
        <v>86</v>
      </c>
      <c r="B4" s="47">
        <f>'5K'!$E$5</f>
        <v>769</v>
      </c>
      <c r="C4" s="47">
        <f>'6K'!$E$5</f>
        <v>930</v>
      </c>
      <c r="D4" s="47">
        <f>'8K'!$E$5</f>
        <v>1254.9999999999998</v>
      </c>
      <c r="E4" s="47">
        <f>'8K'!$E$5</f>
        <v>1254.9999999999998</v>
      </c>
      <c r="F4" s="47">
        <f>'5MI'!$E$5</f>
        <v>1264</v>
      </c>
      <c r="G4" s="47">
        <f>'10K'!$E$5</f>
        <v>1584</v>
      </c>
      <c r="H4" s="47">
        <f>'12K'!$E$5</f>
        <v>1915</v>
      </c>
      <c r="I4" s="47">
        <f>'15K'!$E$5</f>
        <v>2415</v>
      </c>
      <c r="J4" s="47">
        <f>'10MI'!$E$5</f>
        <v>2595</v>
      </c>
      <c r="K4" s="47">
        <f>'20K'!$E$5</f>
        <v>3260</v>
      </c>
      <c r="L4" s="47">
        <f>H.Marathon!$E$5</f>
        <v>3451.0000000000005</v>
      </c>
      <c r="M4" s="47">
        <f>'25K'!$E$5</f>
        <v>4110</v>
      </c>
      <c r="N4" s="47">
        <f>'30K'!$E$5</f>
        <v>4980</v>
      </c>
      <c r="O4" s="47">
        <f>Marathon!$E$5</f>
        <v>7235</v>
      </c>
      <c r="P4" s="47">
        <f>Parameters!$H28</f>
        <v>8820</v>
      </c>
      <c r="Q4" s="47">
        <f>Parameters!$H29</f>
        <v>16080</v>
      </c>
      <c r="R4" s="47">
        <f>Parameters!$H30</f>
        <v>21360</v>
      </c>
      <c r="S4" s="47">
        <f>Parameters!$H31</f>
        <v>36300</v>
      </c>
      <c r="T4" s="47">
        <f>Parameters!$H32</f>
        <v>39790</v>
      </c>
      <c r="U4" s="47">
        <f>Parameters!$H33</f>
        <v>52800.000000000007</v>
      </c>
      <c r="V4" s="44"/>
    </row>
    <row r="5" spans="1:22">
      <c r="A5" s="46" t="s">
        <v>87</v>
      </c>
      <c r="B5" s="48">
        <f t="shared" ref="B5:U5" si="0">B4/86400</f>
        <v>8.9004629629629625E-3</v>
      </c>
      <c r="C5" s="48">
        <f t="shared" si="0"/>
        <v>1.0763888888888889E-2</v>
      </c>
      <c r="D5" s="48">
        <f t="shared" si="0"/>
        <v>1.4525462962962961E-2</v>
      </c>
      <c r="E5" s="48">
        <f t="shared" si="0"/>
        <v>1.4525462962962961E-2</v>
      </c>
      <c r="F5" s="48">
        <f t="shared" si="0"/>
        <v>1.462962962962963E-2</v>
      </c>
      <c r="G5" s="48">
        <f t="shared" si="0"/>
        <v>1.8333333333333333E-2</v>
      </c>
      <c r="H5" s="48">
        <f t="shared" si="0"/>
        <v>2.2164351851851852E-2</v>
      </c>
      <c r="I5" s="48">
        <f t="shared" si="0"/>
        <v>2.795138888888889E-2</v>
      </c>
      <c r="J5" s="48">
        <f t="shared" si="0"/>
        <v>3.0034722222222223E-2</v>
      </c>
      <c r="K5" s="48">
        <f t="shared" si="0"/>
        <v>3.7731481481481484E-2</v>
      </c>
      <c r="L5" s="48">
        <f t="shared" si="0"/>
        <v>3.9942129629629633E-2</v>
      </c>
      <c r="M5" s="48">
        <f t="shared" si="0"/>
        <v>4.7569444444444442E-2</v>
      </c>
      <c r="N5" s="48">
        <f t="shared" si="0"/>
        <v>5.7638888888888892E-2</v>
      </c>
      <c r="O5" s="48">
        <f t="shared" si="0"/>
        <v>8.3738425925925924E-2</v>
      </c>
      <c r="P5" s="48">
        <f t="shared" si="0"/>
        <v>0.10208333333333333</v>
      </c>
      <c r="Q5" s="48">
        <f t="shared" si="0"/>
        <v>0.18611111111111112</v>
      </c>
      <c r="R5" s="48">
        <f t="shared" si="0"/>
        <v>0.24722222222222223</v>
      </c>
      <c r="S5" s="48">
        <f t="shared" si="0"/>
        <v>0.4201388888888889</v>
      </c>
      <c r="T5" s="49">
        <f t="shared" si="0"/>
        <v>0.46053240740740742</v>
      </c>
      <c r="U5" s="49">
        <f t="shared" si="0"/>
        <v>0.61111111111111116</v>
      </c>
      <c r="V5" s="57"/>
    </row>
    <row r="6" spans="1:22">
      <c r="A6" s="58">
        <v>5</v>
      </c>
      <c r="B6" s="59">
        <f>AgeStanSec!C6/B$3</f>
        <v>278</v>
      </c>
      <c r="C6" s="59">
        <f>AgeStanSec!D6/C$3</f>
        <v>285.5</v>
      </c>
      <c r="D6" s="59">
        <f>AgeStanSec!E6/D$3</f>
        <v>280.70443609321558</v>
      </c>
      <c r="E6" s="59">
        <f>AgeStanSec!F6/E$3</f>
        <v>283.5</v>
      </c>
      <c r="F6" s="59">
        <f>AgeStanSec!G6/F$3</f>
        <v>283.84236061401413</v>
      </c>
      <c r="G6" s="59">
        <f>AgeStanSec!H6/G$3</f>
        <v>308.3</v>
      </c>
      <c r="H6" s="59">
        <f>AgeStanSec!J6/H$3</f>
        <v>288.41666666666669</v>
      </c>
      <c r="I6" s="59">
        <f>AgeStanSec!K6/I$3</f>
        <v>291</v>
      </c>
      <c r="J6" s="59">
        <f>AgeStanSec!L6/J$3</f>
        <v>291.4230891593096</v>
      </c>
      <c r="K6" s="59">
        <f>AgeStanSec!M6/K$3</f>
        <v>294.60000000000002</v>
      </c>
      <c r="L6" s="59">
        <f>AgeStanSec!N6/L$3</f>
        <v>295.62744400995376</v>
      </c>
      <c r="M6" s="59">
        <f>AgeStanSec!O6/M$3</f>
        <v>297.12</v>
      </c>
      <c r="N6" s="59">
        <f>AgeStanSec!P6/N$3</f>
        <v>300.03333333333336</v>
      </c>
      <c r="O6" s="59">
        <f>AgeStanSec!Q6/O$3</f>
        <v>309.89453726744875</v>
      </c>
      <c r="P6" s="59">
        <f>AgeStanSec!R6/P$3</f>
        <v>318.82</v>
      </c>
      <c r="Q6" s="59">
        <f>AgeStanSec!S6/Q$3</f>
        <v>361.16579177602796</v>
      </c>
      <c r="R6" s="59">
        <f>AgeStanSec!T6/R$3</f>
        <v>386.05</v>
      </c>
      <c r="S6" s="59">
        <f>AgeStanSec!U6/S$3</f>
        <v>437.37333333333333</v>
      </c>
      <c r="T6" s="59">
        <f>AgeStanSec!V6/T$3</f>
        <v>446.85287918555633</v>
      </c>
      <c r="U6" s="59">
        <f>AgeStanSec!W6/U$3</f>
        <v>477.13499999999999</v>
      </c>
      <c r="V6" s="44"/>
    </row>
    <row r="7" spans="1:22">
      <c r="A7" s="60">
        <v>6</v>
      </c>
      <c r="B7" s="61">
        <f>AgeStanSec!C7/B$3</f>
        <v>249.8</v>
      </c>
      <c r="C7" s="61">
        <f>AgeStanSec!D7/C$3</f>
        <v>256.16666666666669</v>
      </c>
      <c r="D7" s="61">
        <f>AgeStanSec!E7/D$3</f>
        <v>258.64575876879024</v>
      </c>
      <c r="E7" s="61">
        <f>AgeStanSec!F7/E$3</f>
        <v>266.875</v>
      </c>
      <c r="F7" s="61">
        <f>AgeStanSec!G7/F$3</f>
        <v>267.43816113894854</v>
      </c>
      <c r="G7" s="61">
        <f>AgeStanSec!H7/G$3</f>
        <v>275.8</v>
      </c>
      <c r="H7" s="61">
        <f>AgeStanSec!J7/H$3</f>
        <v>282.41666666666669</v>
      </c>
      <c r="I7" s="61">
        <f>AgeStanSec!K7/I$3</f>
        <v>290.8</v>
      </c>
      <c r="J7" s="61">
        <f>AgeStanSec!L7/J$3</f>
        <v>293.10079137835044</v>
      </c>
      <c r="K7" s="61">
        <f>AgeStanSec!M7/K$3</f>
        <v>302.35000000000002</v>
      </c>
      <c r="L7" s="61">
        <f>AgeStanSec!N7/L$3</f>
        <v>304.96504325157008</v>
      </c>
      <c r="M7" s="61">
        <f>AgeStanSec!O7/M$3</f>
        <v>310.56</v>
      </c>
      <c r="N7" s="61">
        <f>AgeStanSec!P7/N$3</f>
        <v>318</v>
      </c>
      <c r="O7" s="61">
        <f>AgeStanSec!Q7/O$3</f>
        <v>337.52814314492241</v>
      </c>
      <c r="P7" s="61">
        <f>AgeStanSec!R7/P$3</f>
        <v>347.24</v>
      </c>
      <c r="Q7" s="61">
        <f>AgeStanSec!S7/Q$3</f>
        <v>393.37767438161137</v>
      </c>
      <c r="R7" s="61">
        <f>AgeStanSec!T7/R$3</f>
        <v>420.47</v>
      </c>
      <c r="S7" s="61">
        <f>AgeStanSec!U7/S$3</f>
        <v>476.38</v>
      </c>
      <c r="T7" s="61">
        <f>AgeStanSec!V7/T$3</f>
        <v>486.70141374373657</v>
      </c>
      <c r="U7" s="61">
        <f>AgeStanSec!W7/U$3</f>
        <v>519.68499999999995</v>
      </c>
      <c r="V7" s="44"/>
    </row>
    <row r="8" spans="1:22">
      <c r="A8" s="60">
        <v>7</v>
      </c>
      <c r="B8" s="61">
        <f>AgeStanSec!C8/B$3</f>
        <v>228.4</v>
      </c>
      <c r="C8" s="61">
        <f>AgeStanSec!D8/C$3</f>
        <v>234</v>
      </c>
      <c r="D8" s="61">
        <f>AgeStanSec!E8/D$3</f>
        <v>236.1210530501869</v>
      </c>
      <c r="E8" s="61">
        <f>AgeStanSec!F8/E$3</f>
        <v>243.375</v>
      </c>
      <c r="F8" s="61">
        <f>AgeStanSec!G8/F$3</f>
        <v>243.82605583392984</v>
      </c>
      <c r="G8" s="61">
        <f>AgeStanSec!H8/G$3</f>
        <v>251.1</v>
      </c>
      <c r="H8" s="61">
        <f>AgeStanSec!J8/H$3</f>
        <v>255.5</v>
      </c>
      <c r="I8" s="61">
        <f>AgeStanSec!K8/I$3</f>
        <v>261</v>
      </c>
      <c r="J8" s="61">
        <f>AgeStanSec!L8/J$3</f>
        <v>262.46719160104988</v>
      </c>
      <c r="K8" s="61">
        <f>AgeStanSec!M8/K$3</f>
        <v>268.60000000000002</v>
      </c>
      <c r="L8" s="61">
        <f>AgeStanSec!N8/L$3</f>
        <v>270.36378717857565</v>
      </c>
      <c r="M8" s="61">
        <f>AgeStanSec!O8/M$3</f>
        <v>275.60000000000002</v>
      </c>
      <c r="N8" s="61">
        <f>AgeStanSec!P8/N$3</f>
        <v>282.63333333333333</v>
      </c>
      <c r="O8" s="61">
        <f>AgeStanSec!Q8/O$3</f>
        <v>300.72283445905913</v>
      </c>
      <c r="P8" s="61">
        <f>AgeStanSec!R8/P$3</f>
        <v>309.36</v>
      </c>
      <c r="Q8" s="61">
        <f>AgeStanSec!S8/Q$3</f>
        <v>350.46577984570109</v>
      </c>
      <c r="R8" s="61">
        <f>AgeStanSec!T8/R$3</f>
        <v>374.61</v>
      </c>
      <c r="S8" s="61">
        <f>AgeStanSec!U8/S$3</f>
        <v>424.41333333333336</v>
      </c>
      <c r="T8" s="61">
        <f>AgeStanSec!V8/T$3</f>
        <v>433.61145907897873</v>
      </c>
      <c r="U8" s="61">
        <f>AgeStanSec!W8/U$3</f>
        <v>462.995</v>
      </c>
      <c r="V8" s="44"/>
    </row>
    <row r="9" spans="1:22">
      <c r="A9" s="60">
        <v>8</v>
      </c>
      <c r="B9" s="61">
        <f>AgeStanSec!C9/B$3</f>
        <v>211.8</v>
      </c>
      <c r="C9" s="61">
        <f>AgeStanSec!D9/C$3</f>
        <v>216.83333333333334</v>
      </c>
      <c r="D9" s="61">
        <f>AgeStanSec!E9/D$3</f>
        <v>218.5673168694822</v>
      </c>
      <c r="E9" s="61">
        <f>AgeStanSec!F9/E$3</f>
        <v>225</v>
      </c>
      <c r="F9" s="61">
        <f>AgeStanSec!G9/F$3</f>
        <v>225.43346854370475</v>
      </c>
      <c r="G9" s="61">
        <f>AgeStanSec!H9/G$3</f>
        <v>231.8</v>
      </c>
      <c r="H9" s="61">
        <f>AgeStanSec!J9/H$3</f>
        <v>234.83333333333334</v>
      </c>
      <c r="I9" s="61">
        <f>AgeStanSec!K9/I$3</f>
        <v>238.53333333333333</v>
      </c>
      <c r="J9" s="61">
        <f>AgeStanSec!L9/J$3</f>
        <v>239.47645748826849</v>
      </c>
      <c r="K9" s="61">
        <f>AgeStanSec!M9/K$3</f>
        <v>243.7</v>
      </c>
      <c r="L9" s="61">
        <f>AgeStanSec!N9/L$3</f>
        <v>244.9579334044318</v>
      </c>
      <c r="M9" s="61">
        <f>AgeStanSec!O9/M$3</f>
        <v>249.84</v>
      </c>
      <c r="N9" s="61">
        <f>AgeStanSec!P9/N$3</f>
        <v>256.36666666666667</v>
      </c>
      <c r="O9" s="61">
        <f>AgeStanSec!Q9/O$3</f>
        <v>273.08922858158547</v>
      </c>
      <c r="P9" s="61">
        <f>AgeStanSec!R9/P$3</f>
        <v>280.94</v>
      </c>
      <c r="Q9" s="61">
        <f>AgeStanSec!S9/Q$3</f>
        <v>318.25389724011768</v>
      </c>
      <c r="R9" s="61">
        <f>AgeStanSec!T9/R$3</f>
        <v>340.18</v>
      </c>
      <c r="S9" s="61">
        <f>AgeStanSec!U9/S$3</f>
        <v>385.41333333333336</v>
      </c>
      <c r="T9" s="61">
        <f>AgeStanSec!V9/T$3</f>
        <v>393.76292452079849</v>
      </c>
      <c r="U9" s="61">
        <f>AgeStanSec!W9/U$3</f>
        <v>420.45</v>
      </c>
      <c r="V9" s="44"/>
    </row>
    <row r="10" spans="1:22">
      <c r="A10" s="60">
        <v>9</v>
      </c>
      <c r="B10" s="61">
        <f>AgeStanSec!C10/B$3</f>
        <v>198.6</v>
      </c>
      <c r="C10" s="61">
        <f>AgeStanSec!D10/C$3</f>
        <v>203.16666666666666</v>
      </c>
      <c r="D10" s="61">
        <f>AgeStanSec!E10/D$3</f>
        <v>204.74180784220152</v>
      </c>
      <c r="E10" s="61">
        <f>AgeStanSec!F10/E$3</f>
        <v>210.5</v>
      </c>
      <c r="F10" s="61">
        <f>AgeStanSec!G10/F$3</f>
        <v>210.76910840690365</v>
      </c>
      <c r="G10" s="61">
        <f>AgeStanSec!H10/G$3</f>
        <v>216.5</v>
      </c>
      <c r="H10" s="61">
        <f>AgeStanSec!J10/H$3</f>
        <v>218.58333333333334</v>
      </c>
      <c r="I10" s="61">
        <f>AgeStanSec!K10/I$3</f>
        <v>221.13333333333333</v>
      </c>
      <c r="J10" s="61">
        <f>AgeStanSec!L10/J$3</f>
        <v>221.70524139028075</v>
      </c>
      <c r="K10" s="61">
        <f>AgeStanSec!M10/K$3</f>
        <v>224.75</v>
      </c>
      <c r="L10" s="61">
        <f>AgeStanSec!N10/L$3</f>
        <v>225.66654816921437</v>
      </c>
      <c r="M10" s="61">
        <f>AgeStanSec!O10/M$3</f>
        <v>230.2</v>
      </c>
      <c r="N10" s="61">
        <f>AgeStanSec!P10/N$3</f>
        <v>236.23333333333332</v>
      </c>
      <c r="O10" s="61">
        <f>AgeStanSec!Q10/O$3</f>
        <v>251.712288185804</v>
      </c>
      <c r="P10" s="61">
        <f>AgeStanSec!R10/P$3</f>
        <v>258.95999999999998</v>
      </c>
      <c r="Q10" s="61">
        <f>AgeStanSec!S10/Q$3</f>
        <v>293.34933985524538</v>
      </c>
      <c r="R10" s="61">
        <f>AgeStanSec!T10/R$3</f>
        <v>313.56</v>
      </c>
      <c r="S10" s="61">
        <f>AgeStanSec!U10/S$3</f>
        <v>355.25333333333333</v>
      </c>
      <c r="T10" s="61">
        <f>AgeStanSec!V10/T$3</f>
        <v>362.9553408096715</v>
      </c>
      <c r="U10" s="61">
        <f>AgeStanSec!W10/U$3</f>
        <v>387.55</v>
      </c>
      <c r="V10" s="44"/>
    </row>
    <row r="11" spans="1:22">
      <c r="A11" s="62">
        <v>10</v>
      </c>
      <c r="B11" s="63">
        <f>AgeStanSec!C11/B$3</f>
        <v>188.2</v>
      </c>
      <c r="C11" s="63">
        <f>AgeStanSec!D11/C$3</f>
        <v>192.16666666666666</v>
      </c>
      <c r="D11" s="63">
        <f>AgeStanSec!E11/D$3</f>
        <v>193.55712638192952</v>
      </c>
      <c r="E11" s="63">
        <f>AgeStanSec!F11/E$3</f>
        <v>198.75</v>
      </c>
      <c r="F11" s="63">
        <f>AgeStanSec!G11/F$3</f>
        <v>199.0873299928418</v>
      </c>
      <c r="G11" s="63">
        <f>AgeStanSec!H11/G$3</f>
        <v>204</v>
      </c>
      <c r="H11" s="63">
        <f>AgeStanSec!J11/H$3</f>
        <v>205.58333333333334</v>
      </c>
      <c r="I11" s="63">
        <f>AgeStanSec!K11/I$3</f>
        <v>207.4</v>
      </c>
      <c r="J11" s="63">
        <f>AgeStanSec!L11/J$3</f>
        <v>207.72438956494074</v>
      </c>
      <c r="K11" s="63">
        <f>AgeStanSec!M11/K$3</f>
        <v>210</v>
      </c>
      <c r="L11" s="63">
        <f>AgeStanSec!N11/L$3</f>
        <v>210.73586917881266</v>
      </c>
      <c r="M11" s="63">
        <f>AgeStanSec!O11/M$3</f>
        <v>214.92</v>
      </c>
      <c r="N11" s="63">
        <f>AgeStanSec!P11/N$3</f>
        <v>220.5</v>
      </c>
      <c r="O11" s="63">
        <f>AgeStanSec!Q11/O$3</f>
        <v>234.86195046806495</v>
      </c>
      <c r="P11" s="63">
        <f>AgeStanSec!R11/P$3</f>
        <v>241.62</v>
      </c>
      <c r="Q11" s="63">
        <f>AgeStanSec!S11/Q$3</f>
        <v>273.70158275670087</v>
      </c>
      <c r="R11" s="63">
        <f>AgeStanSec!T11/R$3</f>
        <v>292.56</v>
      </c>
      <c r="S11" s="63">
        <f>AgeStanSec!U11/S$3</f>
        <v>331.46</v>
      </c>
      <c r="T11" s="63">
        <f>AgeStanSec!V11/T$3</f>
        <v>338.64108605742462</v>
      </c>
      <c r="U11" s="63">
        <f>AgeStanSec!W11/U$3</f>
        <v>361.59500000000003</v>
      </c>
      <c r="V11" s="44"/>
    </row>
    <row r="12" spans="1:22">
      <c r="A12" s="60">
        <v>11</v>
      </c>
      <c r="B12" s="61">
        <f>AgeStanSec!C12/B$3</f>
        <v>179.6</v>
      </c>
      <c r="C12" s="61">
        <f>AgeStanSec!D12/C$3</f>
        <v>183.33333333333334</v>
      </c>
      <c r="D12" s="61">
        <f>AgeStanSec!E12/D$3</f>
        <v>184.54724409448818</v>
      </c>
      <c r="E12" s="61">
        <f>AgeStanSec!F12/E$3</f>
        <v>189.125</v>
      </c>
      <c r="F12" s="61">
        <f>AgeStanSec!G12/F$3</f>
        <v>189.51821363238685</v>
      </c>
      <c r="G12" s="61">
        <f>AgeStanSec!H12/G$3</f>
        <v>193.9</v>
      </c>
      <c r="H12" s="61">
        <f>AgeStanSec!J12/H$3</f>
        <v>195.08333333333334</v>
      </c>
      <c r="I12" s="61">
        <f>AgeStanSec!K12/I$3</f>
        <v>196.46666666666667</v>
      </c>
      <c r="J12" s="61">
        <f>AgeStanSec!L12/J$3</f>
        <v>196.66398234311617</v>
      </c>
      <c r="K12" s="61">
        <f>AgeStanSec!M12/K$3</f>
        <v>198.45</v>
      </c>
      <c r="L12" s="61">
        <f>AgeStanSec!N12/L$3</f>
        <v>199.02832089110083</v>
      </c>
      <c r="M12" s="61">
        <f>AgeStanSec!O12/M$3</f>
        <v>202.92</v>
      </c>
      <c r="N12" s="61">
        <f>AgeStanSec!P12/N$3</f>
        <v>208.06666666666666</v>
      </c>
      <c r="O12" s="61">
        <f>AgeStanSec!Q12/O$3</f>
        <v>221.40063988624243</v>
      </c>
      <c r="P12" s="61">
        <f>AgeStanSec!R12/P$3</f>
        <v>227.76</v>
      </c>
      <c r="Q12" s="61">
        <f>AgeStanSec!S12/Q$3</f>
        <v>258.01817386463051</v>
      </c>
      <c r="R12" s="61">
        <f>AgeStanSec!T12/R$3</f>
        <v>275.79000000000002</v>
      </c>
      <c r="S12" s="61">
        <f>AgeStanSec!U12/S$3</f>
        <v>312.45999999999998</v>
      </c>
      <c r="T12" s="61">
        <f>AgeStanSec!V12/T$3</f>
        <v>319.22945001193028</v>
      </c>
      <c r="U12" s="61">
        <f>AgeStanSec!W12/U$3</f>
        <v>340.86500000000001</v>
      </c>
      <c r="V12" s="44"/>
    </row>
    <row r="13" spans="1:22">
      <c r="A13" s="60">
        <v>12</v>
      </c>
      <c r="B13" s="61">
        <f>AgeStanSec!C13/B$3</f>
        <v>173</v>
      </c>
      <c r="C13" s="61">
        <f>AgeStanSec!D13/C$3</f>
        <v>176.16666666666666</v>
      </c>
      <c r="D13" s="61">
        <f>AgeStanSec!E13/D$3</f>
        <v>177.24613258569951</v>
      </c>
      <c r="E13" s="61">
        <f>AgeStanSec!F13/E$3</f>
        <v>181.375</v>
      </c>
      <c r="F13" s="61">
        <f>AgeStanSec!G13/F$3</f>
        <v>181.68893661019644</v>
      </c>
      <c r="G13" s="61">
        <f>AgeStanSec!H13/G$3</f>
        <v>185.6</v>
      </c>
      <c r="H13" s="61">
        <f>AgeStanSec!J13/H$3</f>
        <v>186.58333333333334</v>
      </c>
      <c r="I13" s="61">
        <f>AgeStanSec!K13/I$3</f>
        <v>187.66666666666666</v>
      </c>
      <c r="J13" s="61">
        <f>AgeStanSec!L13/J$3</f>
        <v>187.7783742941223</v>
      </c>
      <c r="K13" s="61">
        <f>AgeStanSec!M13/K$3</f>
        <v>189.3</v>
      </c>
      <c r="L13" s="61">
        <f>AgeStanSec!N13/L$3</f>
        <v>189.83291859225025</v>
      </c>
      <c r="M13" s="61">
        <f>AgeStanSec!O13/M$3</f>
        <v>193.4</v>
      </c>
      <c r="N13" s="61">
        <f>AgeStanSec!P13/N$3</f>
        <v>198.16666666666666</v>
      </c>
      <c r="O13" s="61">
        <f>AgeStanSec!Q13/O$3</f>
        <v>210.52257376466406</v>
      </c>
      <c r="P13" s="61">
        <f>AgeStanSec!R13/P$3</f>
        <v>216.58</v>
      </c>
      <c r="Q13" s="61">
        <f>AgeStanSec!S13/Q$3</f>
        <v>245.34220154298893</v>
      </c>
      <c r="R13" s="61">
        <f>AgeStanSec!T13/R$3</f>
        <v>262.25</v>
      </c>
      <c r="S13" s="61">
        <f>AgeStanSec!U13/S$3</f>
        <v>297.11333333333334</v>
      </c>
      <c r="T13" s="61">
        <f>AgeStanSec!V13/T$3</f>
        <v>303.55225483178236</v>
      </c>
      <c r="U13" s="61">
        <f>AgeStanSec!W13/U$3</f>
        <v>324.125</v>
      </c>
      <c r="V13" s="44"/>
    </row>
    <row r="14" spans="1:22">
      <c r="A14" s="60">
        <v>13</v>
      </c>
      <c r="B14" s="61">
        <f>AgeStanSec!C14/B$3</f>
        <v>167.4</v>
      </c>
      <c r="C14" s="61">
        <f>AgeStanSec!D14/C$3</f>
        <v>170.33333333333334</v>
      </c>
      <c r="D14" s="61">
        <f>AgeStanSec!E14/D$3</f>
        <v>171.34310625944482</v>
      </c>
      <c r="E14" s="61">
        <f>AgeStanSec!F14/E$3</f>
        <v>175</v>
      </c>
      <c r="F14" s="61">
        <f>AgeStanSec!G14/F$3</f>
        <v>175.35095044937563</v>
      </c>
      <c r="G14" s="61">
        <f>AgeStanSec!H14/G$3</f>
        <v>178.8</v>
      </c>
      <c r="H14" s="61">
        <f>AgeStanSec!J14/H$3</f>
        <v>179.66666666666666</v>
      </c>
      <c r="I14" s="61">
        <f>AgeStanSec!K14/I$3</f>
        <v>180.66666666666666</v>
      </c>
      <c r="J14" s="61">
        <f>AgeStanSec!L14/J$3</f>
        <v>180.75687982184044</v>
      </c>
      <c r="K14" s="61">
        <f>AgeStanSec!M14/K$3</f>
        <v>182.1</v>
      </c>
      <c r="L14" s="61">
        <f>AgeStanSec!N14/L$3</f>
        <v>182.62827349211992</v>
      </c>
      <c r="M14" s="61">
        <f>AgeStanSec!O14/M$3</f>
        <v>185.88</v>
      </c>
      <c r="N14" s="61">
        <f>AgeStanSec!P14/N$3</f>
        <v>190.26666666666668</v>
      </c>
      <c r="O14" s="61">
        <f>AgeStanSec!Q14/O$3</f>
        <v>201.73006280364973</v>
      </c>
      <c r="P14" s="61">
        <f>AgeStanSec!R14/P$3</f>
        <v>207.52</v>
      </c>
      <c r="Q14" s="61">
        <f>AgeStanSec!S14/Q$3</f>
        <v>235.10200429491766</v>
      </c>
      <c r="R14" s="61">
        <f>AgeStanSec!T14/R$3</f>
        <v>251.29</v>
      </c>
      <c r="S14" s="61">
        <f>AgeStanSec!U14/S$3</f>
        <v>284.70666666666665</v>
      </c>
      <c r="T14" s="61">
        <f>AgeStanSec!V14/T$3</f>
        <v>290.87628251014075</v>
      </c>
      <c r="U14" s="61">
        <f>AgeStanSec!W14/U$3</f>
        <v>310.58999999999997</v>
      </c>
      <c r="V14" s="44"/>
    </row>
    <row r="15" spans="1:22">
      <c r="A15" s="60">
        <v>14</v>
      </c>
      <c r="B15" s="61">
        <f>AgeStanSec!C15/B$3</f>
        <v>163.19999999999999</v>
      </c>
      <c r="C15" s="61">
        <f>AgeStanSec!D15/C$3</f>
        <v>165.83333333333334</v>
      </c>
      <c r="D15" s="61">
        <f>AgeStanSec!E15/D$3</f>
        <v>166.68282231766483</v>
      </c>
      <c r="E15" s="61">
        <f>AgeStanSec!F15/E$3</f>
        <v>169.875</v>
      </c>
      <c r="F15" s="61">
        <f>AgeStanSec!G15/F$3</f>
        <v>170.13143243458202</v>
      </c>
      <c r="G15" s="61">
        <f>AgeStanSec!H15/G$3</f>
        <v>173.2</v>
      </c>
      <c r="H15" s="61">
        <f>AgeStanSec!J15/H$3</f>
        <v>174.08333333333334</v>
      </c>
      <c r="I15" s="61">
        <f>AgeStanSec!K15/I$3</f>
        <v>175.06666666666666</v>
      </c>
      <c r="J15" s="61">
        <f>AgeStanSec!L15/J$3</f>
        <v>175.16453909170443</v>
      </c>
      <c r="K15" s="61">
        <f>AgeStanSec!M15/K$3</f>
        <v>176.5</v>
      </c>
      <c r="L15" s="61">
        <f>AgeStanSec!N15/L$3</f>
        <v>176.98779476241262</v>
      </c>
      <c r="M15" s="61">
        <f>AgeStanSec!O15/M$3</f>
        <v>179.96</v>
      </c>
      <c r="N15" s="61">
        <f>AgeStanSec!P15/N$3</f>
        <v>183.96666666666667</v>
      </c>
      <c r="O15" s="61">
        <f>AgeStanSec!Q15/O$3</f>
        <v>194.59651617490223</v>
      </c>
      <c r="P15" s="61">
        <f>AgeStanSec!R15/P$3</f>
        <v>200.2</v>
      </c>
      <c r="Q15" s="61">
        <f>AgeStanSec!S15/Q$3</f>
        <v>226.80048516662688</v>
      </c>
      <c r="R15" s="61">
        <f>AgeStanSec!T15/R$3</f>
        <v>242.42</v>
      </c>
      <c r="S15" s="61">
        <f>AgeStanSec!U15/S$3</f>
        <v>274.66000000000003</v>
      </c>
      <c r="T15" s="61">
        <f>AgeStanSec!V15/T$3</f>
        <v>280.60501670245765</v>
      </c>
      <c r="U15" s="61">
        <f>AgeStanSec!W15/U$3</f>
        <v>299.625</v>
      </c>
      <c r="V15" s="44"/>
    </row>
    <row r="16" spans="1:22">
      <c r="A16" s="62">
        <v>15</v>
      </c>
      <c r="B16" s="63">
        <f>AgeStanSec!C16/B$3</f>
        <v>160</v>
      </c>
      <c r="C16" s="63">
        <f>AgeStanSec!D16/C$3</f>
        <v>162.16666666666666</v>
      </c>
      <c r="D16" s="63">
        <f>AgeStanSec!E16/D$3</f>
        <v>162.95459516424083</v>
      </c>
      <c r="E16" s="63">
        <f>AgeStanSec!F16/E$3</f>
        <v>165.75</v>
      </c>
      <c r="F16" s="63">
        <f>AgeStanSec!G16/F$3</f>
        <v>166.03038256581561</v>
      </c>
      <c r="G16" s="63">
        <f>AgeStanSec!H16/G$3</f>
        <v>168.7</v>
      </c>
      <c r="H16" s="63">
        <f>AgeStanSec!J16/H$3</f>
        <v>169.66666666666666</v>
      </c>
      <c r="I16" s="63">
        <f>AgeStanSec!K16/I$3</f>
        <v>170.73333333333332</v>
      </c>
      <c r="J16" s="63">
        <f>AgeStanSec!L16/J$3</f>
        <v>170.87707786526684</v>
      </c>
      <c r="K16" s="63">
        <f>AgeStanSec!M16/K$3</f>
        <v>172.3</v>
      </c>
      <c r="L16" s="63">
        <f>AgeStanSec!N16/L$3</f>
        <v>172.7692854603626</v>
      </c>
      <c r="M16" s="63">
        <f>AgeStanSec!O16/M$3</f>
        <v>175.4</v>
      </c>
      <c r="N16" s="63">
        <f>AgeStanSec!P16/N$3</f>
        <v>179.1</v>
      </c>
      <c r="O16" s="63">
        <f>AgeStanSec!Q16/O$3</f>
        <v>188.88493897381207</v>
      </c>
      <c r="P16" s="63">
        <f>AgeStanSec!R16/P$3</f>
        <v>194.32</v>
      </c>
      <c r="Q16" s="63">
        <f>AgeStanSec!S16/Q$3</f>
        <v>220.12695856199792</v>
      </c>
      <c r="R16" s="63">
        <f>AgeStanSec!T16/R$3</f>
        <v>235.29</v>
      </c>
      <c r="S16" s="63">
        <f>AgeStanSec!U16/S$3</f>
        <v>266.58</v>
      </c>
      <c r="T16" s="63">
        <f>AgeStanSec!V16/T$3</f>
        <v>272.35320726954586</v>
      </c>
      <c r="U16" s="63">
        <f>AgeStanSec!W16/U$3</f>
        <v>290.815</v>
      </c>
      <c r="V16" s="44"/>
    </row>
    <row r="17" spans="1:22">
      <c r="A17" s="60">
        <v>16</v>
      </c>
      <c r="B17" s="61">
        <f>AgeStanSec!C17/B$3</f>
        <v>157.6</v>
      </c>
      <c r="C17" s="61">
        <f>AgeStanSec!D17/C$3</f>
        <v>159.5</v>
      </c>
      <c r="D17" s="61">
        <f>AgeStanSec!E17/D$3</f>
        <v>160.15842479917282</v>
      </c>
      <c r="E17" s="61">
        <f>AgeStanSec!F17/E$3</f>
        <v>162.625</v>
      </c>
      <c r="F17" s="61">
        <f>AgeStanSec!G17/F$3</f>
        <v>162.92352660462896</v>
      </c>
      <c r="G17" s="61">
        <f>AgeStanSec!H17/G$3</f>
        <v>165.1</v>
      </c>
      <c r="H17" s="61">
        <f>AgeStanSec!J17/H$3</f>
        <v>166.16666666666666</v>
      </c>
      <c r="I17" s="61">
        <f>AgeStanSec!K17/I$3</f>
        <v>167.4</v>
      </c>
      <c r="J17" s="61">
        <f>AgeStanSec!L17/J$3</f>
        <v>167.64594766563269</v>
      </c>
      <c r="K17" s="61">
        <f>AgeStanSec!M17/K$3</f>
        <v>169.2</v>
      </c>
      <c r="L17" s="61">
        <f>AgeStanSec!N17/L$3</f>
        <v>169.73575068136034</v>
      </c>
      <c r="M17" s="61">
        <f>AgeStanSec!O17/M$3</f>
        <v>172.08</v>
      </c>
      <c r="N17" s="61">
        <f>AgeStanSec!P17/N$3</f>
        <v>175.36666666666667</v>
      </c>
      <c r="O17" s="61">
        <f>AgeStanSec!Q17/O$3</f>
        <v>184.3820357862306</v>
      </c>
      <c r="P17" s="61">
        <f>AgeStanSec!R17/P$3</f>
        <v>189.68</v>
      </c>
      <c r="Q17" s="61">
        <f>AgeStanSec!S17/Q$3</f>
        <v>214.87015827567006</v>
      </c>
      <c r="R17" s="61">
        <f>AgeStanSec!T17/R$3</f>
        <v>229.68</v>
      </c>
      <c r="S17" s="61">
        <f>AgeStanSec!U17/S$3</f>
        <v>260.21333333333331</v>
      </c>
      <c r="T17" s="61">
        <f>AgeStanSec!V17/T$3</f>
        <v>265.85366459874331</v>
      </c>
      <c r="U17" s="61">
        <f>AgeStanSec!W17/U$3</f>
        <v>283.87</v>
      </c>
      <c r="V17" s="44"/>
    </row>
    <row r="18" spans="1:22">
      <c r="A18" s="60">
        <v>17</v>
      </c>
      <c r="B18" s="61">
        <f>AgeStanSec!C18/B$3</f>
        <v>155.6</v>
      </c>
      <c r="C18" s="61">
        <f>AgeStanSec!D18/C$3</f>
        <v>157.33333333333334</v>
      </c>
      <c r="D18" s="61">
        <f>AgeStanSec!E18/D$3</f>
        <v>157.98362562634216</v>
      </c>
      <c r="E18" s="61">
        <f>AgeStanSec!F18/E$3</f>
        <v>160.125</v>
      </c>
      <c r="F18" s="61">
        <f>AgeStanSec!G18/F$3</f>
        <v>160.31376759723216</v>
      </c>
      <c r="G18" s="61">
        <f>AgeStanSec!H18/G$3</f>
        <v>162.30000000000001</v>
      </c>
      <c r="H18" s="61">
        <f>AgeStanSec!J18/H$3</f>
        <v>163.58333333333334</v>
      </c>
      <c r="I18" s="61">
        <f>AgeStanSec!K18/I$3</f>
        <v>165.06666666666666</v>
      </c>
      <c r="J18" s="61">
        <f>AgeStanSec!L18/J$3</f>
        <v>165.34687425435456</v>
      </c>
      <c r="K18" s="61">
        <f>AgeStanSec!M18/K$3</f>
        <v>167.15</v>
      </c>
      <c r="L18" s="61">
        <f>AgeStanSec!N18/L$3</f>
        <v>167.74499348264013</v>
      </c>
      <c r="M18" s="61">
        <f>AgeStanSec!O18/M$3</f>
        <v>169.68</v>
      </c>
      <c r="N18" s="61">
        <f>AgeStanSec!P18/N$3</f>
        <v>172.5</v>
      </c>
      <c r="O18" s="61">
        <f>AgeStanSec!Q18/O$3</f>
        <v>180.49531935063396</v>
      </c>
      <c r="P18" s="61">
        <f>AgeStanSec!R18/P$3</f>
        <v>185.68</v>
      </c>
      <c r="Q18" s="61">
        <f>AgeStanSec!S18/Q$3</f>
        <v>210.34657599618228</v>
      </c>
      <c r="R18" s="61">
        <f>AgeStanSec!T18/R$3</f>
        <v>224.84</v>
      </c>
      <c r="S18" s="61">
        <f>AgeStanSec!U18/S$3</f>
        <v>254.74</v>
      </c>
      <c r="T18" s="61">
        <f>AgeStanSec!V18/T$3</f>
        <v>260.25511015668496</v>
      </c>
      <c r="U18" s="61">
        <f>AgeStanSec!W18/U$3</f>
        <v>277.89499999999998</v>
      </c>
      <c r="V18" s="44"/>
    </row>
    <row r="19" spans="1:22">
      <c r="A19" s="60">
        <v>18</v>
      </c>
      <c r="B19" s="61">
        <f>AgeStanSec!C19/B$3</f>
        <v>154.19999999999999</v>
      </c>
      <c r="C19" s="61">
        <f>AgeStanSec!D19/C$3</f>
        <v>155.83333333333334</v>
      </c>
      <c r="D19" s="61">
        <f>AgeStanSec!E19/D$3</f>
        <v>156.27485484768948</v>
      </c>
      <c r="E19" s="61">
        <f>AgeStanSec!F19/E$3</f>
        <v>158.25</v>
      </c>
      <c r="F19" s="61">
        <f>AgeStanSec!G19/F$3</f>
        <v>158.44965402052014</v>
      </c>
      <c r="G19" s="61">
        <f>AgeStanSec!H19/G$3</f>
        <v>160.30000000000001</v>
      </c>
      <c r="H19" s="61">
        <f>AgeStanSec!J19/H$3</f>
        <v>161.58333333333334</v>
      </c>
      <c r="I19" s="61">
        <f>AgeStanSec!K19/I$3</f>
        <v>163.19999999999999</v>
      </c>
      <c r="J19" s="61">
        <f>AgeStanSec!L19/J$3</f>
        <v>163.48276067764255</v>
      </c>
      <c r="K19" s="61">
        <f>AgeStanSec!M19/K$3</f>
        <v>165.45</v>
      </c>
      <c r="L19" s="61">
        <f>AgeStanSec!N19/L$3</f>
        <v>166.08602915037326</v>
      </c>
      <c r="M19" s="61">
        <f>AgeStanSec!O19/M$3</f>
        <v>167.6</v>
      </c>
      <c r="N19" s="61">
        <f>AgeStanSec!P19/N$3</f>
        <v>170</v>
      </c>
      <c r="O19" s="61">
        <f>AgeStanSec!Q19/O$3</f>
        <v>177.12999170517833</v>
      </c>
      <c r="P19" s="61">
        <f>AgeStanSec!R19/P$3</f>
        <v>182.24</v>
      </c>
      <c r="Q19" s="61">
        <f>AgeStanSec!S19/Q$3</f>
        <v>206.44436490893182</v>
      </c>
      <c r="R19" s="61">
        <f>AgeStanSec!T19/R$3</f>
        <v>220.66</v>
      </c>
      <c r="S19" s="61">
        <f>AgeStanSec!U19/S$3</f>
        <v>250</v>
      </c>
      <c r="T19" s="61">
        <f>AgeStanSec!V19/T$3</f>
        <v>255.41462856915612</v>
      </c>
      <c r="U19" s="61">
        <f>AgeStanSec!W19/U$3</f>
        <v>272.72500000000002</v>
      </c>
      <c r="V19" s="44"/>
    </row>
    <row r="20" spans="1:22">
      <c r="A20" s="60">
        <v>19</v>
      </c>
      <c r="B20" s="61">
        <f>AgeStanSec!C20/B$3</f>
        <v>153.80000000000001</v>
      </c>
      <c r="C20" s="61">
        <f>AgeStanSec!D20/C$3</f>
        <v>155.16666666666666</v>
      </c>
      <c r="D20" s="61">
        <f>AgeStanSec!E20/D$3</f>
        <v>155.49814085739283</v>
      </c>
      <c r="E20" s="61">
        <f>AgeStanSec!F20/E$3</f>
        <v>157.25</v>
      </c>
      <c r="F20" s="61">
        <f>AgeStanSec!G20/F$3</f>
        <v>157.45546011294041</v>
      </c>
      <c r="G20" s="61">
        <f>AgeStanSec!H20/G$3</f>
        <v>158.9</v>
      </c>
      <c r="H20" s="61">
        <f>AgeStanSec!J20/H$3</f>
        <v>160.16666666666666</v>
      </c>
      <c r="I20" s="61">
        <f>AgeStanSec!K20/I$3</f>
        <v>161.66666666666666</v>
      </c>
      <c r="J20" s="61">
        <f>AgeStanSec!L20/J$3</f>
        <v>161.92933269704923</v>
      </c>
      <c r="K20" s="61">
        <f>AgeStanSec!M20/K$3</f>
        <v>163.80000000000001</v>
      </c>
      <c r="L20" s="61">
        <f>AgeStanSec!N20/L$3</f>
        <v>164.37966583718449</v>
      </c>
      <c r="M20" s="61">
        <f>AgeStanSec!O20/M$3</f>
        <v>165.76</v>
      </c>
      <c r="N20" s="61">
        <f>AgeStanSec!P20/N$3</f>
        <v>167.93333333333334</v>
      </c>
      <c r="O20" s="61">
        <f>AgeStanSec!Q20/O$3</f>
        <v>174.61784571631711</v>
      </c>
      <c r="P20" s="61">
        <f>AgeStanSec!R20/P$3</f>
        <v>179.64</v>
      </c>
      <c r="Q20" s="61">
        <f>AgeStanSec!S20/Q$3</f>
        <v>203.49906545772686</v>
      </c>
      <c r="R20" s="61">
        <f>AgeStanSec!T20/R$3</f>
        <v>217.52</v>
      </c>
      <c r="S20" s="61">
        <f>AgeStanSec!U20/S$3</f>
        <v>246.43333333333334</v>
      </c>
      <c r="T20" s="61">
        <f>AgeStanSec!V20/T$3</f>
        <v>251.77339338264534</v>
      </c>
      <c r="U20" s="61">
        <f>AgeStanSec!W20/U$3</f>
        <v>268.83999999999997</v>
      </c>
      <c r="V20" s="44"/>
    </row>
    <row r="21" spans="1:22">
      <c r="A21" s="62">
        <v>20</v>
      </c>
      <c r="B21" s="63">
        <f>AgeStanSec!C21/B$3</f>
        <v>153.80000000000001</v>
      </c>
      <c r="C21" s="63">
        <f>AgeStanSec!D21/C$3</f>
        <v>155</v>
      </c>
      <c r="D21" s="63">
        <f>AgeStanSec!E21/D$3</f>
        <v>155.34279805933349</v>
      </c>
      <c r="E21" s="63">
        <f>AgeStanSec!F21/E$3</f>
        <v>156.875</v>
      </c>
      <c r="F21" s="63">
        <f>AgeStanSec!G21/F$3</f>
        <v>157.08263739759801</v>
      </c>
      <c r="G21" s="63">
        <f>AgeStanSec!H21/G$3</f>
        <v>158.4</v>
      </c>
      <c r="H21" s="63">
        <f>AgeStanSec!J21/H$3</f>
        <v>159.58333333333334</v>
      </c>
      <c r="I21" s="63">
        <f>AgeStanSec!K21/I$3</f>
        <v>161</v>
      </c>
      <c r="J21" s="63">
        <f>AgeStanSec!L21/J$3</f>
        <v>161.24582438558815</v>
      </c>
      <c r="K21" s="63">
        <f>AgeStanSec!M21/K$3</f>
        <v>163</v>
      </c>
      <c r="L21" s="63">
        <f>AgeStanSec!N21/L$3</f>
        <v>163.57388316151201</v>
      </c>
      <c r="M21" s="63">
        <f>AgeStanSec!O21/M$3</f>
        <v>164.72</v>
      </c>
      <c r="N21" s="63">
        <f>AgeStanSec!P21/N$3</f>
        <v>166.7</v>
      </c>
      <c r="O21" s="63">
        <f>AgeStanSec!Q21/O$3</f>
        <v>172.84038393174546</v>
      </c>
      <c r="P21" s="63">
        <f>AgeStanSec!R21/P$3</f>
        <v>177.82</v>
      </c>
      <c r="Q21" s="63">
        <f>AgeStanSec!S21/Q$3</f>
        <v>201.44854052334367</v>
      </c>
      <c r="R21" s="63">
        <f>AgeStanSec!T21/R$3</f>
        <v>215.32</v>
      </c>
      <c r="S21" s="63">
        <f>AgeStanSec!U21/S$3</f>
        <v>243.95333333333335</v>
      </c>
      <c r="T21" s="63">
        <f>AgeStanSec!V21/T$3</f>
        <v>249.23819891831701</v>
      </c>
      <c r="U21" s="63">
        <f>AgeStanSec!W21/U$3</f>
        <v>266.13</v>
      </c>
      <c r="V21" s="44"/>
    </row>
    <row r="22" spans="1:22">
      <c r="A22" s="60">
        <v>21</v>
      </c>
      <c r="B22" s="61">
        <f>AgeStanSec!C22/B$3</f>
        <v>153.80000000000001</v>
      </c>
      <c r="C22" s="61">
        <f>AgeStanSec!D22/C$3</f>
        <v>155</v>
      </c>
      <c r="D22" s="61">
        <f>AgeStanSec!E22/D$3</f>
        <v>155.34279805933349</v>
      </c>
      <c r="E22" s="61">
        <f>AgeStanSec!F22/E$3</f>
        <v>156.875</v>
      </c>
      <c r="F22" s="61">
        <f>AgeStanSec!G22/F$3</f>
        <v>157.08263739759801</v>
      </c>
      <c r="G22" s="61">
        <f>AgeStanSec!H22/G$3</f>
        <v>158.4</v>
      </c>
      <c r="H22" s="61">
        <f>AgeStanSec!J22/H$3</f>
        <v>159.58333333333334</v>
      </c>
      <c r="I22" s="61">
        <f>AgeStanSec!K22/I$3</f>
        <v>161</v>
      </c>
      <c r="J22" s="61">
        <f>AgeStanSec!L22/J$3</f>
        <v>161.24582438558815</v>
      </c>
      <c r="K22" s="61">
        <f>AgeStanSec!M22/K$3</f>
        <v>163</v>
      </c>
      <c r="L22" s="61">
        <f>AgeStanSec!N22/L$3</f>
        <v>163.57388316151201</v>
      </c>
      <c r="M22" s="61">
        <f>AgeStanSec!O22/M$3</f>
        <v>164.48</v>
      </c>
      <c r="N22" s="61">
        <f>AgeStanSec!P22/N$3</f>
        <v>166.16666666666666</v>
      </c>
      <c r="O22" s="61">
        <f>AgeStanSec!Q22/O$3</f>
        <v>171.79760635146343</v>
      </c>
      <c r="P22" s="61">
        <f>AgeStanSec!R22/P$3</f>
        <v>176.76</v>
      </c>
      <c r="Q22" s="61">
        <f>AgeStanSec!S22/Q$3</f>
        <v>200.23065298655848</v>
      </c>
      <c r="R22" s="61">
        <f>AgeStanSec!T22/R$3</f>
        <v>214.03</v>
      </c>
      <c r="S22" s="61">
        <f>AgeStanSec!U22/S$3</f>
        <v>242.48666666666668</v>
      </c>
      <c r="T22" s="61">
        <f>AgeStanSec!V22/T$3</f>
        <v>247.74069434502505</v>
      </c>
      <c r="U22" s="61">
        <f>AgeStanSec!W22/U$3</f>
        <v>264.52999999999997</v>
      </c>
      <c r="V22" s="44"/>
    </row>
    <row r="23" spans="1:22">
      <c r="A23" s="60">
        <v>22</v>
      </c>
      <c r="B23" s="61">
        <f>AgeStanSec!C23/B$3</f>
        <v>153.80000000000001</v>
      </c>
      <c r="C23" s="61">
        <f>AgeStanSec!D23/C$3</f>
        <v>155</v>
      </c>
      <c r="D23" s="61">
        <f>AgeStanSec!E23/D$3</f>
        <v>155.34279805933349</v>
      </c>
      <c r="E23" s="61">
        <f>AgeStanSec!F23/E$3</f>
        <v>156.875</v>
      </c>
      <c r="F23" s="61">
        <f>AgeStanSec!G23/F$3</f>
        <v>157.08263739759801</v>
      </c>
      <c r="G23" s="61">
        <f>AgeStanSec!H23/G$3</f>
        <v>158.4</v>
      </c>
      <c r="H23" s="61">
        <f>AgeStanSec!J23/H$3</f>
        <v>159.58333333333334</v>
      </c>
      <c r="I23" s="61">
        <f>AgeStanSec!K23/I$3</f>
        <v>161</v>
      </c>
      <c r="J23" s="61">
        <f>AgeStanSec!L23/J$3</f>
        <v>161.24582438558815</v>
      </c>
      <c r="K23" s="61">
        <f>AgeStanSec!M23/K$3</f>
        <v>163</v>
      </c>
      <c r="L23" s="61">
        <f>AgeStanSec!N23/L$3</f>
        <v>163.57388316151201</v>
      </c>
      <c r="M23" s="61">
        <f>AgeStanSec!O23/M$3</f>
        <v>164.4</v>
      </c>
      <c r="N23" s="61">
        <f>AgeStanSec!P23/N$3</f>
        <v>166</v>
      </c>
      <c r="O23" s="61">
        <f>AgeStanSec!Q23/O$3</f>
        <v>171.46581348501007</v>
      </c>
      <c r="P23" s="61">
        <f>AgeStanSec!R23/P$3</f>
        <v>176.4</v>
      </c>
      <c r="Q23" s="61">
        <f>AgeStanSec!S23/Q$3</f>
        <v>199.83297542352659</v>
      </c>
      <c r="R23" s="61">
        <f>AgeStanSec!T23/R$3</f>
        <v>213.6</v>
      </c>
      <c r="S23" s="61">
        <f>AgeStanSec!U23/S$3</f>
        <v>242</v>
      </c>
      <c r="T23" s="61">
        <f>AgeStanSec!V23/T$3</f>
        <v>247.24359739123517</v>
      </c>
      <c r="U23" s="61">
        <f>AgeStanSec!W23/U$3</f>
        <v>264</v>
      </c>
      <c r="V23" s="44"/>
    </row>
    <row r="24" spans="1:22">
      <c r="A24" s="60">
        <v>23</v>
      </c>
      <c r="B24" s="61">
        <f>AgeStanSec!C24/B$3</f>
        <v>153.80000000000001</v>
      </c>
      <c r="C24" s="61">
        <f>AgeStanSec!D24/C$3</f>
        <v>155</v>
      </c>
      <c r="D24" s="61">
        <f>AgeStanSec!E24/D$3</f>
        <v>155.34279805933349</v>
      </c>
      <c r="E24" s="61">
        <f>AgeStanSec!F24/E$3</f>
        <v>156.875</v>
      </c>
      <c r="F24" s="61">
        <f>AgeStanSec!G24/F$3</f>
        <v>157.08263739759801</v>
      </c>
      <c r="G24" s="61">
        <f>AgeStanSec!H24/G$3</f>
        <v>158.4</v>
      </c>
      <c r="H24" s="61">
        <f>AgeStanSec!J24/H$3</f>
        <v>159.58333333333334</v>
      </c>
      <c r="I24" s="61">
        <f>AgeStanSec!K24/I$3</f>
        <v>161</v>
      </c>
      <c r="J24" s="61">
        <f>AgeStanSec!L24/J$3</f>
        <v>161.24582438558815</v>
      </c>
      <c r="K24" s="61">
        <f>AgeStanSec!M24/K$3</f>
        <v>163</v>
      </c>
      <c r="L24" s="61">
        <f>AgeStanSec!N24/L$3</f>
        <v>163.57388316151201</v>
      </c>
      <c r="M24" s="61">
        <f>AgeStanSec!O24/M$3</f>
        <v>164.4</v>
      </c>
      <c r="N24" s="61">
        <f>AgeStanSec!P24/N$3</f>
        <v>166</v>
      </c>
      <c r="O24" s="61">
        <f>AgeStanSec!Q24/O$3</f>
        <v>171.46581348501007</v>
      </c>
      <c r="P24" s="61">
        <f>AgeStanSec!R24/P$3</f>
        <v>176.4</v>
      </c>
      <c r="Q24" s="61">
        <f>AgeStanSec!S24/Q$3</f>
        <v>199.83297542352659</v>
      </c>
      <c r="R24" s="61">
        <f>AgeStanSec!T24/R$3</f>
        <v>213.6</v>
      </c>
      <c r="S24" s="61">
        <f>AgeStanSec!U24/S$3</f>
        <v>242</v>
      </c>
      <c r="T24" s="61">
        <f>AgeStanSec!V24/T$3</f>
        <v>247.24359739123517</v>
      </c>
      <c r="U24" s="61">
        <f>AgeStanSec!W24/U$3</f>
        <v>264</v>
      </c>
      <c r="V24" s="44"/>
    </row>
    <row r="25" spans="1:22">
      <c r="A25" s="60">
        <v>24</v>
      </c>
      <c r="B25" s="61">
        <f>AgeStanSec!C25/B$3</f>
        <v>153.80000000000001</v>
      </c>
      <c r="C25" s="61">
        <f>AgeStanSec!D25/C$3</f>
        <v>155</v>
      </c>
      <c r="D25" s="61">
        <f>AgeStanSec!E25/D$3</f>
        <v>155.34279805933349</v>
      </c>
      <c r="E25" s="61">
        <f>AgeStanSec!F25/E$3</f>
        <v>156.875</v>
      </c>
      <c r="F25" s="61">
        <f>AgeStanSec!G25/F$3</f>
        <v>157.08263739759801</v>
      </c>
      <c r="G25" s="61">
        <f>AgeStanSec!H25/G$3</f>
        <v>158.4</v>
      </c>
      <c r="H25" s="61">
        <f>AgeStanSec!J25/H$3</f>
        <v>159.58333333333334</v>
      </c>
      <c r="I25" s="61">
        <f>AgeStanSec!K25/I$3</f>
        <v>161</v>
      </c>
      <c r="J25" s="61">
        <f>AgeStanSec!L25/J$3</f>
        <v>161.24582438558815</v>
      </c>
      <c r="K25" s="61">
        <f>AgeStanSec!M25/K$3</f>
        <v>163</v>
      </c>
      <c r="L25" s="61">
        <f>AgeStanSec!N25/L$3</f>
        <v>163.57388316151201</v>
      </c>
      <c r="M25" s="61">
        <f>AgeStanSec!O25/M$3</f>
        <v>164.4</v>
      </c>
      <c r="N25" s="61">
        <f>AgeStanSec!P25/N$3</f>
        <v>166</v>
      </c>
      <c r="O25" s="61">
        <f>AgeStanSec!Q25/O$3</f>
        <v>171.46581348501007</v>
      </c>
      <c r="P25" s="61">
        <f>AgeStanSec!R25/P$3</f>
        <v>176.4</v>
      </c>
      <c r="Q25" s="61">
        <f>AgeStanSec!S25/Q$3</f>
        <v>199.83297542352659</v>
      </c>
      <c r="R25" s="61">
        <f>AgeStanSec!T25/R$3</f>
        <v>213.6</v>
      </c>
      <c r="S25" s="61">
        <f>AgeStanSec!U25/S$3</f>
        <v>242</v>
      </c>
      <c r="T25" s="61">
        <f>AgeStanSec!V25/T$3</f>
        <v>247.24359739123517</v>
      </c>
      <c r="U25" s="61">
        <f>AgeStanSec!W25/U$3</f>
        <v>264</v>
      </c>
      <c r="V25" s="44"/>
    </row>
    <row r="26" spans="1:22">
      <c r="A26" s="62">
        <v>25</v>
      </c>
      <c r="B26" s="63">
        <f>AgeStanSec!C26/B$3</f>
        <v>153.80000000000001</v>
      </c>
      <c r="C26" s="63">
        <f>AgeStanSec!D26/C$3</f>
        <v>155</v>
      </c>
      <c r="D26" s="63">
        <f>AgeStanSec!E26/D$3</f>
        <v>155.34279805933349</v>
      </c>
      <c r="E26" s="63">
        <f>AgeStanSec!F26/E$3</f>
        <v>156.875</v>
      </c>
      <c r="F26" s="63">
        <f>AgeStanSec!G26/F$3</f>
        <v>157.08263739759801</v>
      </c>
      <c r="G26" s="63">
        <f>AgeStanSec!H26/G$3</f>
        <v>158.4</v>
      </c>
      <c r="H26" s="63">
        <f>AgeStanSec!J26/H$3</f>
        <v>159.58333333333334</v>
      </c>
      <c r="I26" s="63">
        <f>AgeStanSec!K26/I$3</f>
        <v>161</v>
      </c>
      <c r="J26" s="63">
        <f>AgeStanSec!L26/J$3</f>
        <v>161.24582438558815</v>
      </c>
      <c r="K26" s="63">
        <f>AgeStanSec!M26/K$3</f>
        <v>163</v>
      </c>
      <c r="L26" s="63">
        <f>AgeStanSec!N26/L$3</f>
        <v>163.57388316151201</v>
      </c>
      <c r="M26" s="63">
        <f>AgeStanSec!O26/M$3</f>
        <v>164.4</v>
      </c>
      <c r="N26" s="63">
        <f>AgeStanSec!P26/N$3</f>
        <v>166</v>
      </c>
      <c r="O26" s="63">
        <f>AgeStanSec!Q26/O$3</f>
        <v>171.46581348501007</v>
      </c>
      <c r="P26" s="63">
        <f>AgeStanSec!R26/P$3</f>
        <v>176.4</v>
      </c>
      <c r="Q26" s="63">
        <f>AgeStanSec!S26/Q$3</f>
        <v>199.83297542352659</v>
      </c>
      <c r="R26" s="63">
        <f>AgeStanSec!T26/R$3</f>
        <v>213.6</v>
      </c>
      <c r="S26" s="63">
        <f>AgeStanSec!U26/S$3</f>
        <v>242</v>
      </c>
      <c r="T26" s="63">
        <f>AgeStanSec!V26/T$3</f>
        <v>247.24359739123517</v>
      </c>
      <c r="U26" s="63">
        <f>AgeStanSec!W26/U$3</f>
        <v>264</v>
      </c>
      <c r="V26" s="44"/>
    </row>
    <row r="27" spans="1:22">
      <c r="A27" s="60">
        <v>26</v>
      </c>
      <c r="B27" s="61">
        <f>AgeStanSec!C27/B$3</f>
        <v>153.80000000000001</v>
      </c>
      <c r="C27" s="61">
        <f>AgeStanSec!D27/C$3</f>
        <v>155</v>
      </c>
      <c r="D27" s="61">
        <f>AgeStanSec!E27/D$3</f>
        <v>155.34279805933349</v>
      </c>
      <c r="E27" s="61">
        <f>AgeStanSec!F27/E$3</f>
        <v>156.875</v>
      </c>
      <c r="F27" s="61">
        <f>AgeStanSec!G27/F$3</f>
        <v>157.08263739759801</v>
      </c>
      <c r="G27" s="61">
        <f>AgeStanSec!H27/G$3</f>
        <v>158.4</v>
      </c>
      <c r="H27" s="61">
        <f>AgeStanSec!J27/H$3</f>
        <v>159.58333333333334</v>
      </c>
      <c r="I27" s="61">
        <f>AgeStanSec!K27/I$3</f>
        <v>161</v>
      </c>
      <c r="J27" s="61">
        <f>AgeStanSec!L27/J$3</f>
        <v>161.24582438558815</v>
      </c>
      <c r="K27" s="61">
        <f>AgeStanSec!M27/K$3</f>
        <v>163</v>
      </c>
      <c r="L27" s="61">
        <f>AgeStanSec!N27/L$3</f>
        <v>163.57388316151201</v>
      </c>
      <c r="M27" s="61">
        <f>AgeStanSec!O27/M$3</f>
        <v>164.4</v>
      </c>
      <c r="N27" s="61">
        <f>AgeStanSec!P27/N$3</f>
        <v>166</v>
      </c>
      <c r="O27" s="61">
        <f>AgeStanSec!Q27/O$3</f>
        <v>171.46581348501007</v>
      </c>
      <c r="P27" s="61">
        <f>AgeStanSec!R27/P$3</f>
        <v>176.4</v>
      </c>
      <c r="Q27" s="61">
        <f>AgeStanSec!S27/Q$3</f>
        <v>199.83297542352659</v>
      </c>
      <c r="R27" s="61">
        <f>AgeStanSec!T27/R$3</f>
        <v>213.6</v>
      </c>
      <c r="S27" s="61">
        <f>AgeStanSec!U27/S$3</f>
        <v>242</v>
      </c>
      <c r="T27" s="61">
        <f>AgeStanSec!V27/T$3</f>
        <v>247.24359739123517</v>
      </c>
      <c r="U27" s="61">
        <f>AgeStanSec!W27/U$3</f>
        <v>264</v>
      </c>
      <c r="V27" s="44"/>
    </row>
    <row r="28" spans="1:22">
      <c r="A28" s="60">
        <v>27</v>
      </c>
      <c r="B28" s="61">
        <f>AgeStanSec!C28/B$3</f>
        <v>153.80000000000001</v>
      </c>
      <c r="C28" s="61">
        <f>AgeStanSec!D28/C$3</f>
        <v>155</v>
      </c>
      <c r="D28" s="61">
        <f>AgeStanSec!E28/D$3</f>
        <v>155.34279805933349</v>
      </c>
      <c r="E28" s="61">
        <f>AgeStanSec!F28/E$3</f>
        <v>156.875</v>
      </c>
      <c r="F28" s="61">
        <f>AgeStanSec!G28/F$3</f>
        <v>157.08263739759801</v>
      </c>
      <c r="G28" s="61">
        <f>AgeStanSec!H28/G$3</f>
        <v>158.4</v>
      </c>
      <c r="H28" s="61">
        <f>AgeStanSec!J28/H$3</f>
        <v>159.58333333333334</v>
      </c>
      <c r="I28" s="61">
        <f>AgeStanSec!K28/I$3</f>
        <v>161</v>
      </c>
      <c r="J28" s="61">
        <f>AgeStanSec!L28/J$3</f>
        <v>161.24582438558815</v>
      </c>
      <c r="K28" s="61">
        <f>AgeStanSec!M28/K$3</f>
        <v>163</v>
      </c>
      <c r="L28" s="61">
        <f>AgeStanSec!N28/L$3</f>
        <v>163.57388316151201</v>
      </c>
      <c r="M28" s="61">
        <f>AgeStanSec!O28/M$3</f>
        <v>164.4</v>
      </c>
      <c r="N28" s="61">
        <f>AgeStanSec!P28/N$3</f>
        <v>166</v>
      </c>
      <c r="O28" s="61">
        <f>AgeStanSec!Q28/O$3</f>
        <v>171.46581348501007</v>
      </c>
      <c r="P28" s="61">
        <f>AgeStanSec!R28/P$3</f>
        <v>176.4</v>
      </c>
      <c r="Q28" s="61">
        <f>AgeStanSec!S28/Q$3</f>
        <v>199.83297542352659</v>
      </c>
      <c r="R28" s="61">
        <f>AgeStanSec!T28/R$3</f>
        <v>213.6</v>
      </c>
      <c r="S28" s="61">
        <f>AgeStanSec!U28/S$3</f>
        <v>242</v>
      </c>
      <c r="T28" s="61">
        <f>AgeStanSec!V28/T$3</f>
        <v>247.24359739123517</v>
      </c>
      <c r="U28" s="61">
        <f>AgeStanSec!W28/U$3</f>
        <v>264</v>
      </c>
      <c r="V28" s="44"/>
    </row>
    <row r="29" spans="1:22">
      <c r="A29" s="60">
        <v>28</v>
      </c>
      <c r="B29" s="61">
        <f>AgeStanSec!C29/B$3</f>
        <v>153.80000000000001</v>
      </c>
      <c r="C29" s="61">
        <f>AgeStanSec!D29/C$3</f>
        <v>155</v>
      </c>
      <c r="D29" s="61">
        <f>AgeStanSec!E29/D$3</f>
        <v>155.34279805933349</v>
      </c>
      <c r="E29" s="61">
        <f>AgeStanSec!F29/E$3</f>
        <v>156.875</v>
      </c>
      <c r="F29" s="61">
        <f>AgeStanSec!G29/F$3</f>
        <v>157.08263739759801</v>
      </c>
      <c r="G29" s="61">
        <f>AgeStanSec!H29/G$3</f>
        <v>158.4</v>
      </c>
      <c r="H29" s="61">
        <f>AgeStanSec!J29/H$3</f>
        <v>159.58333333333334</v>
      </c>
      <c r="I29" s="61">
        <f>AgeStanSec!K29/I$3</f>
        <v>161</v>
      </c>
      <c r="J29" s="61">
        <f>AgeStanSec!L29/J$3</f>
        <v>161.24582438558815</v>
      </c>
      <c r="K29" s="61">
        <f>AgeStanSec!M29/K$3</f>
        <v>163</v>
      </c>
      <c r="L29" s="61">
        <f>AgeStanSec!N29/L$3</f>
        <v>163.57388316151201</v>
      </c>
      <c r="M29" s="61">
        <f>AgeStanSec!O29/M$3</f>
        <v>164.4</v>
      </c>
      <c r="N29" s="61">
        <f>AgeStanSec!P29/N$3</f>
        <v>166</v>
      </c>
      <c r="O29" s="61">
        <f>AgeStanSec!Q29/O$3</f>
        <v>171.46581348501007</v>
      </c>
      <c r="P29" s="61">
        <f>AgeStanSec!R29/P$3</f>
        <v>176.4</v>
      </c>
      <c r="Q29" s="61">
        <f>AgeStanSec!S29/Q$3</f>
        <v>199.83297542352659</v>
      </c>
      <c r="R29" s="61">
        <f>AgeStanSec!T29/R$3</f>
        <v>213.6</v>
      </c>
      <c r="S29" s="61">
        <f>AgeStanSec!U29/S$3</f>
        <v>242</v>
      </c>
      <c r="T29" s="61">
        <f>AgeStanSec!V29/T$3</f>
        <v>247.24359739123517</v>
      </c>
      <c r="U29" s="61">
        <f>AgeStanSec!W29/U$3</f>
        <v>264</v>
      </c>
      <c r="V29" s="44"/>
    </row>
    <row r="30" spans="1:22">
      <c r="A30" s="60">
        <v>29</v>
      </c>
      <c r="B30" s="61">
        <f>AgeStanSec!C30/B$3</f>
        <v>153.80000000000001</v>
      </c>
      <c r="C30" s="61">
        <f>AgeStanSec!D30/C$3</f>
        <v>155</v>
      </c>
      <c r="D30" s="61">
        <f>AgeStanSec!E30/D$3</f>
        <v>155.34279805933349</v>
      </c>
      <c r="E30" s="61">
        <f>AgeStanSec!F30/E$3</f>
        <v>156.875</v>
      </c>
      <c r="F30" s="61">
        <f>AgeStanSec!G30/F$3</f>
        <v>157.08263739759801</v>
      </c>
      <c r="G30" s="61">
        <f>AgeStanSec!H30/G$3</f>
        <v>158.4</v>
      </c>
      <c r="H30" s="61">
        <f>AgeStanSec!J30/H$3</f>
        <v>159.58333333333334</v>
      </c>
      <c r="I30" s="61">
        <f>AgeStanSec!K30/I$3</f>
        <v>161</v>
      </c>
      <c r="J30" s="61">
        <f>AgeStanSec!L30/J$3</f>
        <v>161.24582438558815</v>
      </c>
      <c r="K30" s="61">
        <f>AgeStanSec!M30/K$3</f>
        <v>163</v>
      </c>
      <c r="L30" s="61">
        <f>AgeStanSec!N30/L$3</f>
        <v>163.57388316151201</v>
      </c>
      <c r="M30" s="61">
        <f>AgeStanSec!O30/M$3</f>
        <v>164.4</v>
      </c>
      <c r="N30" s="61">
        <f>AgeStanSec!P30/N$3</f>
        <v>166</v>
      </c>
      <c r="O30" s="61">
        <f>AgeStanSec!Q30/O$3</f>
        <v>171.46581348501007</v>
      </c>
      <c r="P30" s="61">
        <f>AgeStanSec!R30/P$3</f>
        <v>176.4</v>
      </c>
      <c r="Q30" s="61">
        <f>AgeStanSec!S30/Q$3</f>
        <v>199.83297542352659</v>
      </c>
      <c r="R30" s="61">
        <f>AgeStanSec!T30/R$3</f>
        <v>213.6</v>
      </c>
      <c r="S30" s="61">
        <f>AgeStanSec!U30/S$3</f>
        <v>242</v>
      </c>
      <c r="T30" s="61">
        <f>AgeStanSec!V30/T$3</f>
        <v>247.24359739123517</v>
      </c>
      <c r="U30" s="61">
        <f>AgeStanSec!W30/U$3</f>
        <v>264</v>
      </c>
      <c r="V30" s="44"/>
    </row>
    <row r="31" spans="1:22">
      <c r="A31" s="62">
        <v>30</v>
      </c>
      <c r="B31" s="63">
        <f>AgeStanSec!C31/B$3</f>
        <v>153.80000000000001</v>
      </c>
      <c r="C31" s="63">
        <f>AgeStanSec!D31/C$3</f>
        <v>155</v>
      </c>
      <c r="D31" s="63">
        <f>AgeStanSec!E31/D$3</f>
        <v>155.34279805933349</v>
      </c>
      <c r="E31" s="63">
        <f>AgeStanSec!F31/E$3</f>
        <v>156.875</v>
      </c>
      <c r="F31" s="63">
        <f>AgeStanSec!G31/F$3</f>
        <v>157.08263739759801</v>
      </c>
      <c r="G31" s="63">
        <f>AgeStanSec!H31/G$3</f>
        <v>158.4</v>
      </c>
      <c r="H31" s="63">
        <f>AgeStanSec!J31/H$3</f>
        <v>159.58333333333334</v>
      </c>
      <c r="I31" s="63">
        <f>AgeStanSec!K31/I$3</f>
        <v>161</v>
      </c>
      <c r="J31" s="63">
        <f>AgeStanSec!L31/J$3</f>
        <v>161.24582438558815</v>
      </c>
      <c r="K31" s="63">
        <f>AgeStanSec!M31/K$3</f>
        <v>163</v>
      </c>
      <c r="L31" s="63">
        <f>AgeStanSec!N31/L$3</f>
        <v>163.57388316151201</v>
      </c>
      <c r="M31" s="63">
        <f>AgeStanSec!O31/M$3</f>
        <v>164.4</v>
      </c>
      <c r="N31" s="63">
        <f>AgeStanSec!P31/N$3</f>
        <v>166</v>
      </c>
      <c r="O31" s="63">
        <f>AgeStanSec!Q31/O$3</f>
        <v>171.46581348501007</v>
      </c>
      <c r="P31" s="63">
        <f>AgeStanSec!R31/P$3</f>
        <v>176.4</v>
      </c>
      <c r="Q31" s="63">
        <f>AgeStanSec!S31/Q$3</f>
        <v>199.83297542352659</v>
      </c>
      <c r="R31" s="63">
        <f>AgeStanSec!T31/R$3</f>
        <v>213.6</v>
      </c>
      <c r="S31" s="63">
        <f>AgeStanSec!U31/S$3</f>
        <v>242</v>
      </c>
      <c r="T31" s="63">
        <f>AgeStanSec!V31/T$3</f>
        <v>247.24359739123517</v>
      </c>
      <c r="U31" s="63">
        <f>AgeStanSec!W31/U$3</f>
        <v>264</v>
      </c>
      <c r="V31" s="44"/>
    </row>
    <row r="32" spans="1:22">
      <c r="A32" s="60">
        <v>31</v>
      </c>
      <c r="B32" s="61">
        <f>AgeStanSec!C32/B$3</f>
        <v>154</v>
      </c>
      <c r="C32" s="61">
        <f>AgeStanSec!D32/C$3</f>
        <v>155.16666666666666</v>
      </c>
      <c r="D32" s="61">
        <f>AgeStanSec!E32/D$3</f>
        <v>155.49814085739283</v>
      </c>
      <c r="E32" s="61">
        <f>AgeStanSec!F32/E$3</f>
        <v>157.125</v>
      </c>
      <c r="F32" s="61">
        <f>AgeStanSec!G32/F$3</f>
        <v>157.33118587449295</v>
      </c>
      <c r="G32" s="61">
        <f>AgeStanSec!H32/G$3</f>
        <v>158.6</v>
      </c>
      <c r="H32" s="61">
        <f>AgeStanSec!J32/H$3</f>
        <v>159.75</v>
      </c>
      <c r="I32" s="61">
        <f>AgeStanSec!K32/I$3</f>
        <v>161.06666666666666</v>
      </c>
      <c r="J32" s="61">
        <f>AgeStanSec!L32/J$3</f>
        <v>161.30796150481189</v>
      </c>
      <c r="K32" s="61">
        <f>AgeStanSec!M32/K$3</f>
        <v>163</v>
      </c>
      <c r="L32" s="61">
        <f>AgeStanSec!N32/L$3</f>
        <v>163.57388316151201</v>
      </c>
      <c r="M32" s="61">
        <f>AgeStanSec!O32/M$3</f>
        <v>164.4</v>
      </c>
      <c r="N32" s="61">
        <f>AgeStanSec!P32/N$3</f>
        <v>166</v>
      </c>
      <c r="O32" s="61">
        <f>AgeStanSec!Q32/O$3</f>
        <v>171.46581348501007</v>
      </c>
      <c r="P32" s="61">
        <f>AgeStanSec!R32/P$3</f>
        <v>176.4</v>
      </c>
      <c r="Q32" s="61">
        <f>AgeStanSec!S32/Q$3</f>
        <v>199.83297542352659</v>
      </c>
      <c r="R32" s="61">
        <f>AgeStanSec!T32/R$3</f>
        <v>213.6</v>
      </c>
      <c r="S32" s="61">
        <f>AgeStanSec!U32/S$3</f>
        <v>242</v>
      </c>
      <c r="T32" s="61">
        <f>AgeStanSec!V32/T$3</f>
        <v>247.24359739123517</v>
      </c>
      <c r="U32" s="61">
        <f>AgeStanSec!W32/U$3</f>
        <v>264</v>
      </c>
      <c r="V32" s="44"/>
    </row>
    <row r="33" spans="1:22">
      <c r="A33" s="60">
        <v>32</v>
      </c>
      <c r="B33" s="61">
        <f>AgeStanSec!C33/B$3</f>
        <v>154.4</v>
      </c>
      <c r="C33" s="61">
        <f>AgeStanSec!D33/C$3</f>
        <v>155.5</v>
      </c>
      <c r="D33" s="61">
        <f>AgeStanSec!E33/D$3</f>
        <v>155.80882645351147</v>
      </c>
      <c r="E33" s="61">
        <f>AgeStanSec!F33/E$3</f>
        <v>157.375</v>
      </c>
      <c r="F33" s="61">
        <f>AgeStanSec!G33/F$3</f>
        <v>157.57973435138788</v>
      </c>
      <c r="G33" s="61">
        <f>AgeStanSec!H33/G$3</f>
        <v>158.80000000000001</v>
      </c>
      <c r="H33" s="61">
        <f>AgeStanSec!J33/H$3</f>
        <v>159.91666666666666</v>
      </c>
      <c r="I33" s="61">
        <f>AgeStanSec!K33/I$3</f>
        <v>161.26666666666668</v>
      </c>
      <c r="J33" s="61">
        <f>AgeStanSec!L33/J$3</f>
        <v>161.43223574325935</v>
      </c>
      <c r="K33" s="61">
        <f>AgeStanSec!M33/K$3</f>
        <v>163.1</v>
      </c>
      <c r="L33" s="61">
        <f>AgeStanSec!N33/L$3</f>
        <v>163.62128214243393</v>
      </c>
      <c r="M33" s="61">
        <f>AgeStanSec!O33/M$3</f>
        <v>164.44</v>
      </c>
      <c r="N33" s="61">
        <f>AgeStanSec!P33/N$3</f>
        <v>166.03333333333333</v>
      </c>
      <c r="O33" s="61">
        <f>AgeStanSec!Q33/O$3</f>
        <v>171.46581348501007</v>
      </c>
      <c r="P33" s="61">
        <f>AgeStanSec!R33/P$3</f>
        <v>176.4</v>
      </c>
      <c r="Q33" s="61">
        <f>AgeStanSec!S33/Q$3</f>
        <v>199.83297542352659</v>
      </c>
      <c r="R33" s="61">
        <f>AgeStanSec!T33/R$3</f>
        <v>213.6</v>
      </c>
      <c r="S33" s="61">
        <f>AgeStanSec!U33/S$3</f>
        <v>242</v>
      </c>
      <c r="T33" s="61">
        <f>AgeStanSec!V33/T$3</f>
        <v>247.24359739123517</v>
      </c>
      <c r="U33" s="61">
        <f>AgeStanSec!W33/U$3</f>
        <v>264</v>
      </c>
      <c r="V33" s="44"/>
    </row>
    <row r="34" spans="1:22">
      <c r="A34" s="60">
        <v>33</v>
      </c>
      <c r="B34" s="61">
        <f>AgeStanSec!C34/B$3</f>
        <v>155</v>
      </c>
      <c r="C34" s="61">
        <f>AgeStanSec!D34/C$3</f>
        <v>156</v>
      </c>
      <c r="D34" s="61">
        <f>AgeStanSec!E34/D$3</f>
        <v>156.43019764574882</v>
      </c>
      <c r="E34" s="61">
        <f>AgeStanSec!F34/E$3</f>
        <v>157.75</v>
      </c>
      <c r="F34" s="61">
        <f>AgeStanSec!G34/F$3</f>
        <v>157.95255706673029</v>
      </c>
      <c r="G34" s="61">
        <f>AgeStanSec!H34/G$3</f>
        <v>159.19999999999999</v>
      </c>
      <c r="H34" s="61">
        <f>AgeStanSec!J34/H$3</f>
        <v>160.25</v>
      </c>
      <c r="I34" s="61">
        <f>AgeStanSec!K34/I$3</f>
        <v>161.53333333333333</v>
      </c>
      <c r="J34" s="61">
        <f>AgeStanSec!L34/J$3</f>
        <v>161.74292133937803</v>
      </c>
      <c r="K34" s="61">
        <f>AgeStanSec!M34/K$3</f>
        <v>163.35</v>
      </c>
      <c r="L34" s="61">
        <f>AgeStanSec!N34/L$3</f>
        <v>163.85827704704349</v>
      </c>
      <c r="M34" s="61">
        <f>AgeStanSec!O34/M$3</f>
        <v>164.64</v>
      </c>
      <c r="N34" s="61">
        <f>AgeStanSec!P34/N$3</f>
        <v>166.13333333333333</v>
      </c>
      <c r="O34" s="61">
        <f>AgeStanSec!Q34/O$3</f>
        <v>171.46581348501007</v>
      </c>
      <c r="P34" s="61">
        <f>AgeStanSec!R34/P$3</f>
        <v>176.4</v>
      </c>
      <c r="Q34" s="61">
        <f>AgeStanSec!S34/Q$3</f>
        <v>199.83297542352659</v>
      </c>
      <c r="R34" s="61">
        <f>AgeStanSec!T34/R$3</f>
        <v>213.6</v>
      </c>
      <c r="S34" s="61">
        <f>AgeStanSec!U34/S$3</f>
        <v>242</v>
      </c>
      <c r="T34" s="61">
        <f>AgeStanSec!V34/T$3</f>
        <v>247.24359739123517</v>
      </c>
      <c r="U34" s="61">
        <f>AgeStanSec!W34/U$3</f>
        <v>264</v>
      </c>
      <c r="V34" s="44"/>
    </row>
    <row r="35" spans="1:22">
      <c r="A35" s="60">
        <v>34</v>
      </c>
      <c r="B35" s="61">
        <f>AgeStanSec!C35/B$3</f>
        <v>155.80000000000001</v>
      </c>
      <c r="C35" s="61">
        <f>AgeStanSec!D35/C$3</f>
        <v>156.83333333333334</v>
      </c>
      <c r="D35" s="61">
        <f>AgeStanSec!E35/D$3</f>
        <v>157.05156883798614</v>
      </c>
      <c r="E35" s="61">
        <f>AgeStanSec!F35/E$3</f>
        <v>158.375</v>
      </c>
      <c r="F35" s="61">
        <f>AgeStanSec!G35/F$3</f>
        <v>158.57392825896761</v>
      </c>
      <c r="G35" s="61">
        <f>AgeStanSec!H35/G$3</f>
        <v>159.6</v>
      </c>
      <c r="H35" s="61">
        <f>AgeStanSec!J35/H$3</f>
        <v>160.66666666666666</v>
      </c>
      <c r="I35" s="61">
        <f>AgeStanSec!K35/I$3</f>
        <v>161.93333333333334</v>
      </c>
      <c r="J35" s="61">
        <f>AgeStanSec!L35/J$3</f>
        <v>162.11574405472041</v>
      </c>
      <c r="K35" s="61">
        <f>AgeStanSec!M35/K$3</f>
        <v>163.69999999999999</v>
      </c>
      <c r="L35" s="61">
        <f>AgeStanSec!N35/L$3</f>
        <v>164.23746889441878</v>
      </c>
      <c r="M35" s="61">
        <f>AgeStanSec!O35/M$3</f>
        <v>164.88</v>
      </c>
      <c r="N35" s="61">
        <f>AgeStanSec!P35/N$3</f>
        <v>166.33333333333334</v>
      </c>
      <c r="O35" s="61">
        <f>AgeStanSec!Q35/O$3</f>
        <v>171.46581348501007</v>
      </c>
      <c r="P35" s="61">
        <f>AgeStanSec!R35/P$3</f>
        <v>176.4</v>
      </c>
      <c r="Q35" s="61">
        <f>AgeStanSec!S35/Q$3</f>
        <v>199.83297542352659</v>
      </c>
      <c r="R35" s="61">
        <f>AgeStanSec!T35/R$3</f>
        <v>213.6</v>
      </c>
      <c r="S35" s="61">
        <f>AgeStanSec!U35/S$3</f>
        <v>242</v>
      </c>
      <c r="T35" s="61">
        <f>AgeStanSec!V35/T$3</f>
        <v>247.24359739123517</v>
      </c>
      <c r="U35" s="61">
        <f>AgeStanSec!W35/U$3</f>
        <v>264</v>
      </c>
      <c r="V35" s="44"/>
    </row>
    <row r="36" spans="1:22">
      <c r="A36" s="62">
        <v>35</v>
      </c>
      <c r="B36" s="63">
        <f>AgeStanSec!C36/B$3</f>
        <v>156.80000000000001</v>
      </c>
      <c r="C36" s="63">
        <f>AgeStanSec!D36/C$3</f>
        <v>157.66666666666666</v>
      </c>
      <c r="D36" s="63">
        <f>AgeStanSec!E36/D$3</f>
        <v>157.82828282828282</v>
      </c>
      <c r="E36" s="63">
        <f>AgeStanSec!F36/E$3</f>
        <v>159</v>
      </c>
      <c r="F36" s="63">
        <f>AgeStanSec!G36/F$3</f>
        <v>159.19529945120496</v>
      </c>
      <c r="G36" s="63">
        <f>AgeStanSec!H36/G$3</f>
        <v>160.1</v>
      </c>
      <c r="H36" s="63">
        <f>AgeStanSec!J36/H$3</f>
        <v>161.16666666666666</v>
      </c>
      <c r="I36" s="63">
        <f>AgeStanSec!K36/I$3</f>
        <v>162.4</v>
      </c>
      <c r="J36" s="63">
        <f>AgeStanSec!L36/J$3</f>
        <v>162.61284100851029</v>
      </c>
      <c r="K36" s="63">
        <f>AgeStanSec!M36/K$3</f>
        <v>164.25</v>
      </c>
      <c r="L36" s="63">
        <f>AgeStanSec!N36/L$3</f>
        <v>164.75885768455979</v>
      </c>
      <c r="M36" s="63">
        <f>AgeStanSec!O36/M$3</f>
        <v>165.28</v>
      </c>
      <c r="N36" s="63">
        <f>AgeStanSec!P36/N$3</f>
        <v>166.56666666666666</v>
      </c>
      <c r="O36" s="63">
        <f>AgeStanSec!Q36/O$3</f>
        <v>171.46581348501007</v>
      </c>
      <c r="P36" s="63">
        <f>AgeStanSec!R36/P$3</f>
        <v>176.4</v>
      </c>
      <c r="Q36" s="63">
        <f>AgeStanSec!S36/Q$3</f>
        <v>199.83297542352659</v>
      </c>
      <c r="R36" s="63">
        <f>AgeStanSec!T36/R$3</f>
        <v>213.6</v>
      </c>
      <c r="S36" s="63">
        <f>AgeStanSec!U36/S$3</f>
        <v>242</v>
      </c>
      <c r="T36" s="63">
        <f>AgeStanSec!V36/T$3</f>
        <v>247.24359739123517</v>
      </c>
      <c r="U36" s="63">
        <f>AgeStanSec!W36/U$3</f>
        <v>264</v>
      </c>
      <c r="V36" s="44"/>
    </row>
    <row r="37" spans="1:22">
      <c r="A37" s="60">
        <v>36</v>
      </c>
      <c r="B37" s="61">
        <f>AgeStanSec!C37/B$3</f>
        <v>158</v>
      </c>
      <c r="C37" s="61">
        <f>AgeStanSec!D37/C$3</f>
        <v>158.66666666666666</v>
      </c>
      <c r="D37" s="61">
        <f>AgeStanSec!E37/D$3</f>
        <v>158.76033961663882</v>
      </c>
      <c r="E37" s="61">
        <f>AgeStanSec!F37/E$3</f>
        <v>159.75</v>
      </c>
      <c r="F37" s="61">
        <f>AgeStanSec!G37/F$3</f>
        <v>159.94094488188975</v>
      </c>
      <c r="G37" s="61">
        <f>AgeStanSec!H37/G$3</f>
        <v>160.80000000000001</v>
      </c>
      <c r="H37" s="61">
        <f>AgeStanSec!J37/H$3</f>
        <v>161.83333333333334</v>
      </c>
      <c r="I37" s="61">
        <f>AgeStanSec!K37/I$3</f>
        <v>163.06666666666666</v>
      </c>
      <c r="J37" s="61">
        <f>AgeStanSec!L37/J$3</f>
        <v>163.29634931997137</v>
      </c>
      <c r="K37" s="61">
        <f>AgeStanSec!M37/K$3</f>
        <v>164.9</v>
      </c>
      <c r="L37" s="61">
        <f>AgeStanSec!N37/L$3</f>
        <v>165.42244341746652</v>
      </c>
      <c r="M37" s="61">
        <f>AgeStanSec!O37/M$3</f>
        <v>165.8</v>
      </c>
      <c r="N37" s="61">
        <f>AgeStanSec!P37/N$3</f>
        <v>166.93333333333334</v>
      </c>
      <c r="O37" s="61">
        <f>AgeStanSec!Q37/O$3</f>
        <v>171.48951297547103</v>
      </c>
      <c r="P37" s="61">
        <f>AgeStanSec!R37/P$3</f>
        <v>176.42</v>
      </c>
      <c r="Q37" s="61">
        <f>AgeStanSec!S37/Q$3</f>
        <v>199.85783027121607</v>
      </c>
      <c r="R37" s="61">
        <f>AgeStanSec!T37/R$3</f>
        <v>213.62</v>
      </c>
      <c r="S37" s="61">
        <f>AgeStanSec!U37/S$3</f>
        <v>242.02666666666667</v>
      </c>
      <c r="T37" s="61">
        <f>AgeStanSec!V37/T$3</f>
        <v>247.26845223892465</v>
      </c>
      <c r="U37" s="61">
        <f>AgeStanSec!W37/U$3</f>
        <v>264.02499999999998</v>
      </c>
      <c r="V37" s="44"/>
    </row>
    <row r="38" spans="1:22">
      <c r="A38" s="60">
        <v>37</v>
      </c>
      <c r="B38" s="61">
        <f>AgeStanSec!C38/B$3</f>
        <v>159</v>
      </c>
      <c r="C38" s="61">
        <f>AgeStanSec!D38/C$3</f>
        <v>159.66666666666666</v>
      </c>
      <c r="D38" s="61">
        <f>AgeStanSec!E38/D$3</f>
        <v>159.84773920305415</v>
      </c>
      <c r="E38" s="61">
        <f>AgeStanSec!F38/E$3</f>
        <v>160.625</v>
      </c>
      <c r="F38" s="61">
        <f>AgeStanSec!G38/F$3</f>
        <v>160.81086455102201</v>
      </c>
      <c r="G38" s="61">
        <f>AgeStanSec!H38/G$3</f>
        <v>161.5</v>
      </c>
      <c r="H38" s="61">
        <f>AgeStanSec!J38/H$3</f>
        <v>162.58333333333334</v>
      </c>
      <c r="I38" s="61">
        <f>AgeStanSec!K38/I$3</f>
        <v>163.86666666666667</v>
      </c>
      <c r="J38" s="61">
        <f>AgeStanSec!L38/J$3</f>
        <v>164.04199475065616</v>
      </c>
      <c r="K38" s="61">
        <f>AgeStanSec!M38/K$3</f>
        <v>165.7</v>
      </c>
      <c r="L38" s="61">
        <f>AgeStanSec!N38/L$3</f>
        <v>166.228226093139</v>
      </c>
      <c r="M38" s="61">
        <f>AgeStanSec!O38/M$3</f>
        <v>166.52</v>
      </c>
      <c r="N38" s="61">
        <f>AgeStanSec!P38/N$3</f>
        <v>167.5</v>
      </c>
      <c r="O38" s="61">
        <f>AgeStanSec!Q38/O$3</f>
        <v>171.82130584192439</v>
      </c>
      <c r="P38" s="61">
        <f>AgeStanSec!R38/P$3</f>
        <v>176.78</v>
      </c>
      <c r="Q38" s="61">
        <f>AgeStanSec!S38/Q$3</f>
        <v>200.25550783424796</v>
      </c>
      <c r="R38" s="61">
        <f>AgeStanSec!T38/R$3</f>
        <v>214.05</v>
      </c>
      <c r="S38" s="61">
        <f>AgeStanSec!U38/S$3</f>
        <v>242.50666666666666</v>
      </c>
      <c r="T38" s="61">
        <f>AgeStanSec!V38/T$3</f>
        <v>247.76554919271453</v>
      </c>
      <c r="U38" s="61">
        <f>AgeStanSec!W38/U$3</f>
        <v>264.55500000000001</v>
      </c>
      <c r="V38" s="44"/>
    </row>
    <row r="39" spans="1:22">
      <c r="A39" s="60">
        <v>38</v>
      </c>
      <c r="B39" s="61">
        <f>AgeStanSec!C39/B$3</f>
        <v>160.19999999999999</v>
      </c>
      <c r="C39" s="61">
        <f>AgeStanSec!D39/C$3</f>
        <v>160.83333333333334</v>
      </c>
      <c r="D39" s="61">
        <f>AgeStanSec!E39/D$3</f>
        <v>160.93513878946948</v>
      </c>
      <c r="E39" s="61">
        <f>AgeStanSec!F39/E$3</f>
        <v>161.625</v>
      </c>
      <c r="F39" s="61">
        <f>AgeStanSec!G39/F$3</f>
        <v>161.80505845860176</v>
      </c>
      <c r="G39" s="61">
        <f>AgeStanSec!H39/G$3</f>
        <v>162.30000000000001</v>
      </c>
      <c r="H39" s="61">
        <f>AgeStanSec!J39/H$3</f>
        <v>163.41666666666666</v>
      </c>
      <c r="I39" s="61">
        <f>AgeStanSec!K39/I$3</f>
        <v>164.8</v>
      </c>
      <c r="J39" s="61">
        <f>AgeStanSec!L39/J$3</f>
        <v>165.03618865823589</v>
      </c>
      <c r="K39" s="61">
        <f>AgeStanSec!M39/K$3</f>
        <v>166.7</v>
      </c>
      <c r="L39" s="61">
        <f>AgeStanSec!N39/L$3</f>
        <v>167.22360469249912</v>
      </c>
      <c r="M39" s="61">
        <f>AgeStanSec!O39/M$3</f>
        <v>167.44</v>
      </c>
      <c r="N39" s="61">
        <f>AgeStanSec!P39/N$3</f>
        <v>168.36666666666667</v>
      </c>
      <c r="O39" s="61">
        <f>AgeStanSec!Q39/O$3</f>
        <v>172.6033890271359</v>
      </c>
      <c r="P39" s="61">
        <f>AgeStanSec!R39/P$3</f>
        <v>177.58</v>
      </c>
      <c r="Q39" s="61">
        <f>AgeStanSec!S39/Q$3</f>
        <v>201.16270977491448</v>
      </c>
      <c r="R39" s="61">
        <f>AgeStanSec!T39/R$3</f>
        <v>215.02</v>
      </c>
      <c r="S39" s="61">
        <f>AgeStanSec!U39/S$3</f>
        <v>243.60666666666665</v>
      </c>
      <c r="T39" s="61">
        <f>AgeStanSec!V39/T$3</f>
        <v>248.88401733874173</v>
      </c>
      <c r="U39" s="61">
        <f>AgeStanSec!W39/U$3</f>
        <v>265.755</v>
      </c>
      <c r="V39" s="44"/>
    </row>
    <row r="40" spans="1:22">
      <c r="A40" s="60">
        <v>39</v>
      </c>
      <c r="B40" s="61">
        <f>AgeStanSec!C40/B$3</f>
        <v>161.4</v>
      </c>
      <c r="C40" s="61">
        <f>AgeStanSec!D40/C$3</f>
        <v>161.83333333333334</v>
      </c>
      <c r="D40" s="61">
        <f>AgeStanSec!E40/D$3</f>
        <v>162.02253837588484</v>
      </c>
      <c r="E40" s="61">
        <f>AgeStanSec!F40/E$3</f>
        <v>162.625</v>
      </c>
      <c r="F40" s="61">
        <f>AgeStanSec!G40/F$3</f>
        <v>162.79925236618149</v>
      </c>
      <c r="G40" s="61">
        <f>AgeStanSec!H40/G$3</f>
        <v>163.30000000000001</v>
      </c>
      <c r="H40" s="61">
        <f>AgeStanSec!J40/H$3</f>
        <v>164.5</v>
      </c>
      <c r="I40" s="61">
        <f>AgeStanSec!K40/I$3</f>
        <v>165.86666666666667</v>
      </c>
      <c r="J40" s="61">
        <f>AgeStanSec!L40/J$3</f>
        <v>166.09251968503935</v>
      </c>
      <c r="K40" s="61">
        <f>AgeStanSec!M40/K$3</f>
        <v>167.8</v>
      </c>
      <c r="L40" s="61">
        <f>AgeStanSec!N40/L$3</f>
        <v>168.40857921554687</v>
      </c>
      <c r="M40" s="61">
        <f>AgeStanSec!O40/M$3</f>
        <v>168.6</v>
      </c>
      <c r="N40" s="61">
        <f>AgeStanSec!P40/N$3</f>
        <v>169.53333333333333</v>
      </c>
      <c r="O40" s="61">
        <f>AgeStanSec!Q40/O$3</f>
        <v>173.81206304064463</v>
      </c>
      <c r="P40" s="61">
        <f>AgeStanSec!R40/P$3</f>
        <v>178.82</v>
      </c>
      <c r="Q40" s="61">
        <f>AgeStanSec!S40/Q$3</f>
        <v>202.56700866937086</v>
      </c>
      <c r="R40" s="61">
        <f>AgeStanSec!T40/R$3</f>
        <v>216.52</v>
      </c>
      <c r="S40" s="61">
        <f>AgeStanSec!U40/S$3</f>
        <v>245.31333333333333</v>
      </c>
      <c r="T40" s="61">
        <f>AgeStanSec!V40/T$3</f>
        <v>250.63007038892863</v>
      </c>
      <c r="U40" s="61">
        <f>AgeStanSec!W40/U$3</f>
        <v>267.61500000000001</v>
      </c>
      <c r="V40" s="44"/>
    </row>
    <row r="41" spans="1:22">
      <c r="A41" s="62">
        <v>40</v>
      </c>
      <c r="B41" s="63">
        <f>AgeStanSec!C41/B$3</f>
        <v>162.6</v>
      </c>
      <c r="C41" s="63">
        <f>AgeStanSec!D41/C$3</f>
        <v>163</v>
      </c>
      <c r="D41" s="63">
        <f>AgeStanSec!E41/D$3</f>
        <v>163.10993796230017</v>
      </c>
      <c r="E41" s="63">
        <f>AgeStanSec!F41/E$3</f>
        <v>163.75</v>
      </c>
      <c r="F41" s="63">
        <f>AgeStanSec!G41/F$3</f>
        <v>163.91772051220869</v>
      </c>
      <c r="G41" s="63">
        <f>AgeStanSec!H41/G$3</f>
        <v>164.4</v>
      </c>
      <c r="H41" s="63">
        <f>AgeStanSec!J41/H$3</f>
        <v>165.58333333333334</v>
      </c>
      <c r="I41" s="63">
        <f>AgeStanSec!K41/I$3</f>
        <v>167.06666666666666</v>
      </c>
      <c r="J41" s="63">
        <f>AgeStanSec!L41/J$3</f>
        <v>167.27312495029028</v>
      </c>
      <c r="K41" s="63">
        <f>AgeStanSec!M41/K$3</f>
        <v>169.1</v>
      </c>
      <c r="L41" s="63">
        <f>AgeStanSec!N41/L$3</f>
        <v>169.73575068136034</v>
      </c>
      <c r="M41" s="63">
        <f>AgeStanSec!O41/M$3</f>
        <v>169.96</v>
      </c>
      <c r="N41" s="63">
        <f>AgeStanSec!P41/N$3</f>
        <v>170.93333333333334</v>
      </c>
      <c r="O41" s="63">
        <f>AgeStanSec!Q41/O$3</f>
        <v>175.25773195876289</v>
      </c>
      <c r="P41" s="63">
        <f>AgeStanSec!R41/P$3</f>
        <v>180.32</v>
      </c>
      <c r="Q41" s="63">
        <f>AgeStanSec!S41/Q$3</f>
        <v>204.26956573610116</v>
      </c>
      <c r="R41" s="63">
        <f>AgeStanSec!T41/R$3</f>
        <v>218.34</v>
      </c>
      <c r="S41" s="63">
        <f>AgeStanSec!U41/S$3</f>
        <v>247.36666666666667</v>
      </c>
      <c r="T41" s="63">
        <f>AgeStanSec!V41/T$3</f>
        <v>252.73030501869084</v>
      </c>
      <c r="U41" s="63">
        <f>AgeStanSec!W41/U$3</f>
        <v>269.85500000000002</v>
      </c>
      <c r="V41" s="44"/>
    </row>
    <row r="42" spans="1:22">
      <c r="A42" s="60">
        <v>41</v>
      </c>
      <c r="B42" s="61">
        <f>AgeStanSec!C42/B$3</f>
        <v>163.80000000000001</v>
      </c>
      <c r="C42" s="61">
        <f>AgeStanSec!D42/C$3</f>
        <v>164.16666666666666</v>
      </c>
      <c r="D42" s="61">
        <f>AgeStanSec!E42/D$3</f>
        <v>164.35268034677483</v>
      </c>
      <c r="E42" s="61">
        <f>AgeStanSec!F42/E$3</f>
        <v>165</v>
      </c>
      <c r="F42" s="61">
        <f>AgeStanSec!G42/F$3</f>
        <v>165.16046289668336</v>
      </c>
      <c r="G42" s="61">
        <f>AgeStanSec!H42/G$3</f>
        <v>165.6</v>
      </c>
      <c r="H42" s="61">
        <f>AgeStanSec!J42/H$3</f>
        <v>166.83333333333334</v>
      </c>
      <c r="I42" s="61">
        <f>AgeStanSec!K42/I$3</f>
        <v>168.33333333333334</v>
      </c>
      <c r="J42" s="61">
        <f>AgeStanSec!L42/J$3</f>
        <v>168.64014157321242</v>
      </c>
      <c r="K42" s="61">
        <f>AgeStanSec!M42/K$3</f>
        <v>170.5</v>
      </c>
      <c r="L42" s="61">
        <f>AgeStanSec!N42/L$3</f>
        <v>171.11032112809573</v>
      </c>
      <c r="M42" s="61">
        <f>AgeStanSec!O42/M$3</f>
        <v>171.32</v>
      </c>
      <c r="N42" s="61">
        <f>AgeStanSec!P42/N$3</f>
        <v>172.33333333333334</v>
      </c>
      <c r="O42" s="61">
        <f>AgeStanSec!Q42/O$3</f>
        <v>176.75079985780306</v>
      </c>
      <c r="P42" s="61">
        <f>AgeStanSec!R42/P$3</f>
        <v>181.84</v>
      </c>
      <c r="Q42" s="61">
        <f>AgeStanSec!S42/Q$3</f>
        <v>205.99697765052093</v>
      </c>
      <c r="R42" s="61">
        <f>AgeStanSec!T42/R$3</f>
        <v>220.18</v>
      </c>
      <c r="S42" s="61">
        <f>AgeStanSec!U42/S$3</f>
        <v>249.46</v>
      </c>
      <c r="T42" s="61">
        <f>AgeStanSec!V42/T$3</f>
        <v>254.86160820806489</v>
      </c>
      <c r="U42" s="61">
        <f>AgeStanSec!W42/U$3</f>
        <v>272.13499999999999</v>
      </c>
      <c r="V42" s="44"/>
    </row>
    <row r="43" spans="1:22">
      <c r="A43" s="60">
        <v>42</v>
      </c>
      <c r="B43" s="61">
        <f>AgeStanSec!C43/B$3</f>
        <v>165</v>
      </c>
      <c r="C43" s="61">
        <f>AgeStanSec!D43/C$3</f>
        <v>165.5</v>
      </c>
      <c r="D43" s="61">
        <f>AgeStanSec!E43/D$3</f>
        <v>165.5954227312495</v>
      </c>
      <c r="E43" s="61">
        <f>AgeStanSec!F43/E$3</f>
        <v>166.25</v>
      </c>
      <c r="F43" s="61">
        <f>AgeStanSec!G43/F$3</f>
        <v>166.40320528115802</v>
      </c>
      <c r="G43" s="61">
        <f>AgeStanSec!H43/G$3</f>
        <v>166.8</v>
      </c>
      <c r="H43" s="61">
        <f>AgeStanSec!J43/H$3</f>
        <v>168.16666666666666</v>
      </c>
      <c r="I43" s="61">
        <f>AgeStanSec!K43/I$3</f>
        <v>169.66666666666666</v>
      </c>
      <c r="J43" s="61">
        <f>AgeStanSec!L43/J$3</f>
        <v>169.94502107691082</v>
      </c>
      <c r="K43" s="61">
        <f>AgeStanSec!M43/K$3</f>
        <v>171.85</v>
      </c>
      <c r="L43" s="61">
        <f>AgeStanSec!N43/L$3</f>
        <v>172.48489157483115</v>
      </c>
      <c r="M43" s="61">
        <f>AgeStanSec!O43/M$3</f>
        <v>172.76</v>
      </c>
      <c r="N43" s="61">
        <f>AgeStanSec!P43/N$3</f>
        <v>173.8</v>
      </c>
      <c r="O43" s="61">
        <f>AgeStanSec!Q43/O$3</f>
        <v>178.26756724730419</v>
      </c>
      <c r="P43" s="61">
        <f>AgeStanSec!R43/P$3</f>
        <v>183.38</v>
      </c>
      <c r="Q43" s="61">
        <f>AgeStanSec!S43/Q$3</f>
        <v>207.74924441263022</v>
      </c>
      <c r="R43" s="61">
        <f>AgeStanSec!T43/R$3</f>
        <v>222.06</v>
      </c>
      <c r="S43" s="61">
        <f>AgeStanSec!U43/S$3</f>
        <v>251.58666666666667</v>
      </c>
      <c r="T43" s="61">
        <f>AgeStanSec!V43/T$3</f>
        <v>257.03640738089553</v>
      </c>
      <c r="U43" s="61">
        <f>AgeStanSec!W43/U$3</f>
        <v>274.45499999999998</v>
      </c>
      <c r="V43" s="44"/>
    </row>
    <row r="44" spans="1:22">
      <c r="A44" s="60">
        <v>43</v>
      </c>
      <c r="B44" s="61">
        <f>AgeStanSec!C44/B$3</f>
        <v>166.2</v>
      </c>
      <c r="C44" s="61">
        <f>AgeStanSec!D44/C$3</f>
        <v>166.83333333333334</v>
      </c>
      <c r="D44" s="61">
        <f>AgeStanSec!E44/D$3</f>
        <v>166.83816511572417</v>
      </c>
      <c r="E44" s="61">
        <f>AgeStanSec!F44/E$3</f>
        <v>167.5</v>
      </c>
      <c r="F44" s="61">
        <f>AgeStanSec!G44/F$3</f>
        <v>167.77022190408016</v>
      </c>
      <c r="G44" s="61">
        <f>AgeStanSec!H44/G$3</f>
        <v>168.2</v>
      </c>
      <c r="H44" s="61">
        <f>AgeStanSec!J44/H$3</f>
        <v>169.5</v>
      </c>
      <c r="I44" s="61">
        <f>AgeStanSec!K44/I$3</f>
        <v>171.06666666666666</v>
      </c>
      <c r="J44" s="61">
        <f>AgeStanSec!L44/J$3</f>
        <v>171.37417481905669</v>
      </c>
      <c r="K44" s="61">
        <f>AgeStanSec!M44/K$3</f>
        <v>173.3</v>
      </c>
      <c r="L44" s="61">
        <f>AgeStanSec!N44/L$3</f>
        <v>173.90686100248845</v>
      </c>
      <c r="M44" s="61">
        <f>AgeStanSec!O44/M$3</f>
        <v>174.2</v>
      </c>
      <c r="N44" s="61">
        <f>AgeStanSec!P44/N$3</f>
        <v>175.26666666666668</v>
      </c>
      <c r="O44" s="61">
        <f>AgeStanSec!Q44/O$3</f>
        <v>179.78433463680531</v>
      </c>
      <c r="P44" s="61">
        <f>AgeStanSec!R44/P$3</f>
        <v>184.96</v>
      </c>
      <c r="Q44" s="61">
        <f>AgeStanSec!S44/Q$3</f>
        <v>209.53879344627376</v>
      </c>
      <c r="R44" s="61">
        <f>AgeStanSec!T44/R$3</f>
        <v>223.97</v>
      </c>
      <c r="S44" s="61">
        <f>AgeStanSec!U44/S$3</f>
        <v>253.74666666666667</v>
      </c>
      <c r="T44" s="61">
        <f>AgeStanSec!V44/T$3</f>
        <v>259.24848882526044</v>
      </c>
      <c r="U44" s="61">
        <f>AgeStanSec!W44/U$3</f>
        <v>276.815</v>
      </c>
      <c r="V44" s="44"/>
    </row>
    <row r="45" spans="1:22">
      <c r="A45" s="60">
        <v>44</v>
      </c>
      <c r="B45" s="61">
        <f>AgeStanSec!C45/B$3</f>
        <v>167.6</v>
      </c>
      <c r="C45" s="61">
        <f>AgeStanSec!D45/C$3</f>
        <v>168</v>
      </c>
      <c r="D45" s="61">
        <f>AgeStanSec!E45/D$3</f>
        <v>168.08090750019883</v>
      </c>
      <c r="E45" s="61">
        <f>AgeStanSec!F45/E$3</f>
        <v>168.875</v>
      </c>
      <c r="F45" s="61">
        <f>AgeStanSec!G45/F$3</f>
        <v>169.01296428855483</v>
      </c>
      <c r="G45" s="61">
        <f>AgeStanSec!H45/G$3</f>
        <v>169.5</v>
      </c>
      <c r="H45" s="61">
        <f>AgeStanSec!J45/H$3</f>
        <v>170.83333333333334</v>
      </c>
      <c r="I45" s="61">
        <f>AgeStanSec!K45/I$3</f>
        <v>172.46666666666667</v>
      </c>
      <c r="J45" s="61">
        <f>AgeStanSec!L45/J$3</f>
        <v>172.74119144197883</v>
      </c>
      <c r="K45" s="61">
        <f>AgeStanSec!M45/K$3</f>
        <v>174.75</v>
      </c>
      <c r="L45" s="61">
        <f>AgeStanSec!N45/L$3</f>
        <v>175.37622941106767</v>
      </c>
      <c r="M45" s="61">
        <f>AgeStanSec!O45/M$3</f>
        <v>175.68</v>
      </c>
      <c r="N45" s="61">
        <f>AgeStanSec!P45/N$3</f>
        <v>176.73333333333332</v>
      </c>
      <c r="O45" s="61">
        <f>AgeStanSec!Q45/O$3</f>
        <v>181.34850100722835</v>
      </c>
      <c r="P45" s="61">
        <f>AgeStanSec!R45/P$3</f>
        <v>186.56</v>
      </c>
      <c r="Q45" s="61">
        <f>AgeStanSec!S45/Q$3</f>
        <v>211.35319732760675</v>
      </c>
      <c r="R45" s="61">
        <f>AgeStanSec!T45/R$3</f>
        <v>225.91</v>
      </c>
      <c r="S45" s="61">
        <f>AgeStanSec!U45/S$3</f>
        <v>255.94666666666666</v>
      </c>
      <c r="T45" s="61">
        <f>AgeStanSec!V45/T$3</f>
        <v>261.4978525411596</v>
      </c>
      <c r="U45" s="61">
        <f>AgeStanSec!W45/U$3</f>
        <v>279.21499999999997</v>
      </c>
      <c r="V45" s="44"/>
    </row>
    <row r="46" spans="1:22">
      <c r="A46" s="62">
        <v>45</v>
      </c>
      <c r="B46" s="63">
        <f>AgeStanSec!C46/B$3</f>
        <v>168.8</v>
      </c>
      <c r="C46" s="63">
        <f>AgeStanSec!D46/C$3</f>
        <v>169.33333333333334</v>
      </c>
      <c r="D46" s="63">
        <f>AgeStanSec!E46/D$3</f>
        <v>169.47899268273284</v>
      </c>
      <c r="E46" s="63">
        <f>AgeStanSec!F46/E$3</f>
        <v>170.125</v>
      </c>
      <c r="F46" s="63">
        <f>AgeStanSec!G46/F$3</f>
        <v>170.37998091147696</v>
      </c>
      <c r="G46" s="63">
        <f>AgeStanSec!H46/G$3</f>
        <v>170.9</v>
      </c>
      <c r="H46" s="63">
        <f>AgeStanSec!J46/H$3</f>
        <v>172.25</v>
      </c>
      <c r="I46" s="63">
        <f>AgeStanSec!K46/I$3</f>
        <v>173.93333333333334</v>
      </c>
      <c r="J46" s="63">
        <f>AgeStanSec!L46/J$3</f>
        <v>174.23248230334843</v>
      </c>
      <c r="K46" s="63">
        <f>AgeStanSec!M46/K$3</f>
        <v>176.2</v>
      </c>
      <c r="L46" s="63">
        <f>AgeStanSec!N46/L$3</f>
        <v>176.84559781964688</v>
      </c>
      <c r="M46" s="63">
        <f>AgeStanSec!O46/M$3</f>
        <v>177.16</v>
      </c>
      <c r="N46" s="63">
        <f>AgeStanSec!P46/N$3</f>
        <v>178.26666666666668</v>
      </c>
      <c r="O46" s="63">
        <f>AgeStanSec!Q46/O$3</f>
        <v>182.93636686811234</v>
      </c>
      <c r="P46" s="63">
        <f>AgeStanSec!R46/P$3</f>
        <v>188.2</v>
      </c>
      <c r="Q46" s="63">
        <f>AgeStanSec!S46/Q$3</f>
        <v>213.20488348047402</v>
      </c>
      <c r="R46" s="63">
        <f>AgeStanSec!T46/R$3</f>
        <v>227.89</v>
      </c>
      <c r="S46" s="63">
        <f>AgeStanSec!U46/S$3</f>
        <v>258.18666666666667</v>
      </c>
      <c r="T46" s="63">
        <f>AgeStanSec!V46/T$3</f>
        <v>263.78449852859302</v>
      </c>
      <c r="U46" s="63">
        <f>AgeStanSec!W46/U$3</f>
        <v>281.66000000000003</v>
      </c>
      <c r="V46" s="44"/>
    </row>
    <row r="47" spans="1:22">
      <c r="A47" s="60">
        <v>46</v>
      </c>
      <c r="B47" s="61">
        <f>AgeStanSec!C47/B$3</f>
        <v>170.2</v>
      </c>
      <c r="C47" s="61">
        <f>AgeStanSec!D47/C$3</f>
        <v>170.66666666666666</v>
      </c>
      <c r="D47" s="61">
        <f>AgeStanSec!E47/D$3</f>
        <v>170.7217350672075</v>
      </c>
      <c r="E47" s="61">
        <f>AgeStanSec!F47/E$3</f>
        <v>171.5</v>
      </c>
      <c r="F47" s="61">
        <f>AgeStanSec!G47/F$3</f>
        <v>171.7469975343991</v>
      </c>
      <c r="G47" s="61">
        <f>AgeStanSec!H47/G$3</f>
        <v>172.3</v>
      </c>
      <c r="H47" s="61">
        <f>AgeStanSec!J47/H$3</f>
        <v>173.66666666666666</v>
      </c>
      <c r="I47" s="61">
        <f>AgeStanSec!K47/I$3</f>
        <v>175.33333333333334</v>
      </c>
      <c r="J47" s="61">
        <f>AgeStanSec!L47/J$3</f>
        <v>175.6616360454943</v>
      </c>
      <c r="K47" s="61">
        <f>AgeStanSec!M47/K$3</f>
        <v>177.7</v>
      </c>
      <c r="L47" s="61">
        <f>AgeStanSec!N47/L$3</f>
        <v>178.36236520914801</v>
      </c>
      <c r="M47" s="61">
        <f>AgeStanSec!O47/M$3</f>
        <v>178.68</v>
      </c>
      <c r="N47" s="61">
        <f>AgeStanSec!P47/N$3</f>
        <v>179.8</v>
      </c>
      <c r="O47" s="61">
        <f>AgeStanSec!Q47/O$3</f>
        <v>184.54793221945729</v>
      </c>
      <c r="P47" s="61">
        <f>AgeStanSec!R47/P$3</f>
        <v>189.86</v>
      </c>
      <c r="Q47" s="61">
        <f>AgeStanSec!S47/Q$3</f>
        <v>215.08142448103078</v>
      </c>
      <c r="R47" s="61">
        <f>AgeStanSec!T47/R$3</f>
        <v>229.9</v>
      </c>
      <c r="S47" s="61">
        <f>AgeStanSec!U47/S$3</f>
        <v>260.46666666666664</v>
      </c>
      <c r="T47" s="61">
        <f>AgeStanSec!V47/T$3</f>
        <v>266.10842678756063</v>
      </c>
      <c r="U47" s="61">
        <f>AgeStanSec!W47/U$3</f>
        <v>284.14499999999998</v>
      </c>
      <c r="V47" s="44"/>
    </row>
    <row r="48" spans="1:22">
      <c r="A48" s="60">
        <v>47</v>
      </c>
      <c r="B48" s="61">
        <f>AgeStanSec!C48/B$3</f>
        <v>171.4</v>
      </c>
      <c r="C48" s="61">
        <f>AgeStanSec!D48/C$3</f>
        <v>172</v>
      </c>
      <c r="D48" s="61">
        <f>AgeStanSec!E48/D$3</f>
        <v>172.11982024974151</v>
      </c>
      <c r="E48" s="61">
        <f>AgeStanSec!F48/E$3</f>
        <v>173</v>
      </c>
      <c r="F48" s="61">
        <f>AgeStanSec!G48/F$3</f>
        <v>173.11401415732124</v>
      </c>
      <c r="G48" s="61">
        <f>AgeStanSec!H48/G$3</f>
        <v>173.7</v>
      </c>
      <c r="H48" s="61">
        <f>AgeStanSec!J48/H$3</f>
        <v>175.08333333333334</v>
      </c>
      <c r="I48" s="61">
        <f>AgeStanSec!K48/I$3</f>
        <v>176.8</v>
      </c>
      <c r="J48" s="61">
        <f>AgeStanSec!L48/J$3</f>
        <v>177.15292690686391</v>
      </c>
      <c r="K48" s="61">
        <f>AgeStanSec!M48/K$3</f>
        <v>179.2</v>
      </c>
      <c r="L48" s="61">
        <f>AgeStanSec!N48/L$3</f>
        <v>179.87913259864914</v>
      </c>
      <c r="M48" s="61">
        <f>AgeStanSec!O48/M$3</f>
        <v>180.24</v>
      </c>
      <c r="N48" s="61">
        <f>AgeStanSec!P48/N$3</f>
        <v>181.36666666666667</v>
      </c>
      <c r="O48" s="61">
        <f>AgeStanSec!Q48/O$3</f>
        <v>186.18319706126317</v>
      </c>
      <c r="P48" s="61">
        <f>AgeStanSec!R48/P$3</f>
        <v>191.56</v>
      </c>
      <c r="Q48" s="61">
        <f>AgeStanSec!S48/Q$3</f>
        <v>216.99524775312176</v>
      </c>
      <c r="R48" s="61">
        <f>AgeStanSec!T48/R$3</f>
        <v>231.95</v>
      </c>
      <c r="S48" s="61">
        <f>AgeStanSec!U48/S$3</f>
        <v>262.78666666666669</v>
      </c>
      <c r="T48" s="61">
        <f>AgeStanSec!V48/T$3</f>
        <v>268.48206474190727</v>
      </c>
      <c r="U48" s="61">
        <f>AgeStanSec!W48/U$3</f>
        <v>286.67500000000001</v>
      </c>
      <c r="V48" s="44"/>
    </row>
    <row r="49" spans="1:22">
      <c r="A49" s="60">
        <v>48</v>
      </c>
      <c r="B49" s="61">
        <f>AgeStanSec!C49/B$3</f>
        <v>172.8</v>
      </c>
      <c r="C49" s="61">
        <f>AgeStanSec!D49/C$3</f>
        <v>173.5</v>
      </c>
      <c r="D49" s="61">
        <f>AgeStanSec!E49/D$3</f>
        <v>173.51790543227551</v>
      </c>
      <c r="E49" s="61">
        <f>AgeStanSec!F49/E$3</f>
        <v>174.375</v>
      </c>
      <c r="F49" s="61">
        <f>AgeStanSec!G49/F$3</f>
        <v>174.60530501869084</v>
      </c>
      <c r="G49" s="61">
        <f>AgeStanSec!H49/G$3</f>
        <v>175.1</v>
      </c>
      <c r="H49" s="61">
        <f>AgeStanSec!J49/H$3</f>
        <v>176.58333333333334</v>
      </c>
      <c r="I49" s="61">
        <f>AgeStanSec!K49/I$3</f>
        <v>178.33333333333334</v>
      </c>
      <c r="J49" s="61">
        <f>AgeStanSec!L49/J$3</f>
        <v>178.64421776823352</v>
      </c>
      <c r="K49" s="61">
        <f>AgeStanSec!M49/K$3</f>
        <v>180.75</v>
      </c>
      <c r="L49" s="61">
        <f>AgeStanSec!N49/L$3</f>
        <v>181.44329896907217</v>
      </c>
      <c r="M49" s="61">
        <f>AgeStanSec!O49/M$3</f>
        <v>181.8</v>
      </c>
      <c r="N49" s="61">
        <f>AgeStanSec!P49/N$3</f>
        <v>182.96666666666667</v>
      </c>
      <c r="O49" s="61">
        <f>AgeStanSec!Q49/O$3</f>
        <v>187.86586088399099</v>
      </c>
      <c r="P49" s="61">
        <f>AgeStanSec!R49/P$3</f>
        <v>193.28</v>
      </c>
      <c r="Q49" s="61">
        <f>AgeStanSec!S49/Q$3</f>
        <v>218.94635329674699</v>
      </c>
      <c r="R49" s="61">
        <f>AgeStanSec!T49/R$3</f>
        <v>234.03</v>
      </c>
      <c r="S49" s="61">
        <f>AgeStanSec!U49/S$3</f>
        <v>265.14666666666665</v>
      </c>
      <c r="T49" s="61">
        <f>AgeStanSec!V49/T$3</f>
        <v>270.8929849677881</v>
      </c>
      <c r="U49" s="61">
        <f>AgeStanSec!W49/U$3</f>
        <v>289.25</v>
      </c>
      <c r="V49" s="44"/>
    </row>
    <row r="50" spans="1:22">
      <c r="A50" s="60">
        <v>49</v>
      </c>
      <c r="B50" s="61">
        <f>AgeStanSec!C50/B$3</f>
        <v>174.2</v>
      </c>
      <c r="C50" s="61">
        <f>AgeStanSec!D50/C$3</f>
        <v>174.83333333333334</v>
      </c>
      <c r="D50" s="61">
        <f>AgeStanSec!E50/D$3</f>
        <v>174.91599061480949</v>
      </c>
      <c r="E50" s="61">
        <f>AgeStanSec!F50/E$3</f>
        <v>175.75</v>
      </c>
      <c r="F50" s="61">
        <f>AgeStanSec!G50/F$3</f>
        <v>175.97232164161298</v>
      </c>
      <c r="G50" s="61">
        <f>AgeStanSec!H50/G$3</f>
        <v>176.6</v>
      </c>
      <c r="H50" s="61">
        <f>AgeStanSec!J50/H$3</f>
        <v>178.08333333333334</v>
      </c>
      <c r="I50" s="61">
        <f>AgeStanSec!K50/I$3</f>
        <v>179.86666666666667</v>
      </c>
      <c r="J50" s="61">
        <f>AgeStanSec!L50/J$3</f>
        <v>180.19764574882683</v>
      </c>
      <c r="K50" s="61">
        <f>AgeStanSec!M50/K$3</f>
        <v>182.35</v>
      </c>
      <c r="L50" s="61">
        <f>AgeStanSec!N50/L$3</f>
        <v>183.00746533949521</v>
      </c>
      <c r="M50" s="61">
        <f>AgeStanSec!O50/M$3</f>
        <v>183.4</v>
      </c>
      <c r="N50" s="61">
        <f>AgeStanSec!P50/N$3</f>
        <v>184.6</v>
      </c>
      <c r="O50" s="61">
        <f>AgeStanSec!Q50/O$3</f>
        <v>189.57222419717976</v>
      </c>
      <c r="P50" s="61">
        <f>AgeStanSec!R50/P$3</f>
        <v>195.02</v>
      </c>
      <c r="Q50" s="61">
        <f>AgeStanSec!S50/Q$3</f>
        <v>220.93474111190645</v>
      </c>
      <c r="R50" s="61">
        <f>AgeStanSec!T50/R$3</f>
        <v>236.15</v>
      </c>
      <c r="S50" s="61">
        <f>AgeStanSec!U50/S$3</f>
        <v>267.55333333333334</v>
      </c>
      <c r="T50" s="61">
        <f>AgeStanSec!V50/T$3</f>
        <v>273.34740117712556</v>
      </c>
      <c r="U50" s="61">
        <f>AgeStanSec!W50/U$3</f>
        <v>291.875</v>
      </c>
      <c r="V50" s="44"/>
    </row>
    <row r="51" spans="1:22">
      <c r="A51" s="62">
        <v>50</v>
      </c>
      <c r="B51" s="63">
        <f>AgeStanSec!C51/B$3</f>
        <v>175.6</v>
      </c>
      <c r="C51" s="63">
        <f>AgeStanSec!D51/C$3</f>
        <v>176.16666666666666</v>
      </c>
      <c r="D51" s="63">
        <f>AgeStanSec!E51/D$3</f>
        <v>176.31407579734349</v>
      </c>
      <c r="E51" s="63">
        <f>AgeStanSec!F51/E$3</f>
        <v>177.25</v>
      </c>
      <c r="F51" s="63">
        <f>AgeStanSec!G51/F$3</f>
        <v>177.46361250298256</v>
      </c>
      <c r="G51" s="63">
        <f>AgeStanSec!H51/G$3</f>
        <v>178.1</v>
      </c>
      <c r="H51" s="63">
        <f>AgeStanSec!J51/H$3</f>
        <v>179.58333333333334</v>
      </c>
      <c r="I51" s="63">
        <f>AgeStanSec!K51/I$3</f>
        <v>181.4</v>
      </c>
      <c r="J51" s="63">
        <f>AgeStanSec!L51/J$3</f>
        <v>181.75107372942017</v>
      </c>
      <c r="K51" s="63">
        <f>AgeStanSec!M51/K$3</f>
        <v>183.95</v>
      </c>
      <c r="L51" s="63">
        <f>AgeStanSec!N51/L$3</f>
        <v>184.61903069084013</v>
      </c>
      <c r="M51" s="63">
        <f>AgeStanSec!O51/M$3</f>
        <v>185.04</v>
      </c>
      <c r="N51" s="63">
        <f>AgeStanSec!P51/N$3</f>
        <v>186.26666666666668</v>
      </c>
      <c r="O51" s="63">
        <f>AgeStanSec!Q51/O$3</f>
        <v>191.30228700082949</v>
      </c>
      <c r="P51" s="63">
        <f>AgeStanSec!R51/P$3</f>
        <v>196.8</v>
      </c>
      <c r="Q51" s="63">
        <f>AgeStanSec!S51/Q$3</f>
        <v>222.94798377475541</v>
      </c>
      <c r="R51" s="63">
        <f>AgeStanSec!T51/R$3</f>
        <v>238.31</v>
      </c>
      <c r="S51" s="63">
        <f>AgeStanSec!U51/S$3</f>
        <v>270</v>
      </c>
      <c r="T51" s="63">
        <f>AgeStanSec!V51/T$3</f>
        <v>275.85152708184205</v>
      </c>
      <c r="U51" s="63">
        <f>AgeStanSec!W51/U$3</f>
        <v>294.54500000000002</v>
      </c>
      <c r="V51" s="44"/>
    </row>
    <row r="52" spans="1:22">
      <c r="A52" s="60">
        <v>51</v>
      </c>
      <c r="B52" s="61">
        <f>AgeStanSec!C52/B$3</f>
        <v>177</v>
      </c>
      <c r="C52" s="61">
        <f>AgeStanSec!D52/C$3</f>
        <v>177.66666666666666</v>
      </c>
      <c r="D52" s="61">
        <f>AgeStanSec!E52/D$3</f>
        <v>177.86750377793683</v>
      </c>
      <c r="E52" s="61">
        <f>AgeStanSec!F52/E$3</f>
        <v>178.75</v>
      </c>
      <c r="F52" s="61">
        <f>AgeStanSec!G52/F$3</f>
        <v>178.95490336435216</v>
      </c>
      <c r="G52" s="61">
        <f>AgeStanSec!H52/G$3</f>
        <v>179.6</v>
      </c>
      <c r="H52" s="61">
        <f>AgeStanSec!J52/H$3</f>
        <v>181.16666666666666</v>
      </c>
      <c r="I52" s="61">
        <f>AgeStanSec!K52/I$3</f>
        <v>183</v>
      </c>
      <c r="J52" s="61">
        <f>AgeStanSec!L52/J$3</f>
        <v>183.36663882923725</v>
      </c>
      <c r="K52" s="61">
        <f>AgeStanSec!M52/K$3</f>
        <v>185.55</v>
      </c>
      <c r="L52" s="61">
        <f>AgeStanSec!N52/L$3</f>
        <v>186.277995023107</v>
      </c>
      <c r="M52" s="61">
        <f>AgeStanSec!O52/M$3</f>
        <v>186.68</v>
      </c>
      <c r="N52" s="61">
        <f>AgeStanSec!P52/N$3</f>
        <v>187.96666666666667</v>
      </c>
      <c r="O52" s="61">
        <f>AgeStanSec!Q52/O$3</f>
        <v>193.07974878540111</v>
      </c>
      <c r="P52" s="61">
        <f>AgeStanSec!R52/P$3</f>
        <v>198.62</v>
      </c>
      <c r="Q52" s="61">
        <f>AgeStanSec!S52/Q$3</f>
        <v>225.01093613298337</v>
      </c>
      <c r="R52" s="61">
        <f>AgeStanSec!T52/R$3</f>
        <v>240.51</v>
      </c>
      <c r="S52" s="61">
        <f>AgeStanSec!U52/S$3</f>
        <v>272.49333333333334</v>
      </c>
      <c r="T52" s="61">
        <f>AgeStanSec!V52/T$3</f>
        <v>278.39914897001512</v>
      </c>
      <c r="U52" s="61">
        <f>AgeStanSec!W52/U$3</f>
        <v>297.26499999999999</v>
      </c>
      <c r="V52" s="44"/>
    </row>
    <row r="53" spans="1:22">
      <c r="A53" s="60">
        <v>52</v>
      </c>
      <c r="B53" s="61">
        <f>AgeStanSec!C53/B$3</f>
        <v>178.4</v>
      </c>
      <c r="C53" s="61">
        <f>AgeStanSec!D53/C$3</f>
        <v>179.16666666666666</v>
      </c>
      <c r="D53" s="61">
        <f>AgeStanSec!E53/D$3</f>
        <v>179.26558896047084</v>
      </c>
      <c r="E53" s="61">
        <f>AgeStanSec!F53/E$3</f>
        <v>180.25</v>
      </c>
      <c r="F53" s="61">
        <f>AgeStanSec!G53/F$3</f>
        <v>180.44619422572177</v>
      </c>
      <c r="G53" s="61">
        <f>AgeStanSec!H53/G$3</f>
        <v>181.2</v>
      </c>
      <c r="H53" s="61">
        <f>AgeStanSec!J53/H$3</f>
        <v>182.75</v>
      </c>
      <c r="I53" s="61">
        <f>AgeStanSec!K53/I$3</f>
        <v>184.6</v>
      </c>
      <c r="J53" s="61">
        <f>AgeStanSec!L53/J$3</f>
        <v>184.92006680983059</v>
      </c>
      <c r="K53" s="61">
        <f>AgeStanSec!M53/K$3</f>
        <v>187.2</v>
      </c>
      <c r="L53" s="61">
        <f>AgeStanSec!N53/L$3</f>
        <v>187.88956037445195</v>
      </c>
      <c r="M53" s="61">
        <f>AgeStanSec!O53/M$3</f>
        <v>188.36</v>
      </c>
      <c r="N53" s="61">
        <f>AgeStanSec!P53/N$3</f>
        <v>189.63333333333333</v>
      </c>
      <c r="O53" s="61">
        <f>AgeStanSec!Q53/O$3</f>
        <v>194.88091006043371</v>
      </c>
      <c r="P53" s="61">
        <f>AgeStanSec!R53/P$3</f>
        <v>200.48</v>
      </c>
      <c r="Q53" s="61">
        <f>AgeStanSec!S53/Q$3</f>
        <v>227.11117076274556</v>
      </c>
      <c r="R53" s="61">
        <f>AgeStanSec!T53/R$3</f>
        <v>242.75</v>
      </c>
      <c r="S53" s="61">
        <f>AgeStanSec!U53/S$3</f>
        <v>275.03333333333336</v>
      </c>
      <c r="T53" s="61">
        <f>AgeStanSec!V53/T$3</f>
        <v>280.99026684164477</v>
      </c>
      <c r="U53" s="61">
        <f>AgeStanSec!W53/U$3</f>
        <v>300.03500000000003</v>
      </c>
      <c r="V53" s="44"/>
    </row>
    <row r="54" spans="1:22">
      <c r="A54" s="60">
        <v>53</v>
      </c>
      <c r="B54" s="61">
        <f>AgeStanSec!C54/B$3</f>
        <v>179.8</v>
      </c>
      <c r="C54" s="61">
        <f>AgeStanSec!D54/C$3</f>
        <v>180.66666666666666</v>
      </c>
      <c r="D54" s="61">
        <f>AgeStanSec!E54/D$3</f>
        <v>180.81901694106418</v>
      </c>
      <c r="E54" s="61">
        <f>AgeStanSec!F54/E$3</f>
        <v>181.75</v>
      </c>
      <c r="F54" s="61">
        <f>AgeStanSec!G54/F$3</f>
        <v>181.93748508709137</v>
      </c>
      <c r="G54" s="61">
        <f>AgeStanSec!H54/G$3</f>
        <v>182.7</v>
      </c>
      <c r="H54" s="61">
        <f>AgeStanSec!J54/H$3</f>
        <v>184.33333333333334</v>
      </c>
      <c r="I54" s="61">
        <f>AgeStanSec!K54/I$3</f>
        <v>186.2</v>
      </c>
      <c r="J54" s="61">
        <f>AgeStanSec!L54/J$3</f>
        <v>186.59776902887137</v>
      </c>
      <c r="K54" s="61">
        <f>AgeStanSec!M54/K$3</f>
        <v>188.9</v>
      </c>
      <c r="L54" s="61">
        <f>AgeStanSec!N54/L$3</f>
        <v>189.59592368764072</v>
      </c>
      <c r="M54" s="61">
        <f>AgeStanSec!O54/M$3</f>
        <v>190.08</v>
      </c>
      <c r="N54" s="61">
        <f>AgeStanSec!P54/N$3</f>
        <v>191.4</v>
      </c>
      <c r="O54" s="61">
        <f>AgeStanSec!Q54/O$3</f>
        <v>196.70577082592723</v>
      </c>
      <c r="P54" s="61">
        <f>AgeStanSec!R54/P$3</f>
        <v>202.36</v>
      </c>
      <c r="Q54" s="61">
        <f>AgeStanSec!S54/Q$3</f>
        <v>229.24868766404197</v>
      </c>
      <c r="R54" s="61">
        <f>AgeStanSec!T54/R$3</f>
        <v>245.04</v>
      </c>
      <c r="S54" s="61">
        <f>AgeStanSec!U54/S$3</f>
        <v>277.62</v>
      </c>
      <c r="T54" s="61">
        <f>AgeStanSec!V54/T$3</f>
        <v>283.63109440865344</v>
      </c>
      <c r="U54" s="61">
        <f>AgeStanSec!W54/U$3</f>
        <v>302.85500000000002</v>
      </c>
      <c r="V54" s="44"/>
    </row>
    <row r="55" spans="1:22">
      <c r="A55" s="60">
        <v>54</v>
      </c>
      <c r="B55" s="61">
        <f>AgeStanSec!C55/B$3</f>
        <v>181.4</v>
      </c>
      <c r="C55" s="61">
        <f>AgeStanSec!D55/C$3</f>
        <v>182.16666666666666</v>
      </c>
      <c r="D55" s="61">
        <f>AgeStanSec!E55/D$3</f>
        <v>182.21710212359818</v>
      </c>
      <c r="E55" s="61">
        <f>AgeStanSec!F55/E$3</f>
        <v>183.375</v>
      </c>
      <c r="F55" s="61">
        <f>AgeStanSec!G55/F$3</f>
        <v>183.55305018690845</v>
      </c>
      <c r="G55" s="61">
        <f>AgeStanSec!H55/G$3</f>
        <v>184.3</v>
      </c>
      <c r="H55" s="61">
        <f>AgeStanSec!J55/H$3</f>
        <v>185.91666666666666</v>
      </c>
      <c r="I55" s="61">
        <f>AgeStanSec!K55/I$3</f>
        <v>187.86666666666667</v>
      </c>
      <c r="J55" s="61">
        <f>AgeStanSec!L55/J$3</f>
        <v>188.27547124791218</v>
      </c>
      <c r="K55" s="61">
        <f>AgeStanSec!M55/K$3</f>
        <v>190.6</v>
      </c>
      <c r="L55" s="61">
        <f>AgeStanSec!N55/L$3</f>
        <v>191.34968598175138</v>
      </c>
      <c r="M55" s="61">
        <f>AgeStanSec!O55/M$3</f>
        <v>191.84</v>
      </c>
      <c r="N55" s="61">
        <f>AgeStanSec!P55/N$3</f>
        <v>193.16666666666666</v>
      </c>
      <c r="O55" s="61">
        <f>AgeStanSec!Q55/O$3</f>
        <v>198.5780305723427</v>
      </c>
      <c r="P55" s="61">
        <f>AgeStanSec!R55/P$3</f>
        <v>204.28</v>
      </c>
      <c r="Q55" s="61">
        <f>AgeStanSec!S55/Q$3</f>
        <v>231.42348683687266</v>
      </c>
      <c r="R55" s="61">
        <f>AgeStanSec!T55/R$3</f>
        <v>247.37</v>
      </c>
      <c r="S55" s="61">
        <f>AgeStanSec!U55/S$3</f>
        <v>280.25333333333333</v>
      </c>
      <c r="T55" s="61">
        <f>AgeStanSec!V55/T$3</f>
        <v>286.32784538296346</v>
      </c>
      <c r="U55" s="61">
        <f>AgeStanSec!W55/U$3</f>
        <v>305.73</v>
      </c>
      <c r="V55" s="44"/>
    </row>
    <row r="56" spans="1:22">
      <c r="A56" s="62">
        <v>55</v>
      </c>
      <c r="B56" s="63">
        <f>AgeStanSec!C56/B$3</f>
        <v>182.8</v>
      </c>
      <c r="C56" s="63">
        <f>AgeStanSec!D56/C$3</f>
        <v>183.66666666666666</v>
      </c>
      <c r="D56" s="63">
        <f>AgeStanSec!E56/D$3</f>
        <v>183.77053010419152</v>
      </c>
      <c r="E56" s="63">
        <f>AgeStanSec!F56/E$3</f>
        <v>184.875</v>
      </c>
      <c r="F56" s="63">
        <f>AgeStanSec!G56/F$3</f>
        <v>185.1686152867255</v>
      </c>
      <c r="G56" s="63">
        <f>AgeStanSec!H56/G$3</f>
        <v>185.9</v>
      </c>
      <c r="H56" s="63">
        <f>AgeStanSec!J56/H$3</f>
        <v>187.58333333333334</v>
      </c>
      <c r="I56" s="63">
        <f>AgeStanSec!K56/I$3</f>
        <v>189.6</v>
      </c>
      <c r="J56" s="63">
        <f>AgeStanSec!L56/J$3</f>
        <v>189.95317346695299</v>
      </c>
      <c r="K56" s="63">
        <f>AgeStanSec!M56/K$3</f>
        <v>192.35</v>
      </c>
      <c r="L56" s="63">
        <f>AgeStanSec!N56/L$3</f>
        <v>193.10344827586206</v>
      </c>
      <c r="M56" s="63">
        <f>AgeStanSec!O56/M$3</f>
        <v>193.6</v>
      </c>
      <c r="N56" s="63">
        <f>AgeStanSec!P56/N$3</f>
        <v>195</v>
      </c>
      <c r="O56" s="63">
        <f>AgeStanSec!Q56/O$3</f>
        <v>200.47398980921909</v>
      </c>
      <c r="P56" s="63">
        <f>AgeStanSec!R56/P$3</f>
        <v>206.24</v>
      </c>
      <c r="Q56" s="63">
        <f>AgeStanSec!S56/Q$3</f>
        <v>233.63556828123757</v>
      </c>
      <c r="R56" s="63">
        <f>AgeStanSec!T56/R$3</f>
        <v>249.74</v>
      </c>
      <c r="S56" s="63">
        <f>AgeStanSec!U56/S$3</f>
        <v>282.94</v>
      </c>
      <c r="T56" s="63">
        <f>AgeStanSec!V56/T$3</f>
        <v>289.0743060526525</v>
      </c>
      <c r="U56" s="63">
        <f>AgeStanSec!W56/U$3</f>
        <v>308.66500000000002</v>
      </c>
      <c r="V56" s="44"/>
    </row>
    <row r="57" spans="1:22">
      <c r="A57" s="60">
        <v>56</v>
      </c>
      <c r="B57" s="61">
        <f>AgeStanSec!C57/B$3</f>
        <v>184.4</v>
      </c>
      <c r="C57" s="61">
        <f>AgeStanSec!D57/C$3</f>
        <v>185.33333333333334</v>
      </c>
      <c r="D57" s="61">
        <f>AgeStanSec!E57/D$3</f>
        <v>185.47930088284417</v>
      </c>
      <c r="E57" s="61">
        <f>AgeStanSec!F57/E$3</f>
        <v>186.5</v>
      </c>
      <c r="F57" s="61">
        <f>AgeStanSec!G57/F$3</f>
        <v>186.78418038654257</v>
      </c>
      <c r="G57" s="61">
        <f>AgeStanSec!H57/G$3</f>
        <v>187.6</v>
      </c>
      <c r="H57" s="61">
        <f>AgeStanSec!J57/H$3</f>
        <v>189.25</v>
      </c>
      <c r="I57" s="61">
        <f>AgeStanSec!K57/I$3</f>
        <v>191.33333333333334</v>
      </c>
      <c r="J57" s="61">
        <f>AgeStanSec!L57/J$3</f>
        <v>191.69301280521751</v>
      </c>
      <c r="K57" s="61">
        <f>AgeStanSec!M57/K$3</f>
        <v>194.1</v>
      </c>
      <c r="L57" s="61">
        <f>AgeStanSec!N57/L$3</f>
        <v>194.90460955089466</v>
      </c>
      <c r="M57" s="61">
        <f>AgeStanSec!O57/M$3</f>
        <v>195.44</v>
      </c>
      <c r="N57" s="61">
        <f>AgeStanSec!P57/N$3</f>
        <v>196.83333333333334</v>
      </c>
      <c r="O57" s="61">
        <f>AgeStanSec!Q57/O$3</f>
        <v>202.41734802701743</v>
      </c>
      <c r="P57" s="61">
        <f>AgeStanSec!R57/P$3</f>
        <v>208.24</v>
      </c>
      <c r="Q57" s="61">
        <f>AgeStanSec!S57/Q$3</f>
        <v>235.89735942098145</v>
      </c>
      <c r="R57" s="61">
        <f>AgeStanSec!T57/R$3</f>
        <v>252.15</v>
      </c>
      <c r="S57" s="61">
        <f>AgeStanSec!U57/S$3</f>
        <v>285.68</v>
      </c>
      <c r="T57" s="61">
        <f>AgeStanSec!V57/T$3</f>
        <v>291.87047641772051</v>
      </c>
      <c r="U57" s="61">
        <f>AgeStanSec!W57/U$3</f>
        <v>311.64999999999998</v>
      </c>
      <c r="V57" s="44"/>
    </row>
    <row r="58" spans="1:22">
      <c r="A58" s="60">
        <v>57</v>
      </c>
      <c r="B58" s="61">
        <f>AgeStanSec!C58/B$3</f>
        <v>186</v>
      </c>
      <c r="C58" s="61">
        <f>AgeStanSec!D58/C$3</f>
        <v>186.83333333333334</v>
      </c>
      <c r="D58" s="61">
        <f>AgeStanSec!E58/D$3</f>
        <v>187.03272886343751</v>
      </c>
      <c r="E58" s="61">
        <f>AgeStanSec!F58/E$3</f>
        <v>188.125</v>
      </c>
      <c r="F58" s="61">
        <f>AgeStanSec!G58/F$3</f>
        <v>188.39974548635965</v>
      </c>
      <c r="G58" s="61">
        <f>AgeStanSec!H58/G$3</f>
        <v>189.3</v>
      </c>
      <c r="H58" s="61">
        <f>AgeStanSec!J58/H$3</f>
        <v>191</v>
      </c>
      <c r="I58" s="61">
        <f>AgeStanSec!K58/I$3</f>
        <v>193.06666666666666</v>
      </c>
      <c r="J58" s="61">
        <f>AgeStanSec!L58/J$3</f>
        <v>193.43285214348205</v>
      </c>
      <c r="K58" s="61">
        <f>AgeStanSec!M58/K$3</f>
        <v>195.9</v>
      </c>
      <c r="L58" s="61">
        <f>AgeStanSec!N58/L$3</f>
        <v>196.70577082592723</v>
      </c>
      <c r="M58" s="61">
        <f>AgeStanSec!O58/M$3</f>
        <v>197.28</v>
      </c>
      <c r="N58" s="61">
        <f>AgeStanSec!P58/N$3</f>
        <v>198.73333333333332</v>
      </c>
      <c r="O58" s="61">
        <f>AgeStanSec!Q58/O$3</f>
        <v>204.38440573527669</v>
      </c>
      <c r="P58" s="61">
        <f>AgeStanSec!R58/P$3</f>
        <v>210.28</v>
      </c>
      <c r="Q58" s="61">
        <f>AgeStanSec!S58/Q$3</f>
        <v>238.20886025610434</v>
      </c>
      <c r="R58" s="61">
        <f>AgeStanSec!T58/R$3</f>
        <v>254.62</v>
      </c>
      <c r="S58" s="61">
        <f>AgeStanSec!U58/S$3</f>
        <v>288.47333333333336</v>
      </c>
      <c r="T58" s="61">
        <f>AgeStanSec!V58/T$3</f>
        <v>294.72257019008987</v>
      </c>
      <c r="U58" s="61">
        <f>AgeStanSec!W58/U$3</f>
        <v>314.7</v>
      </c>
      <c r="V58" s="44"/>
    </row>
    <row r="59" spans="1:22">
      <c r="A59" s="60">
        <v>58</v>
      </c>
      <c r="B59" s="61">
        <f>AgeStanSec!C59/B$3</f>
        <v>187.6</v>
      </c>
      <c r="C59" s="61">
        <f>AgeStanSec!D59/C$3</f>
        <v>188.5</v>
      </c>
      <c r="D59" s="61">
        <f>AgeStanSec!E59/D$3</f>
        <v>188.58615684403085</v>
      </c>
      <c r="E59" s="61">
        <f>AgeStanSec!F59/E$3</f>
        <v>189.875</v>
      </c>
      <c r="F59" s="61">
        <f>AgeStanSec!G59/F$3</f>
        <v>190.01531058617672</v>
      </c>
      <c r="G59" s="61">
        <f>AgeStanSec!H59/G$3</f>
        <v>191</v>
      </c>
      <c r="H59" s="61">
        <f>AgeStanSec!J59/H$3</f>
        <v>192.75</v>
      </c>
      <c r="I59" s="61">
        <f>AgeStanSec!K59/I$3</f>
        <v>194.8</v>
      </c>
      <c r="J59" s="61">
        <f>AgeStanSec!L59/J$3</f>
        <v>195.23482860097033</v>
      </c>
      <c r="K59" s="61">
        <f>AgeStanSec!M59/K$3</f>
        <v>197.75</v>
      </c>
      <c r="L59" s="61">
        <f>AgeStanSec!N59/L$3</f>
        <v>198.55433108188174</v>
      </c>
      <c r="M59" s="61">
        <f>AgeStanSec!O59/M$3</f>
        <v>199.16</v>
      </c>
      <c r="N59" s="61">
        <f>AgeStanSec!P59/N$3</f>
        <v>200.66666666666666</v>
      </c>
      <c r="O59" s="61">
        <f>AgeStanSec!Q59/O$3</f>
        <v>206.42256191491882</v>
      </c>
      <c r="P59" s="61">
        <f>AgeStanSec!R59/P$3</f>
        <v>212.36</v>
      </c>
      <c r="Q59" s="61">
        <f>AgeStanSec!S59/Q$3</f>
        <v>240.55764336276147</v>
      </c>
      <c r="R59" s="61">
        <f>AgeStanSec!T59/R$3</f>
        <v>257.13</v>
      </c>
      <c r="S59" s="61">
        <f>AgeStanSec!U59/S$3</f>
        <v>291.32</v>
      </c>
      <c r="T59" s="61">
        <f>AgeStanSec!V59/T$3</f>
        <v>297.63058736976058</v>
      </c>
      <c r="U59" s="61">
        <f>AgeStanSec!W59/U$3</f>
        <v>317.80500000000001</v>
      </c>
      <c r="V59" s="44"/>
    </row>
    <row r="60" spans="1:22">
      <c r="A60" s="60">
        <v>59</v>
      </c>
      <c r="B60" s="61">
        <f>AgeStanSec!C60/B$3</f>
        <v>189.2</v>
      </c>
      <c r="C60" s="61">
        <f>AgeStanSec!D60/C$3</f>
        <v>190.16666666666666</v>
      </c>
      <c r="D60" s="61">
        <f>AgeStanSec!E60/D$3</f>
        <v>190.2949276226835</v>
      </c>
      <c r="E60" s="61">
        <f>AgeStanSec!F60/E$3</f>
        <v>191.5</v>
      </c>
      <c r="F60" s="61">
        <f>AgeStanSec!G60/F$3</f>
        <v>191.75514992444124</v>
      </c>
      <c r="G60" s="61">
        <f>AgeStanSec!H60/G$3</f>
        <v>192.7</v>
      </c>
      <c r="H60" s="61">
        <f>AgeStanSec!J60/H$3</f>
        <v>194.5</v>
      </c>
      <c r="I60" s="61">
        <f>AgeStanSec!K60/I$3</f>
        <v>196.66666666666666</v>
      </c>
      <c r="J60" s="61">
        <f>AgeStanSec!L60/J$3</f>
        <v>197.09894217768232</v>
      </c>
      <c r="K60" s="61">
        <f>AgeStanSec!M60/K$3</f>
        <v>199.65</v>
      </c>
      <c r="L60" s="61">
        <f>AgeStanSec!N60/L$3</f>
        <v>200.45029031875814</v>
      </c>
      <c r="M60" s="61">
        <f>AgeStanSec!O60/M$3</f>
        <v>201.08</v>
      </c>
      <c r="N60" s="61">
        <f>AgeStanSec!P60/N$3</f>
        <v>202.6</v>
      </c>
      <c r="O60" s="61">
        <f>AgeStanSec!Q60/O$3</f>
        <v>208.46071809456097</v>
      </c>
      <c r="P60" s="61">
        <f>AgeStanSec!R60/P$3</f>
        <v>214.46</v>
      </c>
      <c r="Q60" s="61">
        <f>AgeStanSec!S60/Q$3</f>
        <v>242.95613616479756</v>
      </c>
      <c r="R60" s="61">
        <f>AgeStanSec!T60/R$3</f>
        <v>259.7</v>
      </c>
      <c r="S60" s="61">
        <f>AgeStanSec!U60/S$3</f>
        <v>294.22666666666669</v>
      </c>
      <c r="T60" s="61">
        <f>AgeStanSec!V60/T$3</f>
        <v>300.60074166865502</v>
      </c>
      <c r="U60" s="61">
        <f>AgeStanSec!W60/U$3</f>
        <v>320.97500000000002</v>
      </c>
      <c r="V60" s="44"/>
    </row>
    <row r="61" spans="1:22">
      <c r="A61" s="62">
        <v>60</v>
      </c>
      <c r="B61" s="63">
        <f>AgeStanSec!C61/B$3</f>
        <v>190.8</v>
      </c>
      <c r="C61" s="63">
        <f>AgeStanSec!D61/C$3</f>
        <v>191.83333333333334</v>
      </c>
      <c r="D61" s="63">
        <f>AgeStanSec!E61/D$3</f>
        <v>192.00369840133618</v>
      </c>
      <c r="E61" s="63">
        <f>AgeStanSec!F61/E$3</f>
        <v>193.25</v>
      </c>
      <c r="F61" s="63">
        <f>AgeStanSec!G61/F$3</f>
        <v>193.49498926270579</v>
      </c>
      <c r="G61" s="63">
        <f>AgeStanSec!H61/G$3</f>
        <v>194.5</v>
      </c>
      <c r="H61" s="63">
        <f>AgeStanSec!J61/H$3</f>
        <v>196.33333333333334</v>
      </c>
      <c r="I61" s="63">
        <f>AgeStanSec!K61/I$3</f>
        <v>198.53333333333333</v>
      </c>
      <c r="J61" s="63">
        <f>AgeStanSec!L61/J$3</f>
        <v>198.96305575439433</v>
      </c>
      <c r="K61" s="63">
        <f>AgeStanSec!M61/K$3</f>
        <v>201.6</v>
      </c>
      <c r="L61" s="63">
        <f>AgeStanSec!N61/L$3</f>
        <v>202.39364853655647</v>
      </c>
      <c r="M61" s="63">
        <f>AgeStanSec!O61/M$3</f>
        <v>203.04</v>
      </c>
      <c r="N61" s="63">
        <f>AgeStanSec!P61/N$3</f>
        <v>204.6</v>
      </c>
      <c r="O61" s="63">
        <f>AgeStanSec!Q61/O$3</f>
        <v>210.56997274558597</v>
      </c>
      <c r="P61" s="63">
        <f>AgeStanSec!R61/P$3</f>
        <v>216.62</v>
      </c>
      <c r="Q61" s="63">
        <f>AgeStanSec!S61/Q$3</f>
        <v>245.40433866221267</v>
      </c>
      <c r="R61" s="63">
        <f>AgeStanSec!T61/R$3</f>
        <v>262.31</v>
      </c>
      <c r="S61" s="63">
        <f>AgeStanSec!U61/S$3</f>
        <v>297.18666666666667</v>
      </c>
      <c r="T61" s="63">
        <f>AgeStanSec!V61/T$3</f>
        <v>303.62681937485087</v>
      </c>
      <c r="U61" s="63">
        <f>AgeStanSec!W61/U$3</f>
        <v>324.20499999999998</v>
      </c>
      <c r="V61" s="44"/>
    </row>
    <row r="62" spans="1:22">
      <c r="A62" s="60">
        <v>61</v>
      </c>
      <c r="B62" s="61">
        <f>AgeStanSec!C62/B$3</f>
        <v>192.4</v>
      </c>
      <c r="C62" s="61">
        <f>AgeStanSec!D62/C$3</f>
        <v>193.5</v>
      </c>
      <c r="D62" s="61">
        <f>AgeStanSec!E62/D$3</f>
        <v>193.71246917998886</v>
      </c>
      <c r="E62" s="61">
        <f>AgeStanSec!F62/E$3</f>
        <v>195</v>
      </c>
      <c r="F62" s="61">
        <f>AgeStanSec!G62/F$3</f>
        <v>195.23482860097033</v>
      </c>
      <c r="G62" s="61">
        <f>AgeStanSec!H62/G$3</f>
        <v>196.3</v>
      </c>
      <c r="H62" s="61">
        <f>AgeStanSec!J62/H$3</f>
        <v>198.16666666666666</v>
      </c>
      <c r="I62" s="61">
        <f>AgeStanSec!K62/I$3</f>
        <v>200.4</v>
      </c>
      <c r="J62" s="61">
        <f>AgeStanSec!L62/J$3</f>
        <v>200.82716933110632</v>
      </c>
      <c r="K62" s="61">
        <f>AgeStanSec!M62/K$3</f>
        <v>203.5</v>
      </c>
      <c r="L62" s="61">
        <f>AgeStanSec!N62/L$3</f>
        <v>204.38440573527669</v>
      </c>
      <c r="M62" s="61">
        <f>AgeStanSec!O62/M$3</f>
        <v>205.04</v>
      </c>
      <c r="N62" s="61">
        <f>AgeStanSec!P62/N$3</f>
        <v>206.63333333333333</v>
      </c>
      <c r="O62" s="61">
        <f>AgeStanSec!Q62/O$3</f>
        <v>212.70292688707192</v>
      </c>
      <c r="P62" s="61">
        <f>AgeStanSec!R62/P$3</f>
        <v>218.84</v>
      </c>
      <c r="Q62" s="61">
        <f>AgeStanSec!S62/Q$3</f>
        <v>247.90225085500674</v>
      </c>
      <c r="R62" s="61">
        <f>AgeStanSec!T62/R$3</f>
        <v>264.98</v>
      </c>
      <c r="S62" s="61">
        <f>AgeStanSec!U62/S$3</f>
        <v>300.21333333333331</v>
      </c>
      <c r="T62" s="61">
        <f>AgeStanSec!V62/T$3</f>
        <v>306.7150342002704</v>
      </c>
      <c r="U62" s="61">
        <f>AgeStanSec!W62/U$3</f>
        <v>327.505</v>
      </c>
      <c r="V62" s="44"/>
    </row>
    <row r="63" spans="1:22">
      <c r="A63" s="60">
        <v>62</v>
      </c>
      <c r="B63" s="61">
        <f>AgeStanSec!C63/B$3</f>
        <v>194.2</v>
      </c>
      <c r="C63" s="61">
        <f>AgeStanSec!D63/C$3</f>
        <v>195.16666666666666</v>
      </c>
      <c r="D63" s="61">
        <f>AgeStanSec!E63/D$3</f>
        <v>195.42123995864151</v>
      </c>
      <c r="E63" s="61">
        <f>AgeStanSec!F63/E$3</f>
        <v>196.875</v>
      </c>
      <c r="F63" s="61">
        <f>AgeStanSec!G63/F$3</f>
        <v>197.09894217768232</v>
      </c>
      <c r="G63" s="61">
        <f>AgeStanSec!H63/G$3</f>
        <v>198.1</v>
      </c>
      <c r="H63" s="61">
        <f>AgeStanSec!J63/H$3</f>
        <v>200</v>
      </c>
      <c r="I63" s="61">
        <f>AgeStanSec!K63/I$3</f>
        <v>202.33333333333334</v>
      </c>
      <c r="J63" s="61">
        <f>AgeStanSec!L63/J$3</f>
        <v>202.8155571462658</v>
      </c>
      <c r="K63" s="61">
        <f>AgeStanSec!M63/K$3</f>
        <v>205.5</v>
      </c>
      <c r="L63" s="61">
        <f>AgeStanSec!N63/L$3</f>
        <v>206.32776395307502</v>
      </c>
      <c r="M63" s="61">
        <f>AgeStanSec!O63/M$3</f>
        <v>207.04</v>
      </c>
      <c r="N63" s="61">
        <f>AgeStanSec!P63/N$3</f>
        <v>208.73333333333332</v>
      </c>
      <c r="O63" s="61">
        <f>AgeStanSec!Q63/O$3</f>
        <v>214.90697949994075</v>
      </c>
      <c r="P63" s="61">
        <f>AgeStanSec!R63/P$3</f>
        <v>221.08</v>
      </c>
      <c r="Q63" s="61">
        <f>AgeStanSec!S63/Q$3</f>
        <v>250.44987274317981</v>
      </c>
      <c r="R63" s="61">
        <f>AgeStanSec!T63/R$3</f>
        <v>267.7</v>
      </c>
      <c r="S63" s="61">
        <f>AgeStanSec!U63/S$3</f>
        <v>303.29333333333335</v>
      </c>
      <c r="T63" s="61">
        <f>AgeStanSec!V63/T$3</f>
        <v>309.86538614491366</v>
      </c>
      <c r="U63" s="61">
        <f>AgeStanSec!W63/U$3</f>
        <v>330.87</v>
      </c>
      <c r="V63" s="44"/>
    </row>
    <row r="64" spans="1:22">
      <c r="A64" s="60">
        <v>63</v>
      </c>
      <c r="B64" s="61">
        <f>AgeStanSec!C64/B$3</f>
        <v>196</v>
      </c>
      <c r="C64" s="61">
        <f>AgeStanSec!D64/C$3</f>
        <v>197</v>
      </c>
      <c r="D64" s="61">
        <f>AgeStanSec!E64/D$3</f>
        <v>197.28535353535352</v>
      </c>
      <c r="E64" s="61">
        <f>AgeStanSec!F64/E$3</f>
        <v>198.625</v>
      </c>
      <c r="F64" s="61">
        <f>AgeStanSec!G64/F$3</f>
        <v>198.96305575439433</v>
      </c>
      <c r="G64" s="61">
        <f>AgeStanSec!H64/G$3</f>
        <v>200</v>
      </c>
      <c r="H64" s="61">
        <f>AgeStanSec!J64/H$3</f>
        <v>201.91666666666666</v>
      </c>
      <c r="I64" s="61">
        <f>AgeStanSec!K64/I$3</f>
        <v>204.26666666666668</v>
      </c>
      <c r="J64" s="61">
        <f>AgeStanSec!L64/J$3</f>
        <v>204.80394496142526</v>
      </c>
      <c r="K64" s="61">
        <f>AgeStanSec!M64/K$3</f>
        <v>207.55</v>
      </c>
      <c r="L64" s="61">
        <f>AgeStanSec!N64/L$3</f>
        <v>208.41331911363906</v>
      </c>
      <c r="M64" s="61">
        <f>AgeStanSec!O64/M$3</f>
        <v>209.12</v>
      </c>
      <c r="N64" s="61">
        <f>AgeStanSec!P64/N$3</f>
        <v>210.83333333333334</v>
      </c>
      <c r="O64" s="61">
        <f>AgeStanSec!Q64/O$3</f>
        <v>217.13473160327052</v>
      </c>
      <c r="P64" s="61">
        <f>AgeStanSec!R64/P$3</f>
        <v>223.38</v>
      </c>
      <c r="Q64" s="61">
        <f>AgeStanSec!S64/Q$3</f>
        <v>253.04720432673187</v>
      </c>
      <c r="R64" s="61">
        <f>AgeStanSec!T64/R$3</f>
        <v>270.48</v>
      </c>
      <c r="S64" s="61">
        <f>AgeStanSec!U64/S$3</f>
        <v>306.44666666666666</v>
      </c>
      <c r="T64" s="61">
        <f>AgeStanSec!V64/T$3</f>
        <v>313.0840889207031</v>
      </c>
      <c r="U64" s="61">
        <f>AgeStanSec!W64/U$3</f>
        <v>334.30500000000001</v>
      </c>
      <c r="V64" s="44"/>
    </row>
    <row r="65" spans="1:22">
      <c r="A65" s="60">
        <v>64</v>
      </c>
      <c r="B65" s="61">
        <f>AgeStanSec!C65/B$3</f>
        <v>197.6</v>
      </c>
      <c r="C65" s="61">
        <f>AgeStanSec!D65/C$3</f>
        <v>198.83333333333334</v>
      </c>
      <c r="D65" s="61">
        <f>AgeStanSec!E65/D$3</f>
        <v>199.14946711206554</v>
      </c>
      <c r="E65" s="61">
        <f>AgeStanSec!F65/E$3</f>
        <v>200.5</v>
      </c>
      <c r="F65" s="61">
        <f>AgeStanSec!G65/F$3</f>
        <v>200.82716933110632</v>
      </c>
      <c r="G65" s="61">
        <f>AgeStanSec!H65/G$3</f>
        <v>201.9</v>
      </c>
      <c r="H65" s="61">
        <f>AgeStanSec!J65/H$3</f>
        <v>203.91666666666666</v>
      </c>
      <c r="I65" s="61">
        <f>AgeStanSec!K65/I$3</f>
        <v>206.33333333333334</v>
      </c>
      <c r="J65" s="61">
        <f>AgeStanSec!L65/J$3</f>
        <v>206.79233277658474</v>
      </c>
      <c r="K65" s="61">
        <f>AgeStanSec!M65/K$3</f>
        <v>209.6</v>
      </c>
      <c r="L65" s="61">
        <f>AgeStanSec!N65/L$3</f>
        <v>210.4988742742031</v>
      </c>
      <c r="M65" s="61">
        <f>AgeStanSec!O65/M$3</f>
        <v>211.24</v>
      </c>
      <c r="N65" s="61">
        <f>AgeStanSec!P65/N$3</f>
        <v>213</v>
      </c>
      <c r="O65" s="61">
        <f>AgeStanSec!Q65/O$3</f>
        <v>219.40988268752221</v>
      </c>
      <c r="P65" s="61">
        <f>AgeStanSec!R65/P$3</f>
        <v>225.72</v>
      </c>
      <c r="Q65" s="61">
        <f>AgeStanSec!S65/Q$3</f>
        <v>255.70667302950767</v>
      </c>
      <c r="R65" s="61">
        <f>AgeStanSec!T65/R$3</f>
        <v>273.32</v>
      </c>
      <c r="S65" s="61">
        <f>AgeStanSec!U65/S$3</f>
        <v>309.66000000000003</v>
      </c>
      <c r="T65" s="61">
        <f>AgeStanSec!V65/T$3</f>
        <v>316.3711425276386</v>
      </c>
      <c r="U65" s="61">
        <f>AgeStanSec!W65/U$3</f>
        <v>337.81</v>
      </c>
      <c r="V65" s="44"/>
    </row>
    <row r="66" spans="1:22">
      <c r="A66" s="62">
        <v>65</v>
      </c>
      <c r="B66" s="63">
        <f>AgeStanSec!C66/B$3</f>
        <v>199.4</v>
      </c>
      <c r="C66" s="63">
        <f>AgeStanSec!D66/C$3</f>
        <v>200.66666666666666</v>
      </c>
      <c r="D66" s="63">
        <f>AgeStanSec!E66/D$3</f>
        <v>200.85823789071819</v>
      </c>
      <c r="E66" s="63">
        <f>AgeStanSec!F66/E$3</f>
        <v>202.375</v>
      </c>
      <c r="F66" s="63">
        <f>AgeStanSec!G66/F$3</f>
        <v>202.69128290781833</v>
      </c>
      <c r="G66" s="63">
        <f>AgeStanSec!H66/G$3</f>
        <v>203.9</v>
      </c>
      <c r="H66" s="63">
        <f>AgeStanSec!J66/H$3</f>
        <v>205.91666666666666</v>
      </c>
      <c r="I66" s="63">
        <f>AgeStanSec!K66/I$3</f>
        <v>208.33333333333334</v>
      </c>
      <c r="J66" s="63">
        <f>AgeStanSec!L66/J$3</f>
        <v>208.84285771096793</v>
      </c>
      <c r="K66" s="63">
        <f>AgeStanSec!M66/K$3</f>
        <v>211.75</v>
      </c>
      <c r="L66" s="63">
        <f>AgeStanSec!N66/L$3</f>
        <v>212.63182841568906</v>
      </c>
      <c r="M66" s="63">
        <f>AgeStanSec!O66/M$3</f>
        <v>213.44</v>
      </c>
      <c r="N66" s="63">
        <f>AgeStanSec!P66/N$3</f>
        <v>215.23333333333332</v>
      </c>
      <c r="O66" s="63">
        <f>AgeStanSec!Q66/O$3</f>
        <v>221.73243275269581</v>
      </c>
      <c r="P66" s="63">
        <f>AgeStanSec!R66/P$3</f>
        <v>228.12</v>
      </c>
      <c r="Q66" s="63">
        <f>AgeStanSec!S66/Q$3</f>
        <v>258.41585142766246</v>
      </c>
      <c r="R66" s="63">
        <f>AgeStanSec!T66/R$3</f>
        <v>276.22000000000003</v>
      </c>
      <c r="S66" s="63">
        <f>AgeStanSec!U66/S$3</f>
        <v>312.94666666666666</v>
      </c>
      <c r="T66" s="63">
        <f>AgeStanSec!V66/T$3</f>
        <v>319.72654696572016</v>
      </c>
      <c r="U66" s="63">
        <f>AgeStanSec!W66/U$3</f>
        <v>341.39499999999998</v>
      </c>
      <c r="V66" s="44"/>
    </row>
    <row r="67" spans="1:22">
      <c r="A67" s="60">
        <v>66</v>
      </c>
      <c r="B67" s="61">
        <f>AgeStanSec!C67/B$3</f>
        <v>201.4</v>
      </c>
      <c r="C67" s="61">
        <f>AgeStanSec!D67/C$3</f>
        <v>202.5</v>
      </c>
      <c r="D67" s="61">
        <f>AgeStanSec!E67/D$3</f>
        <v>202.7223514674302</v>
      </c>
      <c r="E67" s="61">
        <f>AgeStanSec!F67/E$3</f>
        <v>204.375</v>
      </c>
      <c r="F67" s="61">
        <f>AgeStanSec!G67/F$3</f>
        <v>204.55539648453032</v>
      </c>
      <c r="G67" s="61">
        <f>AgeStanSec!H67/G$3</f>
        <v>205.9</v>
      </c>
      <c r="H67" s="61">
        <f>AgeStanSec!J67/H$3</f>
        <v>207.91666666666666</v>
      </c>
      <c r="I67" s="61">
        <f>AgeStanSec!K67/I$3</f>
        <v>210.4</v>
      </c>
      <c r="J67" s="61">
        <f>AgeStanSec!L67/J$3</f>
        <v>210.95551976457486</v>
      </c>
      <c r="K67" s="61">
        <f>AgeStanSec!M67/K$3</f>
        <v>213.9</v>
      </c>
      <c r="L67" s="61">
        <f>AgeStanSec!N67/L$3</f>
        <v>214.81218153809692</v>
      </c>
      <c r="M67" s="61">
        <f>AgeStanSec!O67/M$3</f>
        <v>215.64</v>
      </c>
      <c r="N67" s="61">
        <f>AgeStanSec!P67/N$3</f>
        <v>217.46666666666667</v>
      </c>
      <c r="O67" s="61">
        <f>AgeStanSec!Q67/O$3</f>
        <v>224.10238179879133</v>
      </c>
      <c r="P67" s="61">
        <f>AgeStanSec!R67/P$3</f>
        <v>230.56</v>
      </c>
      <c r="Q67" s="61">
        <f>AgeStanSec!S67/Q$3</f>
        <v>261.18716694504093</v>
      </c>
      <c r="R67" s="61">
        <f>AgeStanSec!T67/R$3</f>
        <v>279.18</v>
      </c>
      <c r="S67" s="61">
        <f>AgeStanSec!U67/S$3</f>
        <v>316.3</v>
      </c>
      <c r="T67" s="61">
        <f>AgeStanSec!V67/T$3</f>
        <v>323.1503022349479</v>
      </c>
      <c r="U67" s="61">
        <f>AgeStanSec!W67/U$3</f>
        <v>345.05500000000001</v>
      </c>
      <c r="V67" s="44"/>
    </row>
    <row r="68" spans="1:22">
      <c r="A68" s="60">
        <v>67</v>
      </c>
      <c r="B68" s="61">
        <f>AgeStanSec!C68/B$3</f>
        <v>203.2</v>
      </c>
      <c r="C68" s="61">
        <f>AgeStanSec!D68/C$3</f>
        <v>204.33333333333334</v>
      </c>
      <c r="D68" s="61">
        <f>AgeStanSec!E68/D$3</f>
        <v>204.74180784220152</v>
      </c>
      <c r="E68" s="61">
        <f>AgeStanSec!F68/E$3</f>
        <v>206.375</v>
      </c>
      <c r="F68" s="61">
        <f>AgeStanSec!G68/F$3</f>
        <v>206.5437842996898</v>
      </c>
      <c r="G68" s="61">
        <f>AgeStanSec!H68/G$3</f>
        <v>207.9</v>
      </c>
      <c r="H68" s="61">
        <f>AgeStanSec!J68/H$3</f>
        <v>210</v>
      </c>
      <c r="I68" s="61">
        <f>AgeStanSec!K68/I$3</f>
        <v>212.53333333333333</v>
      </c>
      <c r="J68" s="61">
        <f>AgeStanSec!L68/J$3</f>
        <v>213.06818181818181</v>
      </c>
      <c r="K68" s="61">
        <f>AgeStanSec!M68/K$3</f>
        <v>216.05</v>
      </c>
      <c r="L68" s="61">
        <f>AgeStanSec!N68/L$3</f>
        <v>216.99253466050479</v>
      </c>
      <c r="M68" s="61">
        <f>AgeStanSec!O68/M$3</f>
        <v>217.88</v>
      </c>
      <c r="N68" s="61">
        <f>AgeStanSec!P68/N$3</f>
        <v>219.76666666666668</v>
      </c>
      <c r="O68" s="61">
        <f>AgeStanSec!Q68/O$3</f>
        <v>226.54342931626971</v>
      </c>
      <c r="P68" s="61">
        <f>AgeStanSec!R68/P$3</f>
        <v>233.06</v>
      </c>
      <c r="Q68" s="61">
        <f>AgeStanSec!S68/Q$3</f>
        <v>264.02061958164319</v>
      </c>
      <c r="R68" s="61">
        <f>AgeStanSec!T68/R$3</f>
        <v>282.2</v>
      </c>
      <c r="S68" s="61">
        <f>AgeStanSec!U68/S$3</f>
        <v>319.72666666666669</v>
      </c>
      <c r="T68" s="61">
        <f>AgeStanSec!V68/T$3</f>
        <v>326.65483575916647</v>
      </c>
      <c r="U68" s="61">
        <f>AgeStanSec!W68/U$3</f>
        <v>348.79</v>
      </c>
      <c r="V68" s="44"/>
    </row>
    <row r="69" spans="1:22">
      <c r="A69" s="60">
        <v>68</v>
      </c>
      <c r="B69" s="61">
        <f>AgeStanSec!C69/B$3</f>
        <v>205.2</v>
      </c>
      <c r="C69" s="61">
        <f>AgeStanSec!D69/C$3</f>
        <v>206.33333333333334</v>
      </c>
      <c r="D69" s="61">
        <f>AgeStanSec!E69/D$3</f>
        <v>206.76126421697288</v>
      </c>
      <c r="E69" s="61">
        <f>AgeStanSec!F69/E$3</f>
        <v>208.375</v>
      </c>
      <c r="F69" s="61">
        <f>AgeStanSec!G69/F$3</f>
        <v>208.65644635329673</v>
      </c>
      <c r="G69" s="61">
        <f>AgeStanSec!H69/G$3</f>
        <v>210</v>
      </c>
      <c r="H69" s="61">
        <f>AgeStanSec!J69/H$3</f>
        <v>212.16666666666666</v>
      </c>
      <c r="I69" s="61">
        <f>AgeStanSec!K69/I$3</f>
        <v>214.73333333333332</v>
      </c>
      <c r="J69" s="61">
        <f>AgeStanSec!L69/J$3</f>
        <v>215.30511811023621</v>
      </c>
      <c r="K69" s="61">
        <f>AgeStanSec!M69/K$3</f>
        <v>218.3</v>
      </c>
      <c r="L69" s="61">
        <f>AgeStanSec!N69/L$3</f>
        <v>219.26768574475648</v>
      </c>
      <c r="M69" s="61">
        <f>AgeStanSec!O69/M$3</f>
        <v>220.16</v>
      </c>
      <c r="N69" s="61">
        <f>AgeStanSec!P69/N$3</f>
        <v>222.1</v>
      </c>
      <c r="O69" s="61">
        <f>AgeStanSec!Q69/O$3</f>
        <v>229.00817632420902</v>
      </c>
      <c r="P69" s="61">
        <f>AgeStanSec!R69/P$3</f>
        <v>235.6</v>
      </c>
      <c r="Q69" s="61">
        <f>AgeStanSec!S69/Q$3</f>
        <v>266.90378191362441</v>
      </c>
      <c r="R69" s="61">
        <f>AgeStanSec!T69/R$3</f>
        <v>285.29000000000002</v>
      </c>
      <c r="S69" s="61">
        <f>AgeStanSec!U69/S$3</f>
        <v>323.22666666666669</v>
      </c>
      <c r="T69" s="61">
        <f>AgeStanSec!V69/T$3</f>
        <v>330.22772011453111</v>
      </c>
      <c r="U69" s="61">
        <f>AgeStanSec!W69/U$3</f>
        <v>352.61</v>
      </c>
      <c r="V69" s="44"/>
    </row>
    <row r="70" spans="1:22">
      <c r="A70" s="60">
        <v>69</v>
      </c>
      <c r="B70" s="61">
        <f>AgeStanSec!C70/B$3</f>
        <v>207.2</v>
      </c>
      <c r="C70" s="61">
        <f>AgeStanSec!D70/C$3</f>
        <v>208.5</v>
      </c>
      <c r="D70" s="61">
        <f>AgeStanSec!E70/D$3</f>
        <v>208.7807205917442</v>
      </c>
      <c r="E70" s="61">
        <f>AgeStanSec!F70/E$3</f>
        <v>210.5</v>
      </c>
      <c r="F70" s="61">
        <f>AgeStanSec!G70/F$3</f>
        <v>210.76910840690365</v>
      </c>
      <c r="G70" s="61">
        <f>AgeStanSec!H70/G$3</f>
        <v>212.1</v>
      </c>
      <c r="H70" s="61">
        <f>AgeStanSec!J70/H$3</f>
        <v>214.25</v>
      </c>
      <c r="I70" s="61">
        <f>AgeStanSec!K70/I$3</f>
        <v>216.93333333333334</v>
      </c>
      <c r="J70" s="61">
        <f>AgeStanSec!L70/J$3</f>
        <v>217.47991728306687</v>
      </c>
      <c r="K70" s="61">
        <f>AgeStanSec!M70/K$3</f>
        <v>220.65</v>
      </c>
      <c r="L70" s="61">
        <f>AgeStanSec!N70/L$3</f>
        <v>221.59023580993008</v>
      </c>
      <c r="M70" s="61">
        <f>AgeStanSec!O70/M$3</f>
        <v>222.52</v>
      </c>
      <c r="N70" s="61">
        <f>AgeStanSec!P70/N$3</f>
        <v>224.5</v>
      </c>
      <c r="O70" s="61">
        <f>AgeStanSec!Q70/O$3</f>
        <v>231.54402180353122</v>
      </c>
      <c r="P70" s="61">
        <f>AgeStanSec!R70/P$3</f>
        <v>238.22</v>
      </c>
      <c r="Q70" s="61">
        <f>AgeStanSec!S70/Q$3</f>
        <v>269.86150878867414</v>
      </c>
      <c r="R70" s="61">
        <f>AgeStanSec!T70/R$3</f>
        <v>288.45</v>
      </c>
      <c r="S70" s="61">
        <f>AgeStanSec!U70/S$3</f>
        <v>326.80666666666667</v>
      </c>
      <c r="T70" s="61">
        <f>AgeStanSec!V70/T$3</f>
        <v>333.88759643680902</v>
      </c>
      <c r="U70" s="61">
        <f>AgeStanSec!W70/U$3</f>
        <v>356.51499999999999</v>
      </c>
      <c r="V70" s="44"/>
    </row>
    <row r="71" spans="1:22">
      <c r="A71" s="62">
        <v>70</v>
      </c>
      <c r="B71" s="63">
        <f>AgeStanSec!C71/B$3</f>
        <v>209.6</v>
      </c>
      <c r="C71" s="63">
        <f>AgeStanSec!D71/C$3</f>
        <v>210.83333333333334</v>
      </c>
      <c r="D71" s="63">
        <f>AgeStanSec!E71/D$3</f>
        <v>211.1108625626342</v>
      </c>
      <c r="E71" s="63">
        <f>AgeStanSec!F71/E$3</f>
        <v>212.625</v>
      </c>
      <c r="F71" s="63">
        <f>AgeStanSec!G71/F$3</f>
        <v>212.88177046051061</v>
      </c>
      <c r="G71" s="63">
        <f>AgeStanSec!H71/G$3</f>
        <v>214.2</v>
      </c>
      <c r="H71" s="63">
        <f>AgeStanSec!J71/H$3</f>
        <v>216.5</v>
      </c>
      <c r="I71" s="63">
        <f>AgeStanSec!K71/I$3</f>
        <v>219.2</v>
      </c>
      <c r="J71" s="63">
        <f>AgeStanSec!L71/J$3</f>
        <v>219.778990694345</v>
      </c>
      <c r="K71" s="63">
        <f>AgeStanSec!M71/K$3</f>
        <v>223</v>
      </c>
      <c r="L71" s="63">
        <f>AgeStanSec!N71/L$3</f>
        <v>223.96018485602559</v>
      </c>
      <c r="M71" s="63">
        <f>AgeStanSec!O71/M$3</f>
        <v>224.92</v>
      </c>
      <c r="N71" s="63">
        <f>AgeStanSec!P71/N$3</f>
        <v>226.96666666666667</v>
      </c>
      <c r="O71" s="63">
        <f>AgeStanSec!Q71/O$3</f>
        <v>234.1509657542363</v>
      </c>
      <c r="P71" s="63">
        <f>AgeStanSec!R71/P$3</f>
        <v>240.88</v>
      </c>
      <c r="Q71" s="63">
        <f>AgeStanSec!S71/Q$3</f>
        <v>272.88137278294755</v>
      </c>
      <c r="R71" s="63">
        <f>AgeStanSec!T71/R$3</f>
        <v>291.68</v>
      </c>
      <c r="S71" s="63">
        <f>AgeStanSec!U71/S$3</f>
        <v>330.46666666666664</v>
      </c>
      <c r="T71" s="63">
        <f>AgeStanSec!V71/T$3</f>
        <v>337.62825101407776</v>
      </c>
      <c r="U71" s="63">
        <f>AgeStanSec!W71/U$3</f>
        <v>360.51</v>
      </c>
      <c r="V71" s="44"/>
    </row>
    <row r="72" spans="1:22">
      <c r="A72" s="60">
        <v>71</v>
      </c>
      <c r="B72" s="61">
        <f>AgeStanSec!C72/B$3</f>
        <v>212.2</v>
      </c>
      <c r="C72" s="61">
        <f>AgeStanSec!D72/C$3</f>
        <v>213.33333333333334</v>
      </c>
      <c r="D72" s="61">
        <f>AgeStanSec!E72/D$3</f>
        <v>213.59634733158353</v>
      </c>
      <c r="E72" s="61">
        <f>AgeStanSec!F72/E$3</f>
        <v>215.125</v>
      </c>
      <c r="F72" s="61">
        <f>AgeStanSec!G72/F$3</f>
        <v>215.36725522945994</v>
      </c>
      <c r="G72" s="61">
        <f>AgeStanSec!H72/G$3</f>
        <v>216.5</v>
      </c>
      <c r="H72" s="61">
        <f>AgeStanSec!J72/H$3</f>
        <v>218.83333333333334</v>
      </c>
      <c r="I72" s="61">
        <f>AgeStanSec!K72/I$3</f>
        <v>221.6</v>
      </c>
      <c r="J72" s="61">
        <f>AgeStanSec!L72/J$3</f>
        <v>222.20233834407063</v>
      </c>
      <c r="K72" s="61">
        <f>AgeStanSec!M72/K$3</f>
        <v>225.45</v>
      </c>
      <c r="L72" s="61">
        <f>AgeStanSec!N72/L$3</f>
        <v>226.47233084488684</v>
      </c>
      <c r="M72" s="61">
        <f>AgeStanSec!O72/M$3</f>
        <v>227.48</v>
      </c>
      <c r="N72" s="61">
        <f>AgeStanSec!P72/N$3</f>
        <v>229.53333333333333</v>
      </c>
      <c r="O72" s="61">
        <f>AgeStanSec!Q72/O$3</f>
        <v>236.80530868586325</v>
      </c>
      <c r="P72" s="61">
        <f>AgeStanSec!R72/P$3</f>
        <v>243.62</v>
      </c>
      <c r="Q72" s="61">
        <f>AgeStanSec!S72/Q$3</f>
        <v>275.97580132028946</v>
      </c>
      <c r="R72" s="61">
        <f>AgeStanSec!T72/R$3</f>
        <v>294.99</v>
      </c>
      <c r="S72" s="61">
        <f>AgeStanSec!U72/S$3</f>
        <v>334.20666666666665</v>
      </c>
      <c r="T72" s="61">
        <f>AgeStanSec!V72/T$3</f>
        <v>341.44968384633739</v>
      </c>
      <c r="U72" s="61">
        <f>AgeStanSec!W72/U$3</f>
        <v>364.59</v>
      </c>
      <c r="V72" s="44"/>
    </row>
    <row r="73" spans="1:22">
      <c r="A73" s="60">
        <v>72</v>
      </c>
      <c r="B73" s="61">
        <f>AgeStanSec!C73/B$3</f>
        <v>215</v>
      </c>
      <c r="C73" s="61">
        <f>AgeStanSec!D73/C$3</f>
        <v>216</v>
      </c>
      <c r="D73" s="61">
        <f>AgeStanSec!E73/D$3</f>
        <v>216.2371748985922</v>
      </c>
      <c r="E73" s="61">
        <f>AgeStanSec!F73/E$3</f>
        <v>217.75</v>
      </c>
      <c r="F73" s="61">
        <f>AgeStanSec!G73/F$3</f>
        <v>217.97701423685675</v>
      </c>
      <c r="G73" s="61">
        <f>AgeStanSec!H73/G$3</f>
        <v>219.1</v>
      </c>
      <c r="H73" s="61">
        <f>AgeStanSec!J73/H$3</f>
        <v>221.41666666666666</v>
      </c>
      <c r="I73" s="61">
        <f>AgeStanSec!K73/I$3</f>
        <v>224.26666666666668</v>
      </c>
      <c r="J73" s="61">
        <f>AgeStanSec!L73/J$3</f>
        <v>224.93637158991487</v>
      </c>
      <c r="K73" s="61">
        <f>AgeStanSec!M73/K$3</f>
        <v>228.25</v>
      </c>
      <c r="L73" s="61">
        <f>AgeStanSec!N73/L$3</f>
        <v>229.26887071927953</v>
      </c>
      <c r="M73" s="61">
        <f>AgeStanSec!O73/M$3</f>
        <v>230.24</v>
      </c>
      <c r="N73" s="61">
        <f>AgeStanSec!P73/N$3</f>
        <v>232.33333333333334</v>
      </c>
      <c r="O73" s="61">
        <f>AgeStanSec!Q73/O$3</f>
        <v>239.64924754117786</v>
      </c>
      <c r="P73" s="61">
        <f>AgeStanSec!R73/P$3</f>
        <v>246.54</v>
      </c>
      <c r="Q73" s="61">
        <f>AgeStanSec!S73/Q$3</f>
        <v>279.29392348683683</v>
      </c>
      <c r="R73" s="61">
        <f>AgeStanSec!T73/R$3</f>
        <v>298.52999999999997</v>
      </c>
      <c r="S73" s="61">
        <f>AgeStanSec!U73/S$3</f>
        <v>338.22666666666669</v>
      </c>
      <c r="T73" s="61">
        <f>AgeStanSec!V73/T$3</f>
        <v>345.55073371510377</v>
      </c>
      <c r="U73" s="61">
        <f>AgeStanSec!W73/U$3</f>
        <v>368.97500000000002</v>
      </c>
      <c r="V73" s="44"/>
    </row>
    <row r="74" spans="1:22">
      <c r="A74" s="60">
        <v>73</v>
      </c>
      <c r="B74" s="61">
        <f>AgeStanSec!C74/B$3</f>
        <v>218</v>
      </c>
      <c r="C74" s="61">
        <f>AgeStanSec!D74/C$3</f>
        <v>219</v>
      </c>
      <c r="D74" s="61">
        <f>AgeStanSec!E74/D$3</f>
        <v>219.18868806171955</v>
      </c>
      <c r="E74" s="61">
        <f>AgeStanSec!F74/E$3</f>
        <v>220.625</v>
      </c>
      <c r="F74" s="61">
        <f>AgeStanSec!G74/F$3</f>
        <v>220.83532172114849</v>
      </c>
      <c r="G74" s="61">
        <f>AgeStanSec!H74/G$3</f>
        <v>221.9</v>
      </c>
      <c r="H74" s="61">
        <f>AgeStanSec!J74/H$3</f>
        <v>224.25</v>
      </c>
      <c r="I74" s="61">
        <f>AgeStanSec!K74/I$3</f>
        <v>227.26666666666668</v>
      </c>
      <c r="J74" s="61">
        <f>AgeStanSec!L74/J$3</f>
        <v>227.85681619343035</v>
      </c>
      <c r="K74" s="61">
        <f>AgeStanSec!M74/K$3</f>
        <v>231.3</v>
      </c>
      <c r="L74" s="61">
        <f>AgeStanSec!N74/L$3</f>
        <v>232.3498044792037</v>
      </c>
      <c r="M74" s="61">
        <f>AgeStanSec!O74/M$3</f>
        <v>233.32</v>
      </c>
      <c r="N74" s="61">
        <f>AgeStanSec!P74/N$3</f>
        <v>235.4</v>
      </c>
      <c r="O74" s="61">
        <f>AgeStanSec!Q74/O$3</f>
        <v>242.77758028202393</v>
      </c>
      <c r="P74" s="61">
        <f>AgeStanSec!R74/P$3</f>
        <v>249.76</v>
      </c>
      <c r="Q74" s="61">
        <f>AgeStanSec!S74/Q$3</f>
        <v>282.93515867334764</v>
      </c>
      <c r="R74" s="61">
        <f>AgeStanSec!T74/R$3</f>
        <v>302.42</v>
      </c>
      <c r="S74" s="61">
        <f>AgeStanSec!U74/S$3</f>
        <v>342.63333333333333</v>
      </c>
      <c r="T74" s="61">
        <f>AgeStanSec!V74/T$3</f>
        <v>350.05567485882443</v>
      </c>
      <c r="U74" s="61">
        <f>AgeStanSec!W74/U$3</f>
        <v>373.78</v>
      </c>
      <c r="V74" s="44"/>
    </row>
    <row r="75" spans="1:22">
      <c r="A75" s="60">
        <v>74</v>
      </c>
      <c r="B75" s="61">
        <f>AgeStanSec!C75/B$3</f>
        <v>221.4</v>
      </c>
      <c r="C75" s="61">
        <f>AgeStanSec!D75/C$3</f>
        <v>222.33333333333334</v>
      </c>
      <c r="D75" s="61">
        <f>AgeStanSec!E75/D$3</f>
        <v>222.45088682096554</v>
      </c>
      <c r="E75" s="61">
        <f>AgeStanSec!F75/E$3</f>
        <v>223.75</v>
      </c>
      <c r="F75" s="61">
        <f>AgeStanSec!G75/F$3</f>
        <v>224.06645192078261</v>
      </c>
      <c r="G75" s="61">
        <f>AgeStanSec!H75/G$3</f>
        <v>225</v>
      </c>
      <c r="H75" s="61">
        <f>AgeStanSec!J75/H$3</f>
        <v>227.5</v>
      </c>
      <c r="I75" s="61">
        <f>AgeStanSec!K75/I$3</f>
        <v>230.46666666666667</v>
      </c>
      <c r="J75" s="61">
        <f>AgeStanSec!L75/J$3</f>
        <v>231.15008351228823</v>
      </c>
      <c r="K75" s="61">
        <f>AgeStanSec!M75/K$3</f>
        <v>234.7</v>
      </c>
      <c r="L75" s="61">
        <f>AgeStanSec!N75/L$3</f>
        <v>235.76253110558122</v>
      </c>
      <c r="M75" s="61">
        <f>AgeStanSec!O75/M$3</f>
        <v>236.76</v>
      </c>
      <c r="N75" s="61">
        <f>AgeStanSec!P75/N$3</f>
        <v>238.8</v>
      </c>
      <c r="O75" s="61">
        <f>AgeStanSec!Q75/O$3</f>
        <v>246.26140537978432</v>
      </c>
      <c r="P75" s="61">
        <f>AgeStanSec!R75/P$3</f>
        <v>253.34</v>
      </c>
      <c r="Q75" s="61">
        <f>AgeStanSec!S75/Q$3</f>
        <v>286.98649884673506</v>
      </c>
      <c r="R75" s="61">
        <f>AgeStanSec!T75/R$3</f>
        <v>306.76</v>
      </c>
      <c r="S75" s="61">
        <f>AgeStanSec!U75/S$3</f>
        <v>347.55333333333334</v>
      </c>
      <c r="T75" s="61">
        <f>AgeStanSec!V75/T$3</f>
        <v>355.08256780402445</v>
      </c>
      <c r="U75" s="61">
        <f>AgeStanSec!W75/U$3</f>
        <v>379.14499999999998</v>
      </c>
      <c r="V75" s="44"/>
    </row>
    <row r="76" spans="1:22">
      <c r="A76" s="62">
        <v>75</v>
      </c>
      <c r="B76" s="63">
        <f>AgeStanSec!C76/B$3</f>
        <v>225</v>
      </c>
      <c r="C76" s="63">
        <f>AgeStanSec!D76/C$3</f>
        <v>225.83333333333334</v>
      </c>
      <c r="D76" s="63">
        <f>AgeStanSec!E76/D$3</f>
        <v>226.02377117633023</v>
      </c>
      <c r="E76" s="63">
        <f>AgeStanSec!F76/E$3</f>
        <v>227.25</v>
      </c>
      <c r="F76" s="63">
        <f>AgeStanSec!G76/F$3</f>
        <v>227.54613059731167</v>
      </c>
      <c r="G76" s="63">
        <f>AgeStanSec!H76/G$3</f>
        <v>228.4</v>
      </c>
      <c r="H76" s="63">
        <f>AgeStanSec!J76/H$3</f>
        <v>231</v>
      </c>
      <c r="I76" s="63">
        <f>AgeStanSec!K76/I$3</f>
        <v>234.06666666666666</v>
      </c>
      <c r="J76" s="63">
        <f>AgeStanSec!L76/J$3</f>
        <v>234.75403642726477</v>
      </c>
      <c r="K76" s="63">
        <f>AgeStanSec!M76/K$3</f>
        <v>238.35</v>
      </c>
      <c r="L76" s="63">
        <f>AgeStanSec!N76/L$3</f>
        <v>239.50705059841212</v>
      </c>
      <c r="M76" s="63">
        <f>AgeStanSec!O76/M$3</f>
        <v>240.44</v>
      </c>
      <c r="N76" s="63">
        <f>AgeStanSec!P76/N$3</f>
        <v>242.53333333333333</v>
      </c>
      <c r="O76" s="63">
        <f>AgeStanSec!Q76/O$3</f>
        <v>250.05332385353714</v>
      </c>
      <c r="P76" s="63">
        <f>AgeStanSec!R76/P$3</f>
        <v>257.26</v>
      </c>
      <c r="Q76" s="63">
        <f>AgeStanSec!S76/Q$3</f>
        <v>291.4230891593096</v>
      </c>
      <c r="R76" s="63">
        <f>AgeStanSec!T76/R$3</f>
        <v>311.51</v>
      </c>
      <c r="S76" s="63">
        <f>AgeStanSec!U76/S$3</f>
        <v>352.92666666666668</v>
      </c>
      <c r="T76" s="63">
        <f>AgeStanSec!V76/T$3</f>
        <v>360.56927543148015</v>
      </c>
      <c r="U76" s="63">
        <f>AgeStanSec!W76/U$3</f>
        <v>385.01</v>
      </c>
      <c r="V76" s="44"/>
    </row>
    <row r="77" spans="1:22">
      <c r="A77" s="60">
        <v>76</v>
      </c>
      <c r="B77" s="61">
        <f>AgeStanSec!C77/B$3</f>
        <v>229</v>
      </c>
      <c r="C77" s="61">
        <f>AgeStanSec!D77/C$3</f>
        <v>229.83333333333334</v>
      </c>
      <c r="D77" s="61">
        <f>AgeStanSec!E77/D$3</f>
        <v>229.90734112781357</v>
      </c>
      <c r="E77" s="61">
        <f>AgeStanSec!F77/E$3</f>
        <v>231.125</v>
      </c>
      <c r="F77" s="61">
        <f>AgeStanSec!G77/F$3</f>
        <v>231.39863198918314</v>
      </c>
      <c r="G77" s="61">
        <f>AgeStanSec!H77/G$3</f>
        <v>232.2</v>
      </c>
      <c r="H77" s="61">
        <f>AgeStanSec!J77/H$3</f>
        <v>234.75</v>
      </c>
      <c r="I77" s="61">
        <f>AgeStanSec!K77/I$3</f>
        <v>238</v>
      </c>
      <c r="J77" s="61">
        <f>AgeStanSec!L77/J$3</f>
        <v>238.73081205758371</v>
      </c>
      <c r="K77" s="61">
        <f>AgeStanSec!M77/K$3</f>
        <v>242.45</v>
      </c>
      <c r="L77" s="61">
        <f>AgeStanSec!N77/L$3</f>
        <v>243.58336295769641</v>
      </c>
      <c r="M77" s="61">
        <f>AgeStanSec!O77/M$3</f>
        <v>244.56</v>
      </c>
      <c r="N77" s="61">
        <f>AgeStanSec!P77/N$3</f>
        <v>246.7</v>
      </c>
      <c r="O77" s="61">
        <f>AgeStanSec!Q77/O$3</f>
        <v>254.29553264604812</v>
      </c>
      <c r="P77" s="61">
        <f>AgeStanSec!R77/P$3</f>
        <v>261.60000000000002</v>
      </c>
      <c r="Q77" s="61">
        <f>AgeStanSec!S77/Q$3</f>
        <v>296.35677642567407</v>
      </c>
      <c r="R77" s="61">
        <f>AgeStanSec!T77/R$3</f>
        <v>316.77</v>
      </c>
      <c r="S77" s="61">
        <f>AgeStanSec!U77/S$3</f>
        <v>358.89333333333332</v>
      </c>
      <c r="T77" s="61">
        <f>AgeStanSec!V77/T$3</f>
        <v>366.66492682732837</v>
      </c>
      <c r="U77" s="61">
        <f>AgeStanSec!W77/U$3</f>
        <v>391.51499999999999</v>
      </c>
      <c r="V77" s="44"/>
    </row>
    <row r="78" spans="1:22">
      <c r="A78" s="60">
        <v>77</v>
      </c>
      <c r="B78" s="61">
        <f>AgeStanSec!C78/B$3</f>
        <v>233.4</v>
      </c>
      <c r="C78" s="61">
        <f>AgeStanSec!D78/C$3</f>
        <v>234</v>
      </c>
      <c r="D78" s="61">
        <f>AgeStanSec!E78/D$3</f>
        <v>234.25693947347489</v>
      </c>
      <c r="E78" s="61">
        <f>AgeStanSec!F78/E$3</f>
        <v>235.25</v>
      </c>
      <c r="F78" s="61">
        <f>AgeStanSec!G78/F$3</f>
        <v>235.49968185794955</v>
      </c>
      <c r="G78" s="61">
        <f>AgeStanSec!H78/G$3</f>
        <v>236.2</v>
      </c>
      <c r="H78" s="61">
        <f>AgeStanSec!J78/H$3</f>
        <v>239</v>
      </c>
      <c r="I78" s="61">
        <f>AgeStanSec!K78/I$3</f>
        <v>242.33333333333334</v>
      </c>
      <c r="J78" s="61">
        <f>AgeStanSec!L78/J$3</f>
        <v>243.08041040324503</v>
      </c>
      <c r="K78" s="61">
        <f>AgeStanSec!M78/K$3</f>
        <v>246.95</v>
      </c>
      <c r="L78" s="61">
        <f>AgeStanSec!N78/L$3</f>
        <v>248.08626614527788</v>
      </c>
      <c r="M78" s="61">
        <f>AgeStanSec!O78/M$3</f>
        <v>249.08</v>
      </c>
      <c r="N78" s="61">
        <f>AgeStanSec!P78/N$3</f>
        <v>251.2</v>
      </c>
      <c r="O78" s="61">
        <f>AgeStanSec!Q78/O$3</f>
        <v>258.89323379547341</v>
      </c>
      <c r="P78" s="61">
        <f>AgeStanSec!R78/P$3</f>
        <v>266.33999999999997</v>
      </c>
      <c r="Q78" s="61">
        <f>AgeStanSec!S78/Q$3</f>
        <v>301.72542352660463</v>
      </c>
      <c r="R78" s="61">
        <f>AgeStanSec!T78/R$3</f>
        <v>322.51</v>
      </c>
      <c r="S78" s="61">
        <f>AgeStanSec!U78/S$3</f>
        <v>365.39333333333332</v>
      </c>
      <c r="T78" s="61">
        <f>AgeStanSec!V78/T$3</f>
        <v>373.31359858426782</v>
      </c>
      <c r="U78" s="61">
        <f>AgeStanSec!W78/U$3</f>
        <v>398.61</v>
      </c>
      <c r="V78" s="44"/>
    </row>
    <row r="79" spans="1:22">
      <c r="A79" s="60">
        <v>78</v>
      </c>
      <c r="B79" s="61">
        <f>AgeStanSec!C79/B$3</f>
        <v>238</v>
      </c>
      <c r="C79" s="61">
        <f>AgeStanSec!D79/C$3</f>
        <v>238.66666666666666</v>
      </c>
      <c r="D79" s="61">
        <f>AgeStanSec!E79/D$3</f>
        <v>238.76188061719557</v>
      </c>
      <c r="E79" s="61">
        <f>AgeStanSec!F79/E$3</f>
        <v>239.875</v>
      </c>
      <c r="F79" s="61">
        <f>AgeStanSec!G79/F$3</f>
        <v>240.09782868050584</v>
      </c>
      <c r="G79" s="61">
        <f>AgeStanSec!H79/G$3</f>
        <v>240.8</v>
      </c>
      <c r="H79" s="61">
        <f>AgeStanSec!J79/H$3</f>
        <v>243.58333333333334</v>
      </c>
      <c r="I79" s="61">
        <f>AgeStanSec!K79/I$3</f>
        <v>247.06666666666666</v>
      </c>
      <c r="J79" s="61">
        <f>AgeStanSec!L79/J$3</f>
        <v>247.86496858347252</v>
      </c>
      <c r="K79" s="61">
        <f>AgeStanSec!M79/K$3</f>
        <v>251.85</v>
      </c>
      <c r="L79" s="61">
        <f>AgeStanSec!N79/L$3</f>
        <v>253.06315914207843</v>
      </c>
      <c r="M79" s="61">
        <f>AgeStanSec!O79/M$3</f>
        <v>254</v>
      </c>
      <c r="N79" s="61">
        <f>AgeStanSec!P79/N$3</f>
        <v>256.16666666666669</v>
      </c>
      <c r="O79" s="61">
        <f>AgeStanSec!Q79/O$3</f>
        <v>263.98862424457872</v>
      </c>
      <c r="P79" s="61">
        <f>AgeStanSec!R79/P$3</f>
        <v>271.60000000000002</v>
      </c>
      <c r="Q79" s="61">
        <f>AgeStanSec!S79/Q$3</f>
        <v>307.67815954823828</v>
      </c>
      <c r="R79" s="61">
        <f>AgeStanSec!T79/R$3</f>
        <v>328.87</v>
      </c>
      <c r="S79" s="61">
        <f>AgeStanSec!U79/S$3</f>
        <v>372.59333333333331</v>
      </c>
      <c r="T79" s="61">
        <f>AgeStanSec!V79/T$3</f>
        <v>380.67063350035789</v>
      </c>
      <c r="U79" s="61">
        <f>AgeStanSec!W79/U$3</f>
        <v>406.46499999999997</v>
      </c>
      <c r="V79" s="44"/>
    </row>
    <row r="80" spans="1:22">
      <c r="A80" s="60">
        <v>79</v>
      </c>
      <c r="B80" s="61">
        <f>AgeStanSec!C80/B$3</f>
        <v>243.2</v>
      </c>
      <c r="C80" s="61">
        <f>AgeStanSec!D80/C$3</f>
        <v>243.83333333333334</v>
      </c>
      <c r="D80" s="61">
        <f>AgeStanSec!E80/D$3</f>
        <v>243.88819295315358</v>
      </c>
      <c r="E80" s="61">
        <f>AgeStanSec!F80/E$3</f>
        <v>244.75</v>
      </c>
      <c r="F80" s="61">
        <f>AgeStanSec!G80/F$3</f>
        <v>245.06879821840451</v>
      </c>
      <c r="G80" s="61">
        <f>AgeStanSec!H80/G$3</f>
        <v>245.7</v>
      </c>
      <c r="H80" s="61">
        <f>AgeStanSec!J80/H$3</f>
        <v>248.66666666666666</v>
      </c>
      <c r="I80" s="61">
        <f>AgeStanSec!K80/I$3</f>
        <v>252.26666666666668</v>
      </c>
      <c r="J80" s="61">
        <f>AgeStanSec!L80/J$3</f>
        <v>253.0844865982661</v>
      </c>
      <c r="K80" s="61">
        <f>AgeStanSec!M80/K$3</f>
        <v>257.2</v>
      </c>
      <c r="L80" s="61">
        <f>AgeStanSec!N80/L$3</f>
        <v>258.51404194809811</v>
      </c>
      <c r="M80" s="61">
        <f>AgeStanSec!O80/M$3</f>
        <v>259.48</v>
      </c>
      <c r="N80" s="61">
        <f>AgeStanSec!P80/N$3</f>
        <v>261.63333333333333</v>
      </c>
      <c r="O80" s="61">
        <f>AgeStanSec!Q80/O$3</f>
        <v>269.5580045029032</v>
      </c>
      <c r="P80" s="61">
        <f>AgeStanSec!R80/P$3</f>
        <v>277.32</v>
      </c>
      <c r="Q80" s="61">
        <f>AgeStanSec!S80/Q$3</f>
        <v>314.1528473713513</v>
      </c>
      <c r="R80" s="61">
        <f>AgeStanSec!T80/R$3</f>
        <v>335.8</v>
      </c>
      <c r="S80" s="61">
        <f>AgeStanSec!U80/S$3</f>
        <v>380.44</v>
      </c>
      <c r="T80" s="61">
        <f>AgeStanSec!V80/T$3</f>
        <v>388.68632188021951</v>
      </c>
      <c r="U80" s="61">
        <f>AgeStanSec!W80/U$3</f>
        <v>415.03</v>
      </c>
      <c r="V80" s="44"/>
    </row>
    <row r="81" spans="1:22">
      <c r="A81" s="62">
        <v>80</v>
      </c>
      <c r="B81" s="63">
        <f>AgeStanSec!C81/B$3</f>
        <v>248.8</v>
      </c>
      <c r="C81" s="63">
        <f>AgeStanSec!D81/C$3</f>
        <v>249.33333333333334</v>
      </c>
      <c r="D81" s="63">
        <f>AgeStanSec!E81/D$3</f>
        <v>249.48053368328956</v>
      </c>
      <c r="E81" s="63">
        <f>AgeStanSec!F81/E$3</f>
        <v>250.25</v>
      </c>
      <c r="F81" s="63">
        <f>AgeStanSec!G81/F$3</f>
        <v>250.53686471009303</v>
      </c>
      <c r="G81" s="63">
        <f>AgeStanSec!H81/G$3</f>
        <v>251.1</v>
      </c>
      <c r="H81" s="63">
        <f>AgeStanSec!J81/H$3</f>
        <v>256.83333333333331</v>
      </c>
      <c r="I81" s="63">
        <f>AgeStanSec!K81/I$3</f>
        <v>257.93333333333334</v>
      </c>
      <c r="J81" s="63">
        <f>AgeStanSec!L81/J$3</f>
        <v>258.80110156684958</v>
      </c>
      <c r="K81" s="63">
        <f>AgeStanSec!M81/K$3</f>
        <v>263.14999999999998</v>
      </c>
      <c r="L81" s="63">
        <f>AgeStanSec!N81/L$3</f>
        <v>264.48631354425879</v>
      </c>
      <c r="M81" s="63">
        <f>AgeStanSec!O81/M$3</f>
        <v>265.48</v>
      </c>
      <c r="N81" s="63">
        <f>AgeStanSec!P81/N$3</f>
        <v>267.66666666666669</v>
      </c>
      <c r="O81" s="63">
        <f>AgeStanSec!Q81/O$3</f>
        <v>275.71987202275153</v>
      </c>
      <c r="P81" s="63">
        <f>AgeStanSec!R81/P$3</f>
        <v>283.64</v>
      </c>
      <c r="Q81" s="63">
        <f>AgeStanSec!S81/Q$3</f>
        <v>321.32347092977011</v>
      </c>
      <c r="R81" s="63">
        <f>AgeStanSec!T81/R$3</f>
        <v>343.46</v>
      </c>
      <c r="S81" s="63">
        <f>AgeStanSec!U81/S$3</f>
        <v>389.13333333333333</v>
      </c>
      <c r="T81" s="63">
        <f>AgeStanSec!V81/T$3</f>
        <v>397.55950250536864</v>
      </c>
      <c r="U81" s="63">
        <f>AgeStanSec!W81/U$3</f>
        <v>424.505</v>
      </c>
      <c r="V81" s="44"/>
    </row>
    <row r="82" spans="1:22">
      <c r="A82" s="60">
        <v>81</v>
      </c>
      <c r="B82" s="61">
        <f>AgeStanSec!C82/B$3</f>
        <v>254.8</v>
      </c>
      <c r="C82" s="61">
        <f>AgeStanSec!D82/C$3</f>
        <v>255.5</v>
      </c>
      <c r="D82" s="61">
        <f>AgeStanSec!E82/D$3</f>
        <v>255.38356000954425</v>
      </c>
      <c r="E82" s="61">
        <f>AgeStanSec!F82/E$3</f>
        <v>256.25</v>
      </c>
      <c r="F82" s="61">
        <f>AgeStanSec!G82/F$3</f>
        <v>256.50202815557145</v>
      </c>
      <c r="G82" s="61">
        <f>AgeStanSec!H82/G$3</f>
        <v>257</v>
      </c>
      <c r="H82" s="61">
        <f>AgeStanSec!J82/H$3</f>
        <v>260.25</v>
      </c>
      <c r="I82" s="61">
        <f>AgeStanSec!K82/I$3</f>
        <v>264.2</v>
      </c>
      <c r="J82" s="61">
        <f>AgeStanSec!L82/J$3</f>
        <v>265.13908772767041</v>
      </c>
      <c r="K82" s="61">
        <f>AgeStanSec!M82/K$3</f>
        <v>269.64999999999998</v>
      </c>
      <c r="L82" s="61">
        <f>AgeStanSec!N82/L$3</f>
        <v>270.9799739305605</v>
      </c>
      <c r="M82" s="61">
        <f>AgeStanSec!O82/M$3</f>
        <v>271.95999999999998</v>
      </c>
      <c r="N82" s="61">
        <f>AgeStanSec!P82/N$3</f>
        <v>274.2</v>
      </c>
      <c r="O82" s="61">
        <f>AgeStanSec!Q82/O$3</f>
        <v>282.42682782320179</v>
      </c>
      <c r="P82" s="61">
        <f>AgeStanSec!R82/P$3</f>
        <v>290.56</v>
      </c>
      <c r="Q82" s="61">
        <f>AgeStanSec!S82/Q$3</f>
        <v>329.16517537580529</v>
      </c>
      <c r="R82" s="61">
        <f>AgeStanSec!T82/R$3</f>
        <v>351.84</v>
      </c>
      <c r="S82" s="61">
        <f>AgeStanSec!U82/S$3</f>
        <v>398.61333333333334</v>
      </c>
      <c r="T82" s="61">
        <f>AgeStanSec!V82/T$3</f>
        <v>407.25289310427104</v>
      </c>
      <c r="U82" s="61">
        <f>AgeStanSec!W82/U$3</f>
        <v>434.85500000000002</v>
      </c>
      <c r="V82" s="44"/>
    </row>
    <row r="83" spans="1:22">
      <c r="A83" s="60">
        <v>82</v>
      </c>
      <c r="B83" s="61">
        <f>AgeStanSec!C83/B$3</f>
        <v>261.60000000000002</v>
      </c>
      <c r="C83" s="61">
        <f>AgeStanSec!D83/C$3</f>
        <v>262.16666666666669</v>
      </c>
      <c r="D83" s="61">
        <f>AgeStanSec!E83/D$3</f>
        <v>262.0633003260956</v>
      </c>
      <c r="E83" s="61">
        <f>AgeStanSec!F83/E$3</f>
        <v>262.875</v>
      </c>
      <c r="F83" s="61">
        <f>AgeStanSec!G83/F$3</f>
        <v>263.08856279328717</v>
      </c>
      <c r="G83" s="61">
        <f>AgeStanSec!H83/G$3</f>
        <v>263.5</v>
      </c>
      <c r="H83" s="61">
        <f>AgeStanSec!J83/H$3</f>
        <v>266.91666666666669</v>
      </c>
      <c r="I83" s="61">
        <f>AgeStanSec!K83/I$3</f>
        <v>271.06666666666666</v>
      </c>
      <c r="J83" s="61">
        <f>AgeStanSec!L83/J$3</f>
        <v>272.0363079615048</v>
      </c>
      <c r="K83" s="61">
        <f>AgeStanSec!M83/K$3</f>
        <v>276.8</v>
      </c>
      <c r="L83" s="61">
        <f>AgeStanSec!N83/L$3</f>
        <v>278.18461903069084</v>
      </c>
      <c r="M83" s="61">
        <f>AgeStanSec!O83/M$3</f>
        <v>279.16000000000003</v>
      </c>
      <c r="N83" s="61">
        <f>AgeStanSec!P83/N$3</f>
        <v>281.46666666666664</v>
      </c>
      <c r="O83" s="61">
        <f>AgeStanSec!Q83/O$3</f>
        <v>289.89216731840264</v>
      </c>
      <c r="P83" s="61">
        <f>AgeStanSec!R83/P$3</f>
        <v>298.22000000000003</v>
      </c>
      <c r="Q83" s="61">
        <f>AgeStanSec!S83/Q$3</f>
        <v>337.83951721943845</v>
      </c>
      <c r="R83" s="61">
        <f>AgeStanSec!T83/R$3</f>
        <v>361.12</v>
      </c>
      <c r="S83" s="61">
        <f>AgeStanSec!U83/S$3</f>
        <v>409.12666666666667</v>
      </c>
      <c r="T83" s="61">
        <f>AgeStanSec!V83/T$3</f>
        <v>417.99640101805454</v>
      </c>
      <c r="U83" s="61">
        <f>AgeStanSec!W83/U$3</f>
        <v>446.32499999999999</v>
      </c>
      <c r="V83" s="44"/>
    </row>
    <row r="84" spans="1:22">
      <c r="A84" s="60">
        <v>83</v>
      </c>
      <c r="B84" s="61">
        <f>AgeStanSec!C84/B$3</f>
        <v>269</v>
      </c>
      <c r="C84" s="61">
        <f>AgeStanSec!D84/C$3</f>
        <v>269.33333333333331</v>
      </c>
      <c r="D84" s="61">
        <f>AgeStanSec!E84/D$3</f>
        <v>269.36441183488427</v>
      </c>
      <c r="E84" s="61">
        <f>AgeStanSec!F84/E$3</f>
        <v>270</v>
      </c>
      <c r="F84" s="61">
        <f>AgeStanSec!G84/F$3</f>
        <v>270.29646862324029</v>
      </c>
      <c r="G84" s="61">
        <f>AgeStanSec!H84/G$3</f>
        <v>270.60000000000002</v>
      </c>
      <c r="H84" s="61">
        <f>AgeStanSec!J84/H$3</f>
        <v>274.16666666666669</v>
      </c>
      <c r="I84" s="61">
        <f>AgeStanSec!K84/I$3</f>
        <v>278.60000000000002</v>
      </c>
      <c r="J84" s="61">
        <f>AgeStanSec!L84/J$3</f>
        <v>279.67917362602401</v>
      </c>
      <c r="K84" s="61">
        <f>AgeStanSec!M84/K$3</f>
        <v>284.60000000000002</v>
      </c>
      <c r="L84" s="61">
        <f>AgeStanSec!N84/L$3</f>
        <v>286.10024884464985</v>
      </c>
      <c r="M84" s="61">
        <f>AgeStanSec!O84/M$3</f>
        <v>287.12</v>
      </c>
      <c r="N84" s="61">
        <f>AgeStanSec!P84/N$3</f>
        <v>289.46666666666664</v>
      </c>
      <c r="O84" s="61">
        <f>AgeStanSec!Q84/O$3</f>
        <v>298.04479203697122</v>
      </c>
      <c r="P84" s="61">
        <f>AgeStanSec!R84/P$3</f>
        <v>306.62</v>
      </c>
      <c r="Q84" s="61">
        <f>AgeStanSec!S84/Q$3</f>
        <v>347.35892388451441</v>
      </c>
      <c r="R84" s="61">
        <f>AgeStanSec!T84/R$3</f>
        <v>371.28</v>
      </c>
      <c r="S84" s="61">
        <f>AgeStanSec!U84/S$3</f>
        <v>420.65333333333331</v>
      </c>
      <c r="T84" s="61">
        <f>AgeStanSec!V84/T$3</f>
        <v>429.76517139902961</v>
      </c>
      <c r="U84" s="61">
        <f>AgeStanSec!W84/U$3</f>
        <v>458.89</v>
      </c>
      <c r="V84" s="44"/>
    </row>
    <row r="85" spans="1:22">
      <c r="A85" s="60">
        <v>84</v>
      </c>
      <c r="B85" s="61">
        <f>AgeStanSec!C85/B$3</f>
        <v>277</v>
      </c>
      <c r="C85" s="61">
        <f>AgeStanSec!D85/C$3</f>
        <v>277.33333333333331</v>
      </c>
      <c r="D85" s="61">
        <f>AgeStanSec!E85/D$3</f>
        <v>277.28689453591028</v>
      </c>
      <c r="E85" s="61">
        <f>AgeStanSec!F85/E$3</f>
        <v>278</v>
      </c>
      <c r="F85" s="61">
        <f>AgeStanSec!G85/F$3</f>
        <v>278.25001988387811</v>
      </c>
      <c r="G85" s="61">
        <f>AgeStanSec!H85/G$3</f>
        <v>278.5</v>
      </c>
      <c r="H85" s="61">
        <f>AgeStanSec!J85/H$3</f>
        <v>282.33333333333331</v>
      </c>
      <c r="I85" s="61">
        <f>AgeStanSec!K85/I$3</f>
        <v>286.93333333333334</v>
      </c>
      <c r="J85" s="61">
        <f>AgeStanSec!L85/J$3</f>
        <v>288.06768472122803</v>
      </c>
      <c r="K85" s="61">
        <f>AgeStanSec!M85/K$3</f>
        <v>293.3</v>
      </c>
      <c r="L85" s="61">
        <f>AgeStanSec!N85/L$3</f>
        <v>294.86906031520323</v>
      </c>
      <c r="M85" s="61">
        <f>AgeStanSec!O85/M$3</f>
        <v>295.88</v>
      </c>
      <c r="N85" s="61">
        <f>AgeStanSec!P85/N$3</f>
        <v>298.3</v>
      </c>
      <c r="O85" s="61">
        <f>AgeStanSec!Q85/O$3</f>
        <v>307.12169688351702</v>
      </c>
      <c r="P85" s="61">
        <f>AgeStanSec!R85/P$3</f>
        <v>315.95999999999998</v>
      </c>
      <c r="Q85" s="61">
        <f>AgeStanSec!S85/Q$3</f>
        <v>357.93466157639381</v>
      </c>
      <c r="R85" s="61">
        <f>AgeStanSec!T85/R$3</f>
        <v>382.59</v>
      </c>
      <c r="S85" s="61">
        <f>AgeStanSec!U85/S$3</f>
        <v>433.46</v>
      </c>
      <c r="T85" s="61">
        <f>AgeStanSec!V85/T$3</f>
        <v>442.85124870754788</v>
      </c>
      <c r="U85" s="61">
        <f>AgeStanSec!W85/U$3</f>
        <v>472.86500000000001</v>
      </c>
      <c r="V85" s="44"/>
    </row>
    <row r="86" spans="1:22">
      <c r="A86" s="62">
        <v>85</v>
      </c>
      <c r="B86" s="63">
        <f>AgeStanSec!C86/B$3</f>
        <v>286</v>
      </c>
      <c r="C86" s="63">
        <f>AgeStanSec!D86/C$3</f>
        <v>286.16666666666669</v>
      </c>
      <c r="D86" s="63">
        <f>AgeStanSec!E86/D$3</f>
        <v>286.14143402529226</v>
      </c>
      <c r="E86" s="63">
        <f>AgeStanSec!F86/E$3</f>
        <v>286.75</v>
      </c>
      <c r="F86" s="63">
        <f>AgeStanSec!G86/F$3</f>
        <v>287.07349081364828</v>
      </c>
      <c r="G86" s="63">
        <f>AgeStanSec!H86/G$3</f>
        <v>287.2</v>
      </c>
      <c r="H86" s="63">
        <f>AgeStanSec!J86/H$3</f>
        <v>291.25</v>
      </c>
      <c r="I86" s="63">
        <f>AgeStanSec!K86/I$3</f>
        <v>296.2</v>
      </c>
      <c r="J86" s="63">
        <f>AgeStanSec!L86/J$3</f>
        <v>297.32611548556429</v>
      </c>
      <c r="K86" s="63">
        <f>AgeStanSec!M86/K$3</f>
        <v>302.95</v>
      </c>
      <c r="L86" s="63">
        <f>AgeStanSec!N86/L$3</f>
        <v>304.58585140419478</v>
      </c>
      <c r="M86" s="63">
        <f>AgeStanSec!O86/M$3</f>
        <v>305.64</v>
      </c>
      <c r="N86" s="63">
        <f>AgeStanSec!P86/N$3</f>
        <v>308.03333333333336</v>
      </c>
      <c r="O86" s="63">
        <f>AgeStanSec!Q86/O$3</f>
        <v>317.12288185804005</v>
      </c>
      <c r="P86" s="63">
        <f>AgeStanSec!R86/P$3</f>
        <v>326.24</v>
      </c>
      <c r="Q86" s="63">
        <f>AgeStanSec!S86/Q$3</f>
        <v>369.57915771892146</v>
      </c>
      <c r="R86" s="63">
        <f>AgeStanSec!T86/R$3</f>
        <v>395.04</v>
      </c>
      <c r="S86" s="63">
        <f>AgeStanSec!U86/S$3</f>
        <v>447.56666666666666</v>
      </c>
      <c r="T86" s="63">
        <f>AgeStanSec!V86/T$3</f>
        <v>457.26706036745406</v>
      </c>
      <c r="U86" s="63">
        <f>AgeStanSec!W86/U$3</f>
        <v>488.255</v>
      </c>
      <c r="V86" s="44"/>
    </row>
    <row r="87" spans="1:22">
      <c r="A87" s="60">
        <v>86</v>
      </c>
      <c r="B87" s="61">
        <f>AgeStanSec!C87/B$3</f>
        <v>295.8</v>
      </c>
      <c r="C87" s="61">
        <f>AgeStanSec!D87/C$3</f>
        <v>296</v>
      </c>
      <c r="D87" s="61">
        <f>AgeStanSec!E87/D$3</f>
        <v>295.92803030303025</v>
      </c>
      <c r="E87" s="61">
        <f>AgeStanSec!F87/E$3</f>
        <v>296.5</v>
      </c>
      <c r="F87" s="61">
        <f>AgeStanSec!G87/F$3</f>
        <v>296.76688141255067</v>
      </c>
      <c r="G87" s="61">
        <f>AgeStanSec!H87/G$3</f>
        <v>296.89999999999998</v>
      </c>
      <c r="H87" s="61">
        <f>AgeStanSec!J87/H$3</f>
        <v>301.16666666666669</v>
      </c>
      <c r="I87" s="61">
        <f>AgeStanSec!K87/I$3</f>
        <v>306.39999999999998</v>
      </c>
      <c r="J87" s="61">
        <f>AgeStanSec!L87/J$3</f>
        <v>307.70301439592777</v>
      </c>
      <c r="K87" s="61">
        <f>AgeStanSec!M87/K$3</f>
        <v>313.64999999999998</v>
      </c>
      <c r="L87" s="61">
        <f>AgeStanSec!N87/L$3</f>
        <v>315.39281905439032</v>
      </c>
      <c r="M87" s="61">
        <f>AgeStanSec!O87/M$3</f>
        <v>316.44</v>
      </c>
      <c r="N87" s="61">
        <f>AgeStanSec!P87/N$3</f>
        <v>318.93333333333334</v>
      </c>
      <c r="O87" s="61">
        <f>AgeStanSec!Q87/O$3</f>
        <v>328.28534186514992</v>
      </c>
      <c r="P87" s="61">
        <f>AgeStanSec!R87/P$3</f>
        <v>337.74</v>
      </c>
      <c r="Q87" s="61">
        <f>AgeStanSec!S87/Q$3</f>
        <v>382.603097908216</v>
      </c>
      <c r="R87" s="61">
        <f>AgeStanSec!T87/R$3</f>
        <v>408.96</v>
      </c>
      <c r="S87" s="61">
        <f>AgeStanSec!U87/S$3</f>
        <v>463.33333333333331</v>
      </c>
      <c r="T87" s="61">
        <f>AgeStanSec!V87/T$3</f>
        <v>473.37300167024574</v>
      </c>
      <c r="U87" s="61">
        <f>AgeStanSec!W87/U$3</f>
        <v>505.45499999999998</v>
      </c>
      <c r="V87" s="44"/>
    </row>
    <row r="88" spans="1:22">
      <c r="A88" s="60">
        <v>87</v>
      </c>
      <c r="B88" s="61">
        <f>AgeStanSec!C88/B$3</f>
        <v>306.60000000000002</v>
      </c>
      <c r="C88" s="61">
        <f>AgeStanSec!D88/C$3</f>
        <v>306.83333333333331</v>
      </c>
      <c r="D88" s="61">
        <f>AgeStanSec!E88/D$3</f>
        <v>306.64668336912428</v>
      </c>
      <c r="E88" s="61">
        <f>AgeStanSec!F88/E$3</f>
        <v>307.125</v>
      </c>
      <c r="F88" s="61">
        <f>AgeStanSec!G88/F$3</f>
        <v>307.45446591903283</v>
      </c>
      <c r="G88" s="61">
        <f>AgeStanSec!H88/G$3</f>
        <v>307.5</v>
      </c>
      <c r="H88" s="61">
        <f>AgeStanSec!J88/H$3</f>
        <v>312.08333333333331</v>
      </c>
      <c r="I88" s="61">
        <f>AgeStanSec!K88/I$3</f>
        <v>317.73333333333335</v>
      </c>
      <c r="J88" s="61">
        <f>AgeStanSec!L88/J$3</f>
        <v>319.19838145231842</v>
      </c>
      <c r="K88" s="61">
        <f>AgeStanSec!M88/K$3</f>
        <v>325.55</v>
      </c>
      <c r="L88" s="61">
        <f>AgeStanSec!N88/L$3</f>
        <v>327.4321602085555</v>
      </c>
      <c r="M88" s="61">
        <f>AgeStanSec!O88/M$3</f>
        <v>328.48</v>
      </c>
      <c r="N88" s="61">
        <f>AgeStanSec!P88/N$3</f>
        <v>331</v>
      </c>
      <c r="O88" s="61">
        <f>AgeStanSec!Q88/O$3</f>
        <v>340.68017537622939</v>
      </c>
      <c r="P88" s="61">
        <f>AgeStanSec!R88/P$3</f>
        <v>350.48</v>
      </c>
      <c r="Q88" s="61">
        <f>AgeStanSec!S88/Q$3</f>
        <v>397.04376441581161</v>
      </c>
      <c r="R88" s="61">
        <f>AgeStanSec!T88/R$3</f>
        <v>424.4</v>
      </c>
      <c r="S88" s="61">
        <f>AgeStanSec!U88/S$3</f>
        <v>480.82666666666665</v>
      </c>
      <c r="T88" s="61">
        <f>AgeStanSec!V88/T$3</f>
        <v>491.24363715899148</v>
      </c>
      <c r="U88" s="61">
        <f>AgeStanSec!W88/U$3</f>
        <v>524.54</v>
      </c>
      <c r="V88" s="44"/>
    </row>
    <row r="89" spans="1:22">
      <c r="A89" s="60">
        <v>88</v>
      </c>
      <c r="B89" s="61">
        <f>AgeStanSec!C89/B$3</f>
        <v>318.8</v>
      </c>
      <c r="C89" s="61">
        <f>AgeStanSec!D89/C$3</f>
        <v>319</v>
      </c>
      <c r="D89" s="61">
        <f>AgeStanSec!E89/D$3</f>
        <v>318.76342161775233</v>
      </c>
      <c r="E89" s="61">
        <f>AgeStanSec!F89/E$3</f>
        <v>319.125</v>
      </c>
      <c r="F89" s="61">
        <f>AgeStanSec!G89/F$3</f>
        <v>319.50906704843709</v>
      </c>
      <c r="G89" s="61">
        <f>AgeStanSec!H89/G$3</f>
        <v>319.5</v>
      </c>
      <c r="H89" s="61">
        <f>AgeStanSec!J89/H$3</f>
        <v>324.41666666666669</v>
      </c>
      <c r="I89" s="61">
        <f>AgeStanSec!K89/I$3</f>
        <v>330.46666666666664</v>
      </c>
      <c r="J89" s="61">
        <f>AgeStanSec!L89/J$3</f>
        <v>331.99862801240749</v>
      </c>
      <c r="K89" s="61">
        <f>AgeStanSec!M89/K$3</f>
        <v>338.9</v>
      </c>
      <c r="L89" s="61">
        <f>AgeStanSec!N89/L$3</f>
        <v>340.84607180945608</v>
      </c>
      <c r="M89" s="61">
        <f>AgeStanSec!O89/M$3</f>
        <v>341.92</v>
      </c>
      <c r="N89" s="61">
        <f>AgeStanSec!P89/N$3</f>
        <v>344.6</v>
      </c>
      <c r="O89" s="61">
        <f>AgeStanSec!Q89/O$3</f>
        <v>354.63917525773195</v>
      </c>
      <c r="P89" s="61">
        <f>AgeStanSec!R89/P$3</f>
        <v>364.84</v>
      </c>
      <c r="Q89" s="61">
        <f>AgeStanSec!S89/Q$3</f>
        <v>413.2988348047403</v>
      </c>
      <c r="R89" s="61">
        <f>AgeStanSec!T89/R$3</f>
        <v>441.78</v>
      </c>
      <c r="S89" s="61">
        <f>AgeStanSec!U89/S$3</f>
        <v>500.52</v>
      </c>
      <c r="T89" s="61">
        <f>AgeStanSec!V89/T$3</f>
        <v>511.36363636363632</v>
      </c>
      <c r="U89" s="61">
        <f>AgeStanSec!W89/U$3</f>
        <v>546.02</v>
      </c>
      <c r="V89" s="44"/>
    </row>
    <row r="90" spans="1:22">
      <c r="A90" s="60">
        <v>89</v>
      </c>
      <c r="B90" s="61">
        <f>AgeStanSec!C90/B$3</f>
        <v>332.4</v>
      </c>
      <c r="C90" s="61">
        <f>AgeStanSec!D90/C$3</f>
        <v>332.5</v>
      </c>
      <c r="D90" s="61">
        <f>AgeStanSec!E90/D$3</f>
        <v>332.2782450489143</v>
      </c>
      <c r="E90" s="61">
        <f>AgeStanSec!F90/E$3</f>
        <v>332.625</v>
      </c>
      <c r="F90" s="61">
        <f>AgeStanSec!G90/F$3</f>
        <v>332.93068480076352</v>
      </c>
      <c r="G90" s="61">
        <f>AgeStanSec!H90/G$3</f>
        <v>332.8</v>
      </c>
      <c r="H90" s="61">
        <f>AgeStanSec!J90/H$3</f>
        <v>338.16666666666669</v>
      </c>
      <c r="I90" s="61">
        <f>AgeStanSec!K90/I$3</f>
        <v>344.73333333333335</v>
      </c>
      <c r="J90" s="61">
        <f>AgeStanSec!L90/J$3</f>
        <v>346.47657679153741</v>
      </c>
      <c r="K90" s="61">
        <f>AgeStanSec!M90/K$3</f>
        <v>353.8</v>
      </c>
      <c r="L90" s="61">
        <f>AgeStanSec!N90/L$3</f>
        <v>355.96634672354543</v>
      </c>
      <c r="M90" s="61">
        <f>AgeStanSec!O90/M$3</f>
        <v>357.08</v>
      </c>
      <c r="N90" s="61">
        <f>AgeStanSec!P90/N$3</f>
        <v>359.86666666666667</v>
      </c>
      <c r="O90" s="61">
        <f>AgeStanSec!Q90/O$3</f>
        <v>370.25713947150138</v>
      </c>
      <c r="P90" s="61">
        <f>AgeStanSec!R90/P$3</f>
        <v>380.92</v>
      </c>
      <c r="Q90" s="61">
        <f>AgeStanSec!S90/Q$3</f>
        <v>431.5174381611389</v>
      </c>
      <c r="R90" s="61">
        <f>AgeStanSec!T90/R$3</f>
        <v>461.24</v>
      </c>
      <c r="S90" s="61">
        <f>AgeStanSec!U90/S$3</f>
        <v>522.56666666666672</v>
      </c>
      <c r="T90" s="61">
        <f>AgeStanSec!V90/T$3</f>
        <v>533.88834208223966</v>
      </c>
      <c r="U90" s="61">
        <f>AgeStanSec!W90/U$3</f>
        <v>570.07000000000005</v>
      </c>
      <c r="V90" s="44"/>
    </row>
    <row r="91" spans="1:22">
      <c r="A91" s="62">
        <v>90</v>
      </c>
      <c r="B91" s="63">
        <f>AgeStanSec!C91/B$3</f>
        <v>347.4</v>
      </c>
      <c r="C91" s="63">
        <f>AgeStanSec!D91/C$3</f>
        <v>347.5</v>
      </c>
      <c r="D91" s="63">
        <f>AgeStanSec!E91/D$3</f>
        <v>347.34649646066964</v>
      </c>
      <c r="E91" s="63">
        <f>AgeStanSec!F91/E$3</f>
        <v>347.625</v>
      </c>
      <c r="F91" s="63">
        <f>AgeStanSec!G91/F$3</f>
        <v>347.96786765290699</v>
      </c>
      <c r="G91" s="63">
        <f>AgeStanSec!H91/G$3</f>
        <v>347.8</v>
      </c>
      <c r="H91" s="63">
        <f>AgeStanSec!J91/H$3</f>
        <v>353.66666666666669</v>
      </c>
      <c r="I91" s="63">
        <f>AgeStanSec!K91/I$3</f>
        <v>360.8</v>
      </c>
      <c r="J91" s="63">
        <f>AgeStanSec!L91/J$3</f>
        <v>362.69436490893179</v>
      </c>
      <c r="K91" s="63">
        <f>AgeStanSec!M91/K$3</f>
        <v>370.8</v>
      </c>
      <c r="L91" s="63">
        <f>AgeStanSec!N91/L$3</f>
        <v>373.12477781727694</v>
      </c>
      <c r="M91" s="63">
        <f>AgeStanSec!O91/M$3</f>
        <v>374.24</v>
      </c>
      <c r="N91" s="63">
        <f>AgeStanSec!P91/N$3</f>
        <v>377.1</v>
      </c>
      <c r="O91" s="63">
        <f>AgeStanSec!Q91/O$3</f>
        <v>388.00805782675673</v>
      </c>
      <c r="P91" s="63">
        <f>AgeStanSec!R91/P$3</f>
        <v>399.18</v>
      </c>
      <c r="Q91" s="63">
        <f>AgeStanSec!S91/Q$3</f>
        <v>452.20909886264212</v>
      </c>
      <c r="R91" s="63">
        <f>AgeStanSec!T91/R$3</f>
        <v>483.37</v>
      </c>
      <c r="S91" s="63">
        <f>AgeStanSec!U91/S$3</f>
        <v>547.63333333333333</v>
      </c>
      <c r="T91" s="63">
        <f>AgeStanSec!V91/T$3</f>
        <v>559.50126262626259</v>
      </c>
      <c r="U91" s="63">
        <f>AgeStanSec!W91/U$3</f>
        <v>597.41999999999996</v>
      </c>
      <c r="V91" s="44"/>
    </row>
    <row r="92" spans="1:22">
      <c r="A92" s="60">
        <v>91</v>
      </c>
      <c r="B92" s="61">
        <f>AgeStanSec!C92/B$3</f>
        <v>364.8</v>
      </c>
      <c r="C92" s="61">
        <f>AgeStanSec!D92/C$3</f>
        <v>364.66666666666669</v>
      </c>
      <c r="D92" s="61">
        <f>AgeStanSec!E92/D$3</f>
        <v>364.43420424719636</v>
      </c>
      <c r="E92" s="61">
        <f>AgeStanSec!F92/E$3</f>
        <v>364.75</v>
      </c>
      <c r="F92" s="61">
        <f>AgeStanSec!G92/F$3</f>
        <v>365.11771255865739</v>
      </c>
      <c r="G92" s="61">
        <f>AgeStanSec!H92/G$3</f>
        <v>364.9</v>
      </c>
      <c r="H92" s="61">
        <f>AgeStanSec!J92/H$3</f>
        <v>371.25</v>
      </c>
      <c r="I92" s="61">
        <f>AgeStanSec!K92/I$3</f>
        <v>379.2</v>
      </c>
      <c r="J92" s="61">
        <f>AgeStanSec!L92/J$3</f>
        <v>381.21122643760435</v>
      </c>
      <c r="K92" s="61">
        <f>AgeStanSec!M92/K$3</f>
        <v>390.05</v>
      </c>
      <c r="L92" s="61">
        <f>AgeStanSec!N92/L$3</f>
        <v>392.5583599952601</v>
      </c>
      <c r="M92" s="61">
        <f>AgeStanSec!O92/M$3</f>
        <v>393.76</v>
      </c>
      <c r="N92" s="61">
        <f>AgeStanSec!P92/N$3</f>
        <v>396.73333333333335</v>
      </c>
      <c r="O92" s="61">
        <f>AgeStanSec!Q92/O$3</f>
        <v>408.15262471856857</v>
      </c>
      <c r="P92" s="61">
        <f>AgeStanSec!R92/P$3</f>
        <v>419.9</v>
      </c>
      <c r="Q92" s="61">
        <f>AgeStanSec!S92/Q$3</f>
        <v>475.68450250536864</v>
      </c>
      <c r="R92" s="61">
        <f>AgeStanSec!T92/R$3</f>
        <v>508.45</v>
      </c>
      <c r="S92" s="61">
        <f>AgeStanSec!U92/S$3</f>
        <v>576.05333333333328</v>
      </c>
      <c r="T92" s="61">
        <f>AgeStanSec!V92/T$3</f>
        <v>588.53793843951325</v>
      </c>
      <c r="U92" s="61">
        <f>AgeStanSec!W92/U$3</f>
        <v>628.41999999999996</v>
      </c>
      <c r="V92" s="44"/>
    </row>
    <row r="93" spans="1:22">
      <c r="A93" s="60">
        <v>92</v>
      </c>
      <c r="B93" s="61">
        <f>AgeStanSec!C93/B$3</f>
        <v>384.4</v>
      </c>
      <c r="C93" s="61">
        <f>AgeStanSec!D93/C$3</f>
        <v>384.16666666666669</v>
      </c>
      <c r="D93" s="61">
        <f>AgeStanSec!E93/D$3</f>
        <v>384.00739680267236</v>
      </c>
      <c r="E93" s="61">
        <f>AgeStanSec!F93/E$3</f>
        <v>384.25</v>
      </c>
      <c r="F93" s="61">
        <f>AgeStanSec!G93/F$3</f>
        <v>384.62876799490971</v>
      </c>
      <c r="G93" s="61">
        <f>AgeStanSec!H93/G$3</f>
        <v>384.3</v>
      </c>
      <c r="H93" s="61">
        <f>AgeStanSec!J93/H$3</f>
        <v>391.33333333333331</v>
      </c>
      <c r="I93" s="61">
        <f>AgeStanSec!K93/I$3</f>
        <v>400.06666666666666</v>
      </c>
      <c r="J93" s="61">
        <f>AgeStanSec!L93/J$3</f>
        <v>402.39998409289745</v>
      </c>
      <c r="K93" s="61">
        <f>AgeStanSec!M93/K$3</f>
        <v>412.15</v>
      </c>
      <c r="L93" s="61">
        <f>AgeStanSec!N93/L$3</f>
        <v>414.9306789904017</v>
      </c>
      <c r="M93" s="61">
        <f>AgeStanSec!O93/M$3</f>
        <v>416.2</v>
      </c>
      <c r="N93" s="61">
        <f>AgeStanSec!P93/N$3</f>
        <v>419.3</v>
      </c>
      <c r="O93" s="61">
        <f>AgeStanSec!Q93/O$3</f>
        <v>431.35442587984357</v>
      </c>
      <c r="P93" s="61">
        <f>AgeStanSec!R93/P$3</f>
        <v>443.78</v>
      </c>
      <c r="Q93" s="61">
        <f>AgeStanSec!S93/Q$3</f>
        <v>502.72657679153741</v>
      </c>
      <c r="R93" s="61">
        <f>AgeStanSec!T93/R$3</f>
        <v>537.36</v>
      </c>
      <c r="S93" s="61">
        <f>AgeStanSec!U93/S$3</f>
        <v>608.80666666666662</v>
      </c>
      <c r="T93" s="61">
        <f>AgeStanSec!V93/T$3</f>
        <v>621.99877714149363</v>
      </c>
      <c r="U93" s="61">
        <f>AgeStanSec!W93/U$3</f>
        <v>664.15</v>
      </c>
      <c r="V93" s="44"/>
    </row>
    <row r="94" spans="1:22">
      <c r="A94" s="60">
        <v>93</v>
      </c>
      <c r="B94" s="61">
        <f>AgeStanSec!C94/B$3</f>
        <v>406.6</v>
      </c>
      <c r="C94" s="61">
        <f>AgeStanSec!D94/C$3</f>
        <v>406.66666666666669</v>
      </c>
      <c r="D94" s="61">
        <f>AgeStanSec!E94/D$3</f>
        <v>406.22141692515703</v>
      </c>
      <c r="E94" s="61">
        <f>AgeStanSec!F94/E$3</f>
        <v>406.375</v>
      </c>
      <c r="F94" s="61">
        <f>AgeStanSec!G94/F$3</f>
        <v>406.87385667700624</v>
      </c>
      <c r="G94" s="61">
        <f>AgeStanSec!H94/G$3</f>
        <v>406.5</v>
      </c>
      <c r="H94" s="61">
        <f>AgeStanSec!J94/H$3</f>
        <v>414.25</v>
      </c>
      <c r="I94" s="61">
        <f>AgeStanSec!K94/I$3</f>
        <v>424.13333333333333</v>
      </c>
      <c r="J94" s="61">
        <f>AgeStanSec!L94/J$3</f>
        <v>426.81987194782465</v>
      </c>
      <c r="K94" s="61">
        <f>AgeStanSec!M94/K$3</f>
        <v>437.7</v>
      </c>
      <c r="L94" s="61">
        <f>AgeStanSec!N94/L$3</f>
        <v>440.76312359284276</v>
      </c>
      <c r="M94" s="61">
        <f>AgeStanSec!O94/M$3</f>
        <v>442.04</v>
      </c>
      <c r="N94" s="61">
        <f>AgeStanSec!P94/N$3</f>
        <v>445.4</v>
      </c>
      <c r="O94" s="61">
        <f>AgeStanSec!Q94/O$3</f>
        <v>458.0874511198009</v>
      </c>
      <c r="P94" s="61">
        <f>AgeStanSec!R94/P$3</f>
        <v>471.28</v>
      </c>
      <c r="Q94" s="61">
        <f>AgeStanSec!S94/Q$3</f>
        <v>533.88212837031733</v>
      </c>
      <c r="R94" s="61">
        <f>AgeStanSec!T94/R$3</f>
        <v>570.66999999999996</v>
      </c>
      <c r="S94" s="61">
        <f>AgeStanSec!U94/S$3</f>
        <v>646.54</v>
      </c>
      <c r="T94" s="61">
        <f>AgeStanSec!V94/T$3</f>
        <v>660.54864590789782</v>
      </c>
      <c r="U94" s="61">
        <f>AgeStanSec!W94/U$3</f>
        <v>705.31500000000005</v>
      </c>
      <c r="V94" s="44"/>
    </row>
    <row r="95" spans="1:22">
      <c r="A95" s="60">
        <v>94</v>
      </c>
      <c r="B95" s="61">
        <f>AgeStanSec!C95/B$3</f>
        <v>432.6</v>
      </c>
      <c r="C95" s="61">
        <f>AgeStanSec!D95/C$3</f>
        <v>432.5</v>
      </c>
      <c r="D95" s="61">
        <f>AgeStanSec!E95/D$3</f>
        <v>432.16366420106573</v>
      </c>
      <c r="E95" s="61">
        <f>AgeStanSec!F95/E$3</f>
        <v>432.25</v>
      </c>
      <c r="F95" s="61">
        <f>AgeStanSec!G95/F$3</f>
        <v>432.72289827407934</v>
      </c>
      <c r="G95" s="61">
        <f>AgeStanSec!H95/G$3</f>
        <v>432.3</v>
      </c>
      <c r="H95" s="61">
        <f>AgeStanSec!J95/H$3</f>
        <v>441.16666666666669</v>
      </c>
      <c r="I95" s="61">
        <f>AgeStanSec!K95/I$3</f>
        <v>452.26666666666665</v>
      </c>
      <c r="J95" s="61">
        <f>AgeStanSec!L95/J$3</f>
        <v>455.21653543307082</v>
      </c>
      <c r="K95" s="61">
        <f>AgeStanSec!M95/K$3</f>
        <v>467.45</v>
      </c>
      <c r="L95" s="61">
        <f>AgeStanSec!N95/L$3</f>
        <v>471.00367342102146</v>
      </c>
      <c r="M95" s="61">
        <f>AgeStanSec!O95/M$3</f>
        <v>472.4</v>
      </c>
      <c r="N95" s="61">
        <f>AgeStanSec!P95/N$3</f>
        <v>475.93333333333334</v>
      </c>
      <c r="O95" s="61">
        <f>AgeStanSec!Q95/O$3</f>
        <v>489.48927598056639</v>
      </c>
      <c r="P95" s="61">
        <f>AgeStanSec!R95/P$3</f>
        <v>503.56</v>
      </c>
      <c r="Q95" s="61">
        <f>AgeStanSec!S95/Q$3</f>
        <v>570.46846416925155</v>
      </c>
      <c r="R95" s="61">
        <f>AgeStanSec!T95/R$3</f>
        <v>609.76</v>
      </c>
      <c r="S95" s="61">
        <f>AgeStanSec!U95/S$3</f>
        <v>690.83333333333337</v>
      </c>
      <c r="T95" s="61">
        <f>AgeStanSec!V95/T$3</f>
        <v>705.80310983854281</v>
      </c>
      <c r="U95" s="61">
        <f>AgeStanSec!W95/U$3</f>
        <v>753.64</v>
      </c>
      <c r="V95" s="44"/>
    </row>
    <row r="96" spans="1:22">
      <c r="A96" s="62">
        <v>95</v>
      </c>
      <c r="B96" s="63">
        <f>AgeStanSec!C96/B$3</f>
        <v>463</v>
      </c>
      <c r="C96" s="63">
        <f>AgeStanSec!D96/C$3</f>
        <v>462.83333333333331</v>
      </c>
      <c r="D96" s="63">
        <f>AgeStanSec!E96/D$3</f>
        <v>462.30016702457647</v>
      </c>
      <c r="E96" s="63">
        <f>AgeStanSec!F96/E$3</f>
        <v>462.5</v>
      </c>
      <c r="F96" s="63">
        <f>AgeStanSec!G96/F$3</f>
        <v>462.92153821681376</v>
      </c>
      <c r="G96" s="63">
        <f>AgeStanSec!H96/G$3</f>
        <v>462.5</v>
      </c>
      <c r="H96" s="63">
        <f>AgeStanSec!J96/H$3</f>
        <v>472.58333333333331</v>
      </c>
      <c r="I96" s="63">
        <f>AgeStanSec!K96/I$3</f>
        <v>485.2</v>
      </c>
      <c r="J96" s="63">
        <f>AgeStanSec!L96/J$3</f>
        <v>488.77057981388685</v>
      </c>
      <c r="K96" s="63">
        <f>AgeStanSec!M96/K$3</f>
        <v>502.8</v>
      </c>
      <c r="L96" s="63">
        <f>AgeStanSec!N96/L$3</f>
        <v>506.74250503614172</v>
      </c>
      <c r="M96" s="63">
        <f>AgeStanSec!O96/M$3</f>
        <v>508.2</v>
      </c>
      <c r="N96" s="63">
        <f>AgeStanSec!P96/N$3</f>
        <v>511.86666666666667</v>
      </c>
      <c r="O96" s="63">
        <f>AgeStanSec!Q96/O$3</f>
        <v>526.46048109965636</v>
      </c>
      <c r="P96" s="63">
        <f>AgeStanSec!R96/P$3</f>
        <v>541.6</v>
      </c>
      <c r="Q96" s="63">
        <f>AgeStanSec!S96/Q$3</f>
        <v>613.55434263898826</v>
      </c>
      <c r="R96" s="63">
        <f>AgeStanSec!T96/R$3</f>
        <v>655.82</v>
      </c>
      <c r="S96" s="63">
        <f>AgeStanSec!U96/S$3</f>
        <v>743.01333333333332</v>
      </c>
      <c r="T96" s="63">
        <f>AgeStanSec!V96/T$3</f>
        <v>759.11675813250611</v>
      </c>
      <c r="U96" s="63">
        <f>AgeStanSec!W96/U$3</f>
        <v>810.56</v>
      </c>
      <c r="V96" s="44"/>
    </row>
    <row r="97" spans="1:22">
      <c r="A97" s="60">
        <v>96</v>
      </c>
      <c r="B97" s="61">
        <f>AgeStanSec!C97/B$3</f>
        <v>498.8</v>
      </c>
      <c r="C97" s="61">
        <f>AgeStanSec!D97/C$3</f>
        <v>498.5</v>
      </c>
      <c r="D97" s="61">
        <f>AgeStanSec!E97/D$3</f>
        <v>498.02901057822316</v>
      </c>
      <c r="E97" s="61">
        <f>AgeStanSec!F97/E$3</f>
        <v>498.375</v>
      </c>
      <c r="F97" s="61">
        <f>AgeStanSec!G97/F$3</f>
        <v>498.83679312813166</v>
      </c>
      <c r="G97" s="61">
        <f>AgeStanSec!H97/G$3</f>
        <v>498.3</v>
      </c>
      <c r="H97" s="61">
        <f>AgeStanSec!J97/H$3</f>
        <v>510</v>
      </c>
      <c r="I97" s="61">
        <f>AgeStanSec!K97/I$3</f>
        <v>524.6</v>
      </c>
      <c r="J97" s="61">
        <f>AgeStanSec!L97/J$3</f>
        <v>528.66261035552373</v>
      </c>
      <c r="K97" s="61">
        <f>AgeStanSec!M97/K$3</f>
        <v>544.95000000000005</v>
      </c>
      <c r="L97" s="61">
        <f>AgeStanSec!N97/L$3</f>
        <v>549.63858277047041</v>
      </c>
      <c r="M97" s="61">
        <f>AgeStanSec!O97/M$3</f>
        <v>551.12</v>
      </c>
      <c r="N97" s="61">
        <f>AgeStanSec!P97/N$3</f>
        <v>555.20000000000005</v>
      </c>
      <c r="O97" s="61">
        <f>AgeStanSec!Q97/O$3</f>
        <v>570.99182367579101</v>
      </c>
      <c r="P97" s="61">
        <f>AgeStanSec!R97/P$3</f>
        <v>587.41999999999996</v>
      </c>
      <c r="Q97" s="61">
        <f>AgeStanSec!S97/Q$3</f>
        <v>665.43883719080566</v>
      </c>
      <c r="R97" s="61">
        <f>AgeStanSec!T97/R$3</f>
        <v>711.29</v>
      </c>
      <c r="S97" s="61">
        <f>AgeStanSec!U97/S$3</f>
        <v>805.86</v>
      </c>
      <c r="T97" s="61">
        <f>AgeStanSec!V97/T$3</f>
        <v>823.32304342638986</v>
      </c>
      <c r="U97" s="61">
        <f>AgeStanSec!W97/U$3</f>
        <v>879.12</v>
      </c>
      <c r="V97" s="44"/>
    </row>
    <row r="98" spans="1:22">
      <c r="A98" s="60">
        <v>97</v>
      </c>
      <c r="B98" s="61">
        <f>AgeStanSec!C98/B$3</f>
        <v>541.79999999999995</v>
      </c>
      <c r="C98" s="61">
        <f>AgeStanSec!D98/C$3</f>
        <v>541.5</v>
      </c>
      <c r="D98" s="61">
        <f>AgeStanSec!E98/D$3</f>
        <v>541.05896564065847</v>
      </c>
      <c r="E98" s="61">
        <f>AgeStanSec!F98/E$3</f>
        <v>541.125</v>
      </c>
      <c r="F98" s="61">
        <f>AgeStanSec!G98/F$3</f>
        <v>541.83567963095516</v>
      </c>
      <c r="G98" s="61">
        <f>AgeStanSec!H98/G$3</f>
        <v>541.20000000000005</v>
      </c>
      <c r="H98" s="61">
        <f>AgeStanSec!J98/H$3</f>
        <v>554.91666666666663</v>
      </c>
      <c r="I98" s="61">
        <f>AgeStanSec!K98/I$3</f>
        <v>572.33333333333337</v>
      </c>
      <c r="J98" s="61">
        <f>AgeStanSec!L98/J$3</f>
        <v>577.12956335003571</v>
      </c>
      <c r="K98" s="61">
        <f>AgeStanSec!M98/K$3</f>
        <v>596.4</v>
      </c>
      <c r="L98" s="61">
        <f>AgeStanSec!N98/L$3</f>
        <v>601.82486076549355</v>
      </c>
      <c r="M98" s="61">
        <f>AgeStanSec!O98/M$3</f>
        <v>603.52</v>
      </c>
      <c r="N98" s="61">
        <f>AgeStanSec!P98/N$3</f>
        <v>607.83333333333337</v>
      </c>
      <c r="O98" s="61">
        <f>AgeStanSec!Q98/O$3</f>
        <v>625.09776039815142</v>
      </c>
      <c r="P98" s="61">
        <f>AgeStanSec!R98/P$3</f>
        <v>643.1</v>
      </c>
      <c r="Q98" s="61">
        <f>AgeStanSec!S98/Q$3</f>
        <v>728.52044062673974</v>
      </c>
      <c r="R98" s="61">
        <f>AgeStanSec!T98/R$3</f>
        <v>778.71</v>
      </c>
      <c r="S98" s="61">
        <f>AgeStanSec!U98/S$3</f>
        <v>882.24666666666667</v>
      </c>
      <c r="T98" s="61">
        <f>AgeStanSec!V98/T$3</f>
        <v>901.36105145947658</v>
      </c>
      <c r="U98" s="61">
        <f>AgeStanSec!W98/U$3</f>
        <v>962.45</v>
      </c>
      <c r="V98" s="44"/>
    </row>
    <row r="99" spans="1:22">
      <c r="A99" s="60">
        <v>98</v>
      </c>
      <c r="B99" s="61">
        <f>AgeStanSec!C99/B$3</f>
        <v>594.20000000000005</v>
      </c>
      <c r="C99" s="61">
        <f>AgeStanSec!D99/C$3</f>
        <v>594.16666666666663</v>
      </c>
      <c r="D99" s="61">
        <f>AgeStanSec!E99/D$3</f>
        <v>593.56483138471322</v>
      </c>
      <c r="E99" s="61">
        <f>AgeStanSec!F99/E$3</f>
        <v>593.75</v>
      </c>
      <c r="F99" s="61">
        <f>AgeStanSec!G99/F$3</f>
        <v>594.5279567326811</v>
      </c>
      <c r="G99" s="61">
        <f>AgeStanSec!H99/G$3</f>
        <v>593.9</v>
      </c>
      <c r="H99" s="61">
        <f>AgeStanSec!J99/H$3</f>
        <v>610.5</v>
      </c>
      <c r="I99" s="61">
        <f>AgeStanSec!K99/I$3</f>
        <v>631.4</v>
      </c>
      <c r="J99" s="61">
        <f>AgeStanSec!L99/J$3</f>
        <v>637.34043187783345</v>
      </c>
      <c r="K99" s="61">
        <f>AgeStanSec!M99/K$3</f>
        <v>660.7</v>
      </c>
      <c r="L99" s="61">
        <f>AgeStanSec!N99/L$3</f>
        <v>667.09325749496384</v>
      </c>
      <c r="M99" s="61">
        <f>AgeStanSec!O99/M$3</f>
        <v>668.84</v>
      </c>
      <c r="N99" s="61">
        <f>AgeStanSec!P99/N$3</f>
        <v>673.7</v>
      </c>
      <c r="O99" s="61">
        <f>AgeStanSec!Q99/O$3</f>
        <v>692.78350515463922</v>
      </c>
      <c r="P99" s="61">
        <f>AgeStanSec!R99/P$3</f>
        <v>712.72</v>
      </c>
      <c r="Q99" s="61">
        <f>AgeStanSec!S99/Q$3</f>
        <v>807.40972719319166</v>
      </c>
      <c r="R99" s="61">
        <f>AgeStanSec!T99/R$3</f>
        <v>863.03</v>
      </c>
      <c r="S99" s="61">
        <f>AgeStanSec!U99/S$3</f>
        <v>977.78</v>
      </c>
      <c r="T99" s="61">
        <f>AgeStanSec!V99/T$3</f>
        <v>998.96603833611698</v>
      </c>
      <c r="U99" s="61">
        <f>AgeStanSec!W99/U$3</f>
        <v>1066.665</v>
      </c>
      <c r="V99" s="44"/>
    </row>
    <row r="100" spans="1:22">
      <c r="A100" s="60">
        <v>99</v>
      </c>
      <c r="B100" s="61">
        <f>AgeStanSec!C100/B$3</f>
        <v>659.6</v>
      </c>
      <c r="C100" s="61">
        <f>AgeStanSec!D100/C$3</f>
        <v>659.5</v>
      </c>
      <c r="D100" s="61">
        <f>AgeStanSec!E100/D$3</f>
        <v>659.11949216575192</v>
      </c>
      <c r="E100" s="61">
        <f>AgeStanSec!F100/E$3</f>
        <v>659.375</v>
      </c>
      <c r="F100" s="61">
        <f>AgeStanSec!G100/F$3</f>
        <v>660.26902887139101</v>
      </c>
      <c r="G100" s="61">
        <f>AgeStanSec!H100/G$3</f>
        <v>659.7</v>
      </c>
      <c r="H100" s="64">
        <f>AgeStanSec!J100/H$3</f>
        <v>679.91666666666663</v>
      </c>
      <c r="I100" s="65">
        <f>AgeStanSec!K100/I$3</f>
        <v>705.8</v>
      </c>
      <c r="J100" s="61">
        <f>AgeStanSec!L100/J$3</f>
        <v>713.45840292690684</v>
      </c>
      <c r="K100" s="61">
        <f>AgeStanSec!M100/K$3</f>
        <v>742.25</v>
      </c>
      <c r="L100" s="61">
        <f>AgeStanSec!N100/L$3</f>
        <v>750.32586799383807</v>
      </c>
      <c r="M100" s="61">
        <f>AgeStanSec!O100/M$3</f>
        <v>752.4</v>
      </c>
      <c r="N100" s="61">
        <f>AgeStanSec!P100/N$3</f>
        <v>757.63333333333333</v>
      </c>
      <c r="O100" s="61">
        <f>AgeStanSec!Q100/O$3</f>
        <v>779.02595094205469</v>
      </c>
      <c r="P100" s="61">
        <f>AgeStanSec!R100/P$3</f>
        <v>801.46</v>
      </c>
      <c r="Q100" s="61">
        <f>AgeStanSec!S100/Q$3</f>
        <v>907.92273124950282</v>
      </c>
      <c r="R100" s="61">
        <f>AgeStanSec!T100/R$3</f>
        <v>970.47</v>
      </c>
      <c r="S100" s="61">
        <f>AgeStanSec!U100/S$3</f>
        <v>1099.5</v>
      </c>
      <c r="T100" s="61">
        <f>AgeStanSec!V100/T$3</f>
        <v>1123.3210550385747</v>
      </c>
      <c r="U100" s="61">
        <f>AgeStanSec!W100/U$3</f>
        <v>1199.4549999999999</v>
      </c>
      <c r="V100" s="44"/>
    </row>
    <row r="101" spans="1:22">
      <c r="A101" s="62">
        <v>100</v>
      </c>
      <c r="B101" s="63">
        <f>AgeStanSec!C101/B$3</f>
        <v>743.4</v>
      </c>
      <c r="C101" s="63">
        <f>AgeStanSec!D101/C$3</f>
        <v>743.33333333333337</v>
      </c>
      <c r="D101" s="63">
        <f>AgeStanSec!E101/D$3</f>
        <v>742.84926031973271</v>
      </c>
      <c r="E101" s="63">
        <f>AgeStanSec!F101/E$3</f>
        <v>743.5</v>
      </c>
      <c r="F101" s="63">
        <f>AgeStanSec!G101/F$3</f>
        <v>744.52696253877355</v>
      </c>
      <c r="G101" s="63">
        <f>AgeStanSec!H101/G$3</f>
        <v>744</v>
      </c>
      <c r="H101" s="66">
        <f>AgeStanSec!J101/H$3</f>
        <v>769.83333333333337</v>
      </c>
      <c r="I101" s="67">
        <f>AgeStanSec!K101/I$3</f>
        <v>803</v>
      </c>
      <c r="J101" s="63">
        <f>AgeStanSec!L101/J$3</f>
        <v>812.75351944643273</v>
      </c>
      <c r="K101" s="63">
        <f>AgeStanSec!M101/K$3</f>
        <v>850.3</v>
      </c>
      <c r="L101" s="63">
        <f>AgeStanSec!N101/L$3</f>
        <v>860.4810996563574</v>
      </c>
      <c r="M101" s="63">
        <f>AgeStanSec!O101/M$3</f>
        <v>863</v>
      </c>
      <c r="N101" s="63">
        <f>AgeStanSec!P101/N$3</f>
        <v>869.1</v>
      </c>
      <c r="O101" s="63">
        <f>AgeStanSec!Q101/O$3</f>
        <v>893.51818935892879</v>
      </c>
      <c r="P101" s="63">
        <f>AgeStanSec!R101/P$3</f>
        <v>919.22</v>
      </c>
      <c r="Q101" s="63">
        <f>AgeStanSec!S101/Q$3</f>
        <v>1041.3435536467032</v>
      </c>
      <c r="R101" s="63">
        <f>AgeStanSec!T101/R$3</f>
        <v>1113.08</v>
      </c>
      <c r="S101" s="63">
        <f>AgeStanSec!U101/S$3</f>
        <v>1261.0733333333333</v>
      </c>
      <c r="T101" s="63">
        <f>AgeStanSec!V101/T$3</f>
        <v>1288.4007396802672</v>
      </c>
      <c r="U101" s="63">
        <f>AgeStanSec!W101/U$3</f>
        <v>1375.7149999999999</v>
      </c>
      <c r="V101" s="44"/>
    </row>
    <row r="102" spans="1:2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7"/>
  <sheetViews>
    <sheetView topLeftCell="A66" zoomScale="87" zoomScaleNormal="87" workbookViewId="0">
      <selection activeCell="I74" sqref="I74"/>
    </sheetView>
  </sheetViews>
  <sheetFormatPr defaultColWidth="9.6640625" defaultRowHeight="15"/>
  <cols>
    <col min="1" max="12" width="7.6640625" style="1" customWidth="1"/>
    <col min="13" max="16384" width="9.6640625" style="1"/>
  </cols>
  <sheetData>
    <row r="1" spans="1:13" ht="23.25">
      <c r="A1" s="41" t="s">
        <v>2216</v>
      </c>
      <c r="B1" s="41"/>
    </row>
    <row r="2" spans="1:13">
      <c r="A2" s="42" t="s">
        <v>42</v>
      </c>
      <c r="B2" s="42" t="s">
        <v>88</v>
      </c>
      <c r="C2" s="43" t="s">
        <v>91</v>
      </c>
      <c r="D2" s="43" t="s">
        <v>93</v>
      </c>
      <c r="E2" s="43" t="s">
        <v>94</v>
      </c>
      <c r="F2" s="43" t="s">
        <v>95</v>
      </c>
      <c r="G2" s="43" t="s">
        <v>96</v>
      </c>
      <c r="H2" s="43" t="s">
        <v>97</v>
      </c>
      <c r="I2" s="43" t="s">
        <v>9</v>
      </c>
      <c r="J2" s="43" t="s">
        <v>98</v>
      </c>
      <c r="K2" s="43" t="s">
        <v>99</v>
      </c>
      <c r="L2" s="43" t="s">
        <v>10</v>
      </c>
      <c r="M2" s="69"/>
    </row>
    <row r="3" spans="1:13">
      <c r="A3" s="50">
        <v>5</v>
      </c>
      <c r="B3" s="70">
        <f>+'5K'!J11</f>
        <v>87.835460827435114</v>
      </c>
      <c r="C3" s="70"/>
      <c r="D3" s="70"/>
      <c r="E3" s="70"/>
      <c r="F3" s="70"/>
      <c r="G3" s="70"/>
      <c r="H3" s="70"/>
      <c r="I3" s="70"/>
      <c r="J3" s="70"/>
      <c r="K3" s="70"/>
      <c r="L3" s="70">
        <f>Marathon!K11</f>
        <v>84.017779207221935</v>
      </c>
      <c r="M3" s="44"/>
    </row>
    <row r="4" spans="1:13">
      <c r="A4" s="46">
        <v>6</v>
      </c>
      <c r="B4" s="71">
        <f>+'5K'!J12</f>
        <v>89.420209106433489</v>
      </c>
      <c r="C4" s="72">
        <f>'8K'!F12</f>
        <v>86.671613138693289</v>
      </c>
      <c r="D4" s="72">
        <f>'10K'!J12</f>
        <v>85.151218673060185</v>
      </c>
      <c r="E4" s="72">
        <f>'12K'!F12</f>
        <v>116.66487131798502</v>
      </c>
      <c r="F4" s="72"/>
      <c r="G4" s="72"/>
      <c r="H4" s="72"/>
      <c r="I4" s="72">
        <f>H.Marathon!K12</f>
        <v>84.530700541261027</v>
      </c>
      <c r="J4" s="72"/>
      <c r="K4" s="72"/>
      <c r="L4" s="72">
        <f>Marathon!K12</f>
        <v>59.473528977541946</v>
      </c>
      <c r="M4" s="44"/>
    </row>
    <row r="5" spans="1:13">
      <c r="A5" s="46">
        <v>7</v>
      </c>
      <c r="B5" s="71">
        <f>+'5K'!J13</f>
        <v>95.062144256742258</v>
      </c>
      <c r="C5" s="72">
        <f>'8K'!F13</f>
        <v>95.031879744960733</v>
      </c>
      <c r="D5" s="72">
        <f>'10K'!J13</f>
        <v>86.869156623334447</v>
      </c>
      <c r="E5" s="72">
        <f>'12K'!F13</f>
        <v>81.968898891943596</v>
      </c>
      <c r="F5" s="72"/>
      <c r="G5" s="72">
        <f>'10MI'!F13</f>
        <v>79.651761386385573</v>
      </c>
      <c r="H5" s="72">
        <f>'20K'!F13</f>
        <v>78.527070069576766</v>
      </c>
      <c r="I5" s="72">
        <f>H.Marathon!K13</f>
        <v>91.765319038046329</v>
      </c>
      <c r="J5" s="72">
        <f>'25K'!F13</f>
        <v>0</v>
      </c>
      <c r="K5" s="72">
        <f>'30K'!F13</f>
        <v>0</v>
      </c>
      <c r="L5" s="72">
        <f>Marathon!K13</f>
        <v>86.622954261547619</v>
      </c>
      <c r="M5" s="44"/>
    </row>
    <row r="6" spans="1:13">
      <c r="A6" s="46">
        <v>8</v>
      </c>
      <c r="B6" s="71">
        <f>+'5K'!J14</f>
        <v>91.033173385725618</v>
      </c>
      <c r="C6" s="72">
        <f>'8K'!F14</f>
        <v>89.211492595023145</v>
      </c>
      <c r="D6" s="72">
        <f>'10K'!J14</f>
        <v>85.503672771398584</v>
      </c>
      <c r="E6" s="72">
        <f>'12K'!F14</f>
        <v>93.255715280846914</v>
      </c>
      <c r="F6" s="72">
        <f>'15K'!F14</f>
        <v>78.611686226632287</v>
      </c>
      <c r="G6" s="72">
        <f>'10MI'!F14</f>
        <v>74.65049061134286</v>
      </c>
      <c r="H6" s="72">
        <f>'20K'!F14</f>
        <v>0</v>
      </c>
      <c r="I6" s="72">
        <f>H.Marathon!K14</f>
        <v>87.558706958590619</v>
      </c>
      <c r="J6" s="72">
        <f>'25K'!F14</f>
        <v>0</v>
      </c>
      <c r="K6" s="72">
        <f>'30K'!F14</f>
        <v>62.137042358075789</v>
      </c>
      <c r="L6" s="72">
        <f>Marathon!K14</f>
        <v>98.315148767738165</v>
      </c>
      <c r="M6" s="44"/>
    </row>
    <row r="7" spans="1:13">
      <c r="A7" s="46">
        <v>9</v>
      </c>
      <c r="B7" s="71">
        <f>+'5K'!J15</f>
        <v>90.020813372492583</v>
      </c>
      <c r="C7" s="72">
        <f>'8K'!F15</f>
        <v>89.12373810167405</v>
      </c>
      <c r="D7" s="72">
        <f>'10K'!J15</f>
        <v>85.640138408304495</v>
      </c>
      <c r="E7" s="72">
        <f>'12K'!F15</f>
        <v>90.291306354550827</v>
      </c>
      <c r="F7" s="72"/>
      <c r="G7" s="72">
        <f>'10MI'!F15</f>
        <v>85.292902681474729</v>
      </c>
      <c r="H7" s="72">
        <f>'20K'!F15</f>
        <v>0</v>
      </c>
      <c r="I7" s="72">
        <f>H.Marathon!K15</f>
        <v>89.464740056062851</v>
      </c>
      <c r="J7" s="72">
        <f>'25K'!F15</f>
        <v>68.572629058803059</v>
      </c>
      <c r="K7" s="72">
        <f>'30K'!F15</f>
        <v>0</v>
      </c>
      <c r="L7" s="72">
        <f>Marathon!K15</f>
        <v>100.03732698934907</v>
      </c>
      <c r="M7" s="44"/>
    </row>
    <row r="8" spans="1:13">
      <c r="A8" s="51">
        <v>10</v>
      </c>
      <c r="B8" s="73">
        <f>+'5K'!J16</f>
        <v>86.332230609848182</v>
      </c>
      <c r="C8" s="74">
        <f>'8K'!F16</f>
        <v>86.860697955971389</v>
      </c>
      <c r="D8" s="74">
        <f>'10K'!J16</f>
        <v>84.459999872030309</v>
      </c>
      <c r="E8" s="74">
        <f>'12K'!F16</f>
        <v>63.64570276242101</v>
      </c>
      <c r="F8" s="74"/>
      <c r="G8" s="74"/>
      <c r="H8" s="74">
        <f>'20K'!F16</f>
        <v>0</v>
      </c>
      <c r="I8" s="74">
        <f>H.Marathon!K16</f>
        <v>86.4816002188428</v>
      </c>
      <c r="J8" s="74">
        <f>'25K'!F16</f>
        <v>0</v>
      </c>
      <c r="K8" s="74">
        <f>'30K'!F16</f>
        <v>0</v>
      </c>
      <c r="L8" s="74">
        <f>Marathon!K16</f>
        <v>90.556533166977999</v>
      </c>
      <c r="M8" s="44"/>
    </row>
    <row r="9" spans="1:13">
      <c r="A9" s="46">
        <v>11</v>
      </c>
      <c r="B9" s="71">
        <f>+'5K'!J17</f>
        <v>88.866922532709594</v>
      </c>
      <c r="C9" s="72">
        <f>'8K'!F17</f>
        <v>83.36997459517093</v>
      </c>
      <c r="D9" s="72">
        <f>'10K'!J17</f>
        <v>80.199283067015003</v>
      </c>
      <c r="E9" s="72">
        <f>'12K'!F17</f>
        <v>74.20017486648112</v>
      </c>
      <c r="F9" s="72"/>
      <c r="G9" s="72"/>
      <c r="H9" s="72">
        <f>'20K'!F17</f>
        <v>0</v>
      </c>
      <c r="I9" s="72">
        <f>H.Marathon!K17</f>
        <v>83.352889420303498</v>
      </c>
      <c r="J9" s="72">
        <f>'25K'!F17</f>
        <v>0</v>
      </c>
      <c r="K9" s="72">
        <f>'30K'!F17</f>
        <v>0</v>
      </c>
      <c r="L9" s="72">
        <f>Marathon!K17</f>
        <v>91.565483748613701</v>
      </c>
      <c r="M9" s="44"/>
    </row>
    <row r="10" spans="1:13">
      <c r="A10" s="46">
        <v>12</v>
      </c>
      <c r="B10" s="71">
        <f>+'5K'!J18</f>
        <v>87.128823864844776</v>
      </c>
      <c r="C10" s="72">
        <f>'8K'!F18</f>
        <v>83.483576095072394</v>
      </c>
      <c r="D10" s="72">
        <f>'10K'!J18</f>
        <v>82.291357121631179</v>
      </c>
      <c r="E10" s="72">
        <f>'12K'!F18</f>
        <v>73.62413327948434</v>
      </c>
      <c r="F10" s="72"/>
      <c r="G10" s="72">
        <f>'10MI'!F18</f>
        <v>85.887955244025065</v>
      </c>
      <c r="H10" s="72">
        <f>'20K'!F18</f>
        <v>0</v>
      </c>
      <c r="I10" s="72">
        <f>H.Marathon!K18</f>
        <v>84.039842726898328</v>
      </c>
      <c r="J10" s="72">
        <f>'25K'!F18</f>
        <v>83.088355499869209</v>
      </c>
      <c r="K10" s="72">
        <f>'30K'!F18</f>
        <v>0</v>
      </c>
      <c r="L10" s="72">
        <f>Marathon!K18</f>
        <v>81.202579335116425</v>
      </c>
      <c r="M10" s="44"/>
    </row>
    <row r="11" spans="1:13">
      <c r="A11" s="46">
        <v>13</v>
      </c>
      <c r="B11" s="71">
        <f>+'5K'!J19</f>
        <v>85.641316836882936</v>
      </c>
      <c r="C11" s="72">
        <f>'8K'!F19</f>
        <v>89.530636561184025</v>
      </c>
      <c r="D11" s="72">
        <f>'10K'!J19</f>
        <v>0</v>
      </c>
      <c r="E11" s="72">
        <f>'12K'!F19</f>
        <v>69.863997503994725</v>
      </c>
      <c r="F11" s="72">
        <f>'15K'!F19</f>
        <v>74.040988864045858</v>
      </c>
      <c r="G11" s="72">
        <f>'10MI'!F19</f>
        <v>81.434346380967156</v>
      </c>
      <c r="H11" s="72">
        <f>'20K'!F19</f>
        <v>71.815700820063029</v>
      </c>
      <c r="I11" s="72">
        <f>H.Marathon!K19</f>
        <v>81.404025302852574</v>
      </c>
      <c r="J11" s="72">
        <f>'25K'!F19</f>
        <v>79.59301281869952</v>
      </c>
      <c r="K11" s="72">
        <f>'30K'!F19</f>
        <v>0</v>
      </c>
      <c r="L11" s="72">
        <f>Marathon!K19</f>
        <v>87.014564566370396</v>
      </c>
      <c r="M11" s="44"/>
    </row>
    <row r="12" spans="1:13">
      <c r="A12" s="46">
        <v>14</v>
      </c>
      <c r="B12" s="71">
        <f>+'5K'!J20</f>
        <v>89.649348955032764</v>
      </c>
      <c r="C12" s="72">
        <f>'8K'!F20</f>
        <v>0</v>
      </c>
      <c r="D12" s="72">
        <f>'10K'!J20</f>
        <v>94.952643567917534</v>
      </c>
      <c r="E12" s="72">
        <f>'12K'!F20</f>
        <v>72.110122687156192</v>
      </c>
      <c r="F12" s="72">
        <f>'15K'!F20</f>
        <v>78.837519348457775</v>
      </c>
      <c r="G12" s="72">
        <f>'10MI'!F20</f>
        <v>77.980056849411213</v>
      </c>
      <c r="H12" s="72">
        <f>'20K'!F20</f>
        <v>64.541788448104413</v>
      </c>
      <c r="I12" s="72">
        <f>H.Marathon!K20</f>
        <v>84.912331155237325</v>
      </c>
      <c r="J12" s="72">
        <f>'25K'!F20</f>
        <v>0</v>
      </c>
      <c r="K12" s="72">
        <f>'30K'!F20</f>
        <v>0</v>
      </c>
      <c r="L12" s="72">
        <f>Marathon!K20</f>
        <v>84.626679899542353</v>
      </c>
      <c r="M12" s="44"/>
    </row>
    <row r="13" spans="1:13">
      <c r="A13" s="51">
        <v>15</v>
      </c>
      <c r="B13" s="73">
        <f>+'5K'!J21</f>
        <v>87.689168624792714</v>
      </c>
      <c r="C13" s="74">
        <f>'8K'!F21</f>
        <v>96.191977168553933</v>
      </c>
      <c r="D13" s="74">
        <f>'10K'!J21</f>
        <v>95.248174409990483</v>
      </c>
      <c r="E13" s="74">
        <f>'12K'!F21</f>
        <v>82.016709288083263</v>
      </c>
      <c r="F13" s="74">
        <f>'15K'!F21</f>
        <v>83.520214934780554</v>
      </c>
      <c r="G13" s="74">
        <f>'10MI'!F21</f>
        <v>84.780173800963993</v>
      </c>
      <c r="H13" s="74">
        <f>'20K'!F21</f>
        <v>65.630441541775326</v>
      </c>
      <c r="I13" s="74">
        <f>H.Marathon!K21</f>
        <v>96.846285328969245</v>
      </c>
      <c r="J13" s="74">
        <f>'25K'!F21</f>
        <v>71.988178566489339</v>
      </c>
      <c r="K13" s="74">
        <f>'30K'!F21</f>
        <v>0</v>
      </c>
      <c r="L13" s="74">
        <f>Marathon!K21</f>
        <v>89.038287792864253</v>
      </c>
      <c r="M13" s="44"/>
    </row>
    <row r="14" spans="1:13">
      <c r="A14" s="46">
        <v>16</v>
      </c>
      <c r="B14" s="71">
        <f>+'5K'!J22</f>
        <v>98.940146985790335</v>
      </c>
      <c r="C14" s="72">
        <f>'8K'!F22</f>
        <v>98.111211417780893</v>
      </c>
      <c r="D14" s="72">
        <f>'10K'!J22</f>
        <v>95.729057757740193</v>
      </c>
      <c r="E14" s="72">
        <f>'12K'!F22</f>
        <v>74.405389110978106</v>
      </c>
      <c r="F14" s="72">
        <f>'15K'!F22</f>
        <v>81.037333016864594</v>
      </c>
      <c r="G14" s="72">
        <f>'10MI'!F22</f>
        <v>79.828095111031999</v>
      </c>
      <c r="H14" s="72">
        <f>'20K'!F22</f>
        <v>74.199236561521573</v>
      </c>
      <c r="I14" s="72">
        <f>H.Marathon!K22</f>
        <v>98.254089459907149</v>
      </c>
      <c r="J14" s="72">
        <f>'25K'!F22</f>
        <v>79.08061392530719</v>
      </c>
      <c r="K14" s="72">
        <f>'30K'!F22</f>
        <v>0</v>
      </c>
      <c r="L14" s="72">
        <f>Marathon!K22</f>
        <v>95.961143363428135</v>
      </c>
      <c r="M14" s="44"/>
    </row>
    <row r="15" spans="1:13">
      <c r="A15" s="46">
        <v>17</v>
      </c>
      <c r="B15" s="71">
        <f>+'5K'!J23</f>
        <v>97.866634306786892</v>
      </c>
      <c r="C15" s="72">
        <f>'8K'!F23</f>
        <v>95.239286453073476</v>
      </c>
      <c r="D15" s="72">
        <f>'10K'!J23</f>
        <v>95.272923242743872</v>
      </c>
      <c r="E15" s="72">
        <f>'12K'!F23</f>
        <v>79.084823263938517</v>
      </c>
      <c r="F15" s="72">
        <f>'15K'!F23</f>
        <v>83.818376922957157</v>
      </c>
      <c r="G15" s="72">
        <f>'10MI'!F23</f>
        <v>82.478200068850441</v>
      </c>
      <c r="H15" s="72">
        <f>'20K'!F23</f>
        <v>79.966358322212756</v>
      </c>
      <c r="I15" s="72">
        <f>H.Marathon!K23</f>
        <v>98.40108922677733</v>
      </c>
      <c r="J15" s="72">
        <f>'25K'!F23</f>
        <v>71.728399123722014</v>
      </c>
      <c r="K15" s="72">
        <f>'30K'!F23</f>
        <v>69.241189867810988</v>
      </c>
      <c r="L15" s="72">
        <f>Marathon!K23</f>
        <v>97.065886740813283</v>
      </c>
      <c r="M15" s="44"/>
    </row>
    <row r="16" spans="1:13">
      <c r="A16" s="46">
        <v>18</v>
      </c>
      <c r="B16" s="71">
        <f>+'5K'!J24</f>
        <v>98.887230080187166</v>
      </c>
      <c r="C16" s="72">
        <f>'8K'!F24</f>
        <v>95.351567153168986</v>
      </c>
      <c r="D16" s="72">
        <f>'10K'!J24</f>
        <v>95.497854915607391</v>
      </c>
      <c r="E16" s="72">
        <f>'12K'!F24</f>
        <v>81.584017454040705</v>
      </c>
      <c r="F16" s="72">
        <f>'15K'!F24</f>
        <v>81.983570357477021</v>
      </c>
      <c r="G16" s="72">
        <f>'10MI'!F24</f>
        <v>84.881316094925126</v>
      </c>
      <c r="H16" s="72">
        <f>'20K'!F24</f>
        <v>82.907828248725949</v>
      </c>
      <c r="I16" s="72">
        <f>H.Marathon!K24</f>
        <v>98.525120908109841</v>
      </c>
      <c r="J16" s="72">
        <f>'25K'!F24</f>
        <v>72.824066387574774</v>
      </c>
      <c r="K16" s="72">
        <f>'30K'!F24</f>
        <v>75.776957222523933</v>
      </c>
      <c r="L16" s="72">
        <f>Marathon!K24</f>
        <v>100.02908931636789</v>
      </c>
      <c r="M16" s="44"/>
    </row>
    <row r="17" spans="1:13">
      <c r="A17" s="46">
        <v>19</v>
      </c>
      <c r="B17" s="71">
        <f>+'5K'!J25</f>
        <v>98.846153846153854</v>
      </c>
      <c r="C17" s="72">
        <f>'8K'!F25</f>
        <v>94.994641870385564</v>
      </c>
      <c r="D17" s="72">
        <f>'10K'!J25</f>
        <v>98.019801980198025</v>
      </c>
      <c r="E17" s="72">
        <f>'12K'!F25</f>
        <v>80.317394907800335</v>
      </c>
      <c r="F17" s="72">
        <f>'15K'!F25</f>
        <v>83.252015053664934</v>
      </c>
      <c r="G17" s="72">
        <f>'10MI'!F25</f>
        <v>82.089143972490675</v>
      </c>
      <c r="H17" s="72">
        <f>'20K'!F25</f>
        <v>82.227857360769903</v>
      </c>
      <c r="I17" s="72">
        <f>H.Marathon!K25</f>
        <v>98.309005344181244</v>
      </c>
      <c r="J17" s="72">
        <f>'25K'!F25</f>
        <v>81.460785279234642</v>
      </c>
      <c r="K17" s="72">
        <f>'30K'!F25</f>
        <v>78.849124790287533</v>
      </c>
      <c r="L17" s="72">
        <f>Marathon!K25</f>
        <v>98.392322488554655</v>
      </c>
      <c r="M17" s="44"/>
    </row>
    <row r="18" spans="1:13">
      <c r="A18" s="51">
        <v>20</v>
      </c>
      <c r="B18" s="73">
        <f>+'5K'!J26</f>
        <v>100.26007802340702</v>
      </c>
      <c r="C18" s="74">
        <f>'8K'!F26</f>
        <v>94.788519637462215</v>
      </c>
      <c r="D18" s="74">
        <f>'10K'!J26</f>
        <v>100</v>
      </c>
      <c r="E18" s="74">
        <f>'12K'!F26</f>
        <v>80.665543386689137</v>
      </c>
      <c r="F18" s="74">
        <f>'15K'!F26</f>
        <v>81.975560081466398</v>
      </c>
      <c r="G18" s="74">
        <f>'10MI'!F26</f>
        <v>84.034974093264253</v>
      </c>
      <c r="H18" s="74">
        <f>'20K'!F26</f>
        <v>82.825203252032509</v>
      </c>
      <c r="I18" s="74">
        <f>H.Marathon!K26</f>
        <v>99.826439109054093</v>
      </c>
      <c r="J18" s="74">
        <f>'25K'!F26</f>
        <v>79.041586692012316</v>
      </c>
      <c r="K18" s="74">
        <f>'30K'!F26</f>
        <v>80.171827602247092</v>
      </c>
      <c r="L18" s="74">
        <f>Marathon!K26</f>
        <v>97.426486430584404</v>
      </c>
      <c r="M18" s="44"/>
    </row>
    <row r="19" spans="1:13">
      <c r="A19" s="46">
        <v>21</v>
      </c>
      <c r="B19" s="71">
        <f>+'5K'!J27</f>
        <v>97.471554993678879</v>
      </c>
      <c r="C19" s="72">
        <f>'8K'!F27</f>
        <v>93.937125748502993</v>
      </c>
      <c r="D19" s="72">
        <f>'10K'!J27</f>
        <v>98.814722395508412</v>
      </c>
      <c r="E19" s="72">
        <f>'12K'!F27</f>
        <v>82.64997842037117</v>
      </c>
      <c r="F19" s="72">
        <f>'15K'!F27</f>
        <v>90.78947368421052</v>
      </c>
      <c r="G19" s="72">
        <f>'10MI'!F27</f>
        <v>82.016434892541085</v>
      </c>
      <c r="H19" s="72">
        <f>'20K'!F27</f>
        <v>84.042278937870591</v>
      </c>
      <c r="I19" s="72">
        <f>H.Marathon!K27</f>
        <v>100</v>
      </c>
      <c r="J19" s="72">
        <f>'25K'!F27</f>
        <v>80.738537256121262</v>
      </c>
      <c r="K19" s="72">
        <f>'30K'!F27</f>
        <v>80.326518337635562</v>
      </c>
      <c r="L19" s="72">
        <f>Marathon!K27</f>
        <v>97.139206726463783</v>
      </c>
      <c r="M19" s="44"/>
    </row>
    <row r="20" spans="1:13">
      <c r="A20" s="46">
        <v>22</v>
      </c>
      <c r="B20" s="71">
        <f>+'5K'!J28</f>
        <v>97.471554993678879</v>
      </c>
      <c r="C20" s="72">
        <f>'8K'!F28</f>
        <v>94.788519637462215</v>
      </c>
      <c r="D20" s="72">
        <f>'10K'!J28</f>
        <v>98.753117206982537</v>
      </c>
      <c r="E20" s="72">
        <f>'12K'!F28</f>
        <v>83.624454148471628</v>
      </c>
      <c r="F20" s="72">
        <f>'15K'!F28</f>
        <v>83.448514167242564</v>
      </c>
      <c r="G20" s="72">
        <f>'10MI'!F28</f>
        <v>83.763718528082634</v>
      </c>
      <c r="H20" s="72">
        <f>'20K'!F28</f>
        <v>84.609395276407994</v>
      </c>
      <c r="I20" s="72">
        <f>H.Marathon!K28</f>
        <v>98.910862711378627</v>
      </c>
      <c r="J20" s="72">
        <f>'25K'!F28</f>
        <v>80.414791625904897</v>
      </c>
      <c r="K20" s="72">
        <f>'30K'!F28</f>
        <v>83.04152076038018</v>
      </c>
      <c r="L20" s="72">
        <f>Marathon!K28</f>
        <v>96.569674319273901</v>
      </c>
      <c r="M20" s="44"/>
    </row>
    <row r="21" spans="1:13">
      <c r="A21" s="46">
        <v>23</v>
      </c>
      <c r="B21" s="71">
        <f>+'5K'!J29</f>
        <v>100</v>
      </c>
      <c r="C21" s="72">
        <f>'8K'!F29</f>
        <v>94.788519637462215</v>
      </c>
      <c r="D21" s="72">
        <f>'10K'!J29</f>
        <v>99.123904881101382</v>
      </c>
      <c r="E21" s="72">
        <f>'12K'!F29</f>
        <v>83.224684919600179</v>
      </c>
      <c r="F21" s="72">
        <f>'15K'!F29</f>
        <v>90.78947368421052</v>
      </c>
      <c r="G21" s="72">
        <f>'10MI'!F29</f>
        <v>87.4031660491748</v>
      </c>
      <c r="H21" s="72">
        <f>'20K'!F29</f>
        <v>88.466757123473542</v>
      </c>
      <c r="I21" s="72">
        <f>H.Marathon!K29</f>
        <v>98.431260695949803</v>
      </c>
      <c r="J21" s="72">
        <f>'25K'!F29</f>
        <v>81.081081081081081</v>
      </c>
      <c r="K21" s="72">
        <f>'30K'!F29</f>
        <v>83.753784056508579</v>
      </c>
      <c r="L21" s="72">
        <f>Marathon!K29</f>
        <v>100</v>
      </c>
      <c r="M21" s="44"/>
    </row>
    <row r="22" spans="1:13">
      <c r="A22" s="46">
        <v>24</v>
      </c>
      <c r="B22" s="71">
        <f>+'5K'!J30</f>
        <v>97.594936708860757</v>
      </c>
      <c r="C22" s="72">
        <f>'8K'!F30</f>
        <v>94.219219219219212</v>
      </c>
      <c r="D22" s="72">
        <f>'10K'!J30</f>
        <v>96.88073394495413</v>
      </c>
      <c r="E22" s="72">
        <f>'12K'!F30</f>
        <v>82.188841201716755</v>
      </c>
      <c r="F22" s="72">
        <f>'15K'!F30</f>
        <v>86.621233859397435</v>
      </c>
      <c r="G22" s="72">
        <f>'10MI'!F30</f>
        <v>83.682683005482104</v>
      </c>
      <c r="H22" s="72">
        <f>'20K'!F30</f>
        <v>82.909460834181075</v>
      </c>
      <c r="I22" s="72">
        <f>H.Marathon!K30</f>
        <v>99.971031286210902</v>
      </c>
      <c r="J22" s="72">
        <f>'25K'!F30</f>
        <v>82.282282282282281</v>
      </c>
      <c r="K22" s="72">
        <f>'30K'!F30</f>
        <v>80.517380759902991</v>
      </c>
      <c r="L22" s="72">
        <f>Marathon!K30</f>
        <v>97.218489653318997</v>
      </c>
      <c r="M22" s="44"/>
    </row>
    <row r="23" spans="1:13">
      <c r="A23" s="51">
        <v>25</v>
      </c>
      <c r="B23" s="73">
        <f>+'5K'!J31</f>
        <v>97.471554993678879</v>
      </c>
      <c r="C23" s="74">
        <f>'8K'!F31</f>
        <v>94.931921331316175</v>
      </c>
      <c r="D23" s="74">
        <f>'10K'!J31</f>
        <v>98.324022346368707</v>
      </c>
      <c r="E23" s="74">
        <f>'12K'!F31</f>
        <v>81.316348195329084</v>
      </c>
      <c r="F23" s="74">
        <f>'15K'!F31</f>
        <v>85.72949946751865</v>
      </c>
      <c r="G23" s="74">
        <f>'10MI'!F31</f>
        <v>83.093179634966376</v>
      </c>
      <c r="H23" s="74">
        <f>'20K'!F31</f>
        <v>85.184217402665269</v>
      </c>
      <c r="I23" s="74">
        <f>H.Marathon!K31</f>
        <v>97.65138653084324</v>
      </c>
      <c r="J23" s="74">
        <f>'25K'!F31</f>
        <v>80.953318889107734</v>
      </c>
      <c r="K23" s="74">
        <f>'30K'!F31</f>
        <v>83.711548159354521</v>
      </c>
      <c r="L23" s="74">
        <f>Marathon!K31</f>
        <v>98.194896851248629</v>
      </c>
      <c r="M23" s="44"/>
    </row>
    <row r="24" spans="1:13">
      <c r="A24" s="46">
        <v>26</v>
      </c>
      <c r="B24" s="71">
        <f>+'5K'!J32</f>
        <v>97.103274559193949</v>
      </c>
      <c r="C24" s="72">
        <f>'8K'!F32</f>
        <v>93.796711509715976</v>
      </c>
      <c r="D24" s="72">
        <f>'10K'!J32</f>
        <v>96.116504854368941</v>
      </c>
      <c r="E24" s="72">
        <f>'12K'!F32</f>
        <v>83.880858519491909</v>
      </c>
      <c r="F24" s="72">
        <f>'15K'!F32</f>
        <v>84.205020920502093</v>
      </c>
      <c r="G24" s="72">
        <f>'10MI'!F32</f>
        <v>82.564428889595931</v>
      </c>
      <c r="H24" s="72">
        <f>'20K'!F32</f>
        <v>85.028690662493489</v>
      </c>
      <c r="I24" s="72">
        <f>H.Marathon!K32</f>
        <v>99.138178684286132</v>
      </c>
      <c r="J24" s="72">
        <f>'25K'!F32</f>
        <v>82.430806257521056</v>
      </c>
      <c r="K24" s="72">
        <f>'30K'!F32</f>
        <v>79.349904397705544</v>
      </c>
      <c r="L24" s="72">
        <f>Marathon!K32</f>
        <v>97.53302777028847</v>
      </c>
      <c r="M24" s="44"/>
    </row>
    <row r="25" spans="1:13">
      <c r="A25" s="46">
        <v>27</v>
      </c>
      <c r="B25" s="71">
        <f>+'5K'!J33</f>
        <v>97.103274559193949</v>
      </c>
      <c r="C25" s="72">
        <f>'8K'!F33</f>
        <v>94.860166288737702</v>
      </c>
      <c r="D25" s="72">
        <f>'10K'!J33</f>
        <v>95.479204339963815</v>
      </c>
      <c r="E25" s="72">
        <f>'12K'!F33</f>
        <v>82.118353344768451</v>
      </c>
      <c r="F25" s="72">
        <f>'15K'!F33</f>
        <v>85.577604535790215</v>
      </c>
      <c r="G25" s="72">
        <f>'10MI'!F33</f>
        <v>84.362808842652797</v>
      </c>
      <c r="H25" s="72">
        <f>'20K'!F33</f>
        <v>84.477844001036544</v>
      </c>
      <c r="I25" s="72">
        <f>H.Marathon!K33</f>
        <v>97.293487454186661</v>
      </c>
      <c r="J25" s="72">
        <f>'25K'!F33</f>
        <v>80.937376920047257</v>
      </c>
      <c r="K25" s="72">
        <f>'30K'!F33</f>
        <v>80.000000000000014</v>
      </c>
      <c r="L25" s="72">
        <f>Marathon!K33</f>
        <v>98.101694915254242</v>
      </c>
      <c r="M25" s="44"/>
    </row>
    <row r="26" spans="1:13">
      <c r="A26" s="46">
        <v>28</v>
      </c>
      <c r="B26" s="71">
        <f>+'5K'!J34</f>
        <v>96.859296482412063</v>
      </c>
      <c r="C26" s="72">
        <f>'8K'!F34</f>
        <v>94.007490636704105</v>
      </c>
      <c r="D26" s="72">
        <f>'10K'!J34</f>
        <v>96.350364963503637</v>
      </c>
      <c r="E26" s="72">
        <f>'12K'!F34</f>
        <v>83.044232437120542</v>
      </c>
      <c r="F26" s="72">
        <f>'15K'!F34</f>
        <v>84.677419354838719</v>
      </c>
      <c r="G26" s="72">
        <f>'10MI'!F34</f>
        <v>82.801531589023597</v>
      </c>
      <c r="H26" s="72">
        <f>'20K'!F34</f>
        <v>81.500000000000014</v>
      </c>
      <c r="I26" s="72">
        <f>H.Marathon!K34</f>
        <v>98.515558093063106</v>
      </c>
      <c r="J26" s="72">
        <f>'25K'!F34</f>
        <v>85.750052159399118</v>
      </c>
      <c r="K26" s="72">
        <f>'30K'!F34</f>
        <v>81.412457086807251</v>
      </c>
      <c r="L26" s="72">
        <f>Marathon!K34</f>
        <v>97.559331175836022</v>
      </c>
      <c r="M26" s="44"/>
    </row>
    <row r="27" spans="1:13">
      <c r="A27" s="46">
        <v>29</v>
      </c>
      <c r="B27" s="71">
        <f>+'5K'!J35</f>
        <v>96.134663341645876</v>
      </c>
      <c r="C27" s="72">
        <f>'8K'!F35</f>
        <v>94.077961019490246</v>
      </c>
      <c r="D27" s="72">
        <f>'10K'!J35</f>
        <v>96.644295302013418</v>
      </c>
      <c r="E27" s="72">
        <f>'12K'!F35</f>
        <v>84.36123348017621</v>
      </c>
      <c r="F27" s="72">
        <f>'15K'!F35</f>
        <v>83.854166666666657</v>
      </c>
      <c r="G27" s="72">
        <f>'10MI'!F35</f>
        <v>83.386889460154251</v>
      </c>
      <c r="H27" s="72">
        <f>'20K'!F35</f>
        <v>83.525493210351016</v>
      </c>
      <c r="I27" s="72">
        <f>H.Marathon!K35</f>
        <v>98.656375071469427</v>
      </c>
      <c r="J27" s="72">
        <f>'25K'!F35</f>
        <v>86.947323884070244</v>
      </c>
      <c r="K27" s="72">
        <f>'30K'!F35</f>
        <v>77.946470496165304</v>
      </c>
      <c r="L27" s="72">
        <f>Marathon!K35</f>
        <v>97.849607790100094</v>
      </c>
      <c r="M27" s="44"/>
    </row>
    <row r="28" spans="1:13">
      <c r="A28" s="51">
        <v>30</v>
      </c>
      <c r="B28" s="73">
        <f>+'5K'!J36</f>
        <v>95.547393854211336</v>
      </c>
      <c r="C28" s="74">
        <f>'8K'!F36</f>
        <v>93.539177774578519</v>
      </c>
      <c r="D28" s="74">
        <f>'10K'!J36</f>
        <v>97.536945812807872</v>
      </c>
      <c r="E28" s="74">
        <f>'12K'!F36</f>
        <v>83.716534021775416</v>
      </c>
      <c r="F28" s="74">
        <f>'15K'!F36</f>
        <v>85.680420939641863</v>
      </c>
      <c r="G28" s="74">
        <f>'10MI'!F36</f>
        <v>83.049035299802327</v>
      </c>
      <c r="H28" s="74">
        <f>'20K'!F36</f>
        <v>82.953434713893955</v>
      </c>
      <c r="I28" s="74">
        <f>H.Marathon!K36</f>
        <v>97.458345100254178</v>
      </c>
      <c r="J28" s="74">
        <f>'25K'!F36</f>
        <v>83.013532619672787</v>
      </c>
      <c r="K28" s="74">
        <f>'30K'!F36</f>
        <v>88.297872340425528</v>
      </c>
      <c r="L28" s="74">
        <f>Marathon!K36</f>
        <v>98.075098278432947</v>
      </c>
      <c r="M28" s="44"/>
    </row>
    <row r="29" spans="1:13">
      <c r="A29" s="46">
        <v>31</v>
      </c>
      <c r="B29" s="71">
        <f>+'5K'!J37</f>
        <v>96.478412798718622</v>
      </c>
      <c r="C29" s="72">
        <f>'8K'!F37</f>
        <v>93.423666155546542</v>
      </c>
      <c r="D29" s="72">
        <f>'10K'!J37</f>
        <v>96.151511472623525</v>
      </c>
      <c r="E29" s="72">
        <f>'12K'!F37</f>
        <v>82.760724369601334</v>
      </c>
      <c r="F29" s="72">
        <f>'15K'!F37</f>
        <v>85.171829749687987</v>
      </c>
      <c r="G29" s="72">
        <f>'10MI'!F37</f>
        <v>83.503691902806437</v>
      </c>
      <c r="H29" s="72">
        <f>'20K'!F37</f>
        <v>82.706239346879457</v>
      </c>
      <c r="I29" s="72">
        <f>H.Marathon!K37</f>
        <v>97.54098360655739</v>
      </c>
      <c r="J29" s="72">
        <f>'25K'!F37</f>
        <v>79.114533205004818</v>
      </c>
      <c r="K29" s="72">
        <f>'30K'!F37</f>
        <v>77.983088005010956</v>
      </c>
      <c r="L29" s="72">
        <f>Marathon!K37</f>
        <v>97.96885578876099</v>
      </c>
      <c r="M29" s="44"/>
    </row>
    <row r="30" spans="1:13">
      <c r="A30" s="46">
        <v>32</v>
      </c>
      <c r="B30" s="71">
        <f>+'5K'!J38</f>
        <v>95.959841739693431</v>
      </c>
      <c r="C30" s="72">
        <f>'8K'!F38</f>
        <v>95.222743101594801</v>
      </c>
      <c r="D30" s="72">
        <f>'10K'!J38</f>
        <v>97.379383697225734</v>
      </c>
      <c r="E30" s="72">
        <f>'12K'!F38</f>
        <v>84.24511155061154</v>
      </c>
      <c r="F30" s="72">
        <f>'15K'!F38</f>
        <v>85.762727585920757</v>
      </c>
      <c r="G30" s="72">
        <f>'10MI'!F38</f>
        <v>84.908706822460616</v>
      </c>
      <c r="H30" s="72">
        <f>'20K'!F38</f>
        <v>85.815353174502178</v>
      </c>
      <c r="I30" s="72">
        <f>H.Marathon!K38</f>
        <v>96.759555840273336</v>
      </c>
      <c r="J30" s="72">
        <f>'25K'!F38</f>
        <v>83.088961839950386</v>
      </c>
      <c r="K30" s="72">
        <f>'30K'!F38</f>
        <v>80.260723108618151</v>
      </c>
      <c r="L30" s="72">
        <f>Marathon!K38</f>
        <v>97.611980572045326</v>
      </c>
      <c r="M30" s="44"/>
    </row>
    <row r="31" spans="1:13">
      <c r="A31" s="46">
        <v>33</v>
      </c>
      <c r="B31" s="71">
        <f>+'5K'!J39</f>
        <v>95.790762411304158</v>
      </c>
      <c r="C31" s="72">
        <f>'8K'!F39</f>
        <v>93.357713329188655</v>
      </c>
      <c r="D31" s="72">
        <f>'10K'!J39</f>
        <v>95.735382782805388</v>
      </c>
      <c r="E31" s="72">
        <f>'12K'!F39</f>
        <v>81.996623008050889</v>
      </c>
      <c r="F31" s="72">
        <f>'15K'!F39</f>
        <v>84.798094677453122</v>
      </c>
      <c r="G31" s="72">
        <f>'10MI'!F39</f>
        <v>84.607149857401296</v>
      </c>
      <c r="H31" s="72">
        <f>'20K'!F39</f>
        <v>81.177462382219815</v>
      </c>
      <c r="I31" s="72">
        <f>H.Marathon!K39</f>
        <v>97.004012385031558</v>
      </c>
      <c r="J31" s="72">
        <f>'25K'!F39</f>
        <v>81.079475162025062</v>
      </c>
      <c r="K31" s="72">
        <f>'30K'!F39</f>
        <v>79.763405104849483</v>
      </c>
      <c r="L31" s="72">
        <f>Marathon!K39</f>
        <v>99.123167557199622</v>
      </c>
      <c r="M31" s="44"/>
    </row>
    <row r="32" spans="1:13">
      <c r="A32" s="46">
        <v>34</v>
      </c>
      <c r="B32" s="71">
        <f>+'5K'!J40</f>
        <v>97.042380160094453</v>
      </c>
      <c r="C32" s="72">
        <f>'8K'!F40</f>
        <v>94.239497969675796</v>
      </c>
      <c r="D32" s="72">
        <f>'10K'!J40</f>
        <v>95.692567567567565</v>
      </c>
      <c r="E32" s="72">
        <f>'12K'!F40</f>
        <v>81.58319073551155</v>
      </c>
      <c r="F32" s="72">
        <f>'15K'!F40</f>
        <v>85.514015771711769</v>
      </c>
      <c r="G32" s="72">
        <f>'10MI'!F40</f>
        <v>84.947775765979216</v>
      </c>
      <c r="H32" s="72">
        <f>'20K'!F40</f>
        <v>83.710447790092573</v>
      </c>
      <c r="I32" s="72">
        <f>H.Marathon!K40</f>
        <v>97.464400499325023</v>
      </c>
      <c r="J32" s="72">
        <f>'25K'!F40</f>
        <v>80.469494048729402</v>
      </c>
      <c r="K32" s="72">
        <f>'30K'!F40</f>
        <v>80.106311856534617</v>
      </c>
      <c r="L32" s="72">
        <f>Marathon!K40</f>
        <v>98.341715373114042</v>
      </c>
      <c r="M32" s="44"/>
    </row>
    <row r="33" spans="1:13">
      <c r="A33" s="51">
        <v>35</v>
      </c>
      <c r="B33" s="73">
        <f>+'5K'!J41</f>
        <v>96.84725407082999</v>
      </c>
      <c r="C33" s="74">
        <f>'8K'!F41</f>
        <v>93.74331163994934</v>
      </c>
      <c r="D33" s="74">
        <f>'10K'!J41</f>
        <v>95.664267393448185</v>
      </c>
      <c r="E33" s="74">
        <f>'12K'!F41</f>
        <v>82.061466608761535</v>
      </c>
      <c r="F33" s="74">
        <f>'15K'!F41</f>
        <v>82.204819990839198</v>
      </c>
      <c r="G33" s="74">
        <f>'10MI'!F41</f>
        <v>83.565172808791814</v>
      </c>
      <c r="H33" s="74">
        <f>'20K'!F41</f>
        <v>81.460676167658903</v>
      </c>
      <c r="I33" s="74">
        <f>H.Marathon!K41</f>
        <v>97.340447977044931</v>
      </c>
      <c r="J33" s="74">
        <f>'25K'!F41</f>
        <v>80.071078912447604</v>
      </c>
      <c r="K33" s="74">
        <f>'30K'!F41</f>
        <v>86.690508906009839</v>
      </c>
      <c r="L33" s="74">
        <f>Marathon!K41</f>
        <v>97.257695926871875</v>
      </c>
      <c r="M33" s="44"/>
    </row>
    <row r="34" spans="1:13">
      <c r="A34" s="46">
        <v>36</v>
      </c>
      <c r="B34" s="71">
        <f>+'5K'!J42</f>
        <v>95.711907902054563</v>
      </c>
      <c r="C34" s="72">
        <f>'8K'!F42</f>
        <v>95.193137101494074</v>
      </c>
      <c r="D34" s="72">
        <f>'10K'!J42</f>
        <v>96.747250831443921</v>
      </c>
      <c r="E34" s="72">
        <f>'12K'!F42</f>
        <v>80.87821359199215</v>
      </c>
      <c r="F34" s="72">
        <f>'15K'!F42</f>
        <v>82.339638504593879</v>
      </c>
      <c r="G34" s="72">
        <f>'10MI'!F42</f>
        <v>82.842570418344224</v>
      </c>
      <c r="H34" s="72">
        <f>'20K'!F42</f>
        <v>86.714721117512241</v>
      </c>
      <c r="I34" s="72">
        <f>H.Marathon!K42</f>
        <v>96.973853758370495</v>
      </c>
      <c r="J34" s="72">
        <f>'25K'!F42</f>
        <v>80.457291383005028</v>
      </c>
      <c r="K34" s="72">
        <f>'30K'!F42</f>
        <v>80.719790494512765</v>
      </c>
      <c r="L34" s="72">
        <f>Marathon!K42</f>
        <v>96.130245414603905</v>
      </c>
      <c r="M34" s="44"/>
    </row>
    <row r="35" spans="1:13">
      <c r="A35" s="46">
        <v>37</v>
      </c>
      <c r="B35" s="71">
        <f>+'5K'!J43</f>
        <v>95.820748833559463</v>
      </c>
      <c r="C35" s="72">
        <f>'8K'!F43</f>
        <v>92.740979136658453</v>
      </c>
      <c r="D35" s="72">
        <f>'10K'!J43</f>
        <v>95.884157607174501</v>
      </c>
      <c r="E35" s="72">
        <f>'12K'!F43</f>
        <v>81.358709083530385</v>
      </c>
      <c r="F35" s="72">
        <f>'15K'!F43</f>
        <v>83.778331243704869</v>
      </c>
      <c r="G35" s="72">
        <f>'10MI'!F43</f>
        <v>81.926161711480944</v>
      </c>
      <c r="H35" s="72">
        <f>'20K'!F43</f>
        <v>82.419598009435092</v>
      </c>
      <c r="I35" s="72">
        <f>H.Marathon!K43</f>
        <v>96.945004736568308</v>
      </c>
      <c r="J35" s="72">
        <f>'25K'!F43</f>
        <v>81.192713871308626</v>
      </c>
      <c r="K35" s="72">
        <f>'30K'!F43</f>
        <v>78.925302382664825</v>
      </c>
      <c r="L35" s="72">
        <f>Marathon!K43</f>
        <v>99.304553807620039</v>
      </c>
      <c r="M35" s="44"/>
    </row>
    <row r="36" spans="1:13">
      <c r="A36" s="46">
        <v>38</v>
      </c>
      <c r="B36" s="71">
        <f>+'5K'!J44</f>
        <v>97.934459363677519</v>
      </c>
      <c r="C36" s="72">
        <f>'8K'!F44</f>
        <v>93.964659434738834</v>
      </c>
      <c r="D36" s="72">
        <f>'10K'!J44</f>
        <v>96.077563057672918</v>
      </c>
      <c r="E36" s="72">
        <f>'12K'!F44</f>
        <v>84.076946200044134</v>
      </c>
      <c r="F36" s="72">
        <f>'15K'!F44</f>
        <v>84.565305521456253</v>
      </c>
      <c r="G36" s="72">
        <f>'10MI'!F44</f>
        <v>81.231750064713509</v>
      </c>
      <c r="H36" s="72">
        <f>'20K'!F44</f>
        <v>81.845761184319173</v>
      </c>
      <c r="I36" s="72">
        <f>H.Marathon!K44</f>
        <v>96.611968596379</v>
      </c>
      <c r="J36" s="72">
        <f>'25K'!F44</f>
        <v>78.802545982986729</v>
      </c>
      <c r="K36" s="72">
        <f>'30K'!F44</f>
        <v>78.64506100447467</v>
      </c>
      <c r="L36" s="72">
        <f>Marathon!K44</f>
        <v>98.927849096074311</v>
      </c>
      <c r="M36" s="44"/>
    </row>
    <row r="37" spans="1:13">
      <c r="A37" s="46">
        <v>39</v>
      </c>
      <c r="B37" s="71">
        <f>+'5K'!J45</f>
        <v>99.258560439322764</v>
      </c>
      <c r="C37" s="72">
        <f>'8K'!F45</f>
        <v>95.044236914385365</v>
      </c>
      <c r="D37" s="72">
        <f>'10K'!J45</f>
        <v>98.380473147593079</v>
      </c>
      <c r="E37" s="72">
        <f>'12K'!F45</f>
        <v>81.48353387571683</v>
      </c>
      <c r="F37" s="72">
        <f>'15K'!F45</f>
        <v>84.559506337571861</v>
      </c>
      <c r="G37" s="72">
        <f>'10MI'!F45</f>
        <v>84.050284806030945</v>
      </c>
      <c r="H37" s="72">
        <f>'20K'!F45</f>
        <v>85.598755265786181</v>
      </c>
      <c r="I37" s="72">
        <f>H.Marathon!K45</f>
        <v>96.695821675756804</v>
      </c>
      <c r="J37" s="72">
        <f>'25K'!F45</f>
        <v>80.83935314414029</v>
      </c>
      <c r="K37" s="72">
        <f>'30K'!F45</f>
        <v>79.043730730110752</v>
      </c>
      <c r="L37" s="72">
        <f>Marathon!K45</f>
        <v>97.010702687337229</v>
      </c>
      <c r="M37" s="44"/>
    </row>
    <row r="38" spans="1:13">
      <c r="A38" s="51">
        <v>40</v>
      </c>
      <c r="B38" s="73">
        <f>+'5K'!J46</f>
        <v>99.014732775802912</v>
      </c>
      <c r="C38" s="74">
        <f>'8K'!F46</f>
        <v>94.042951613259589</v>
      </c>
      <c r="D38" s="74">
        <f>'10K'!J46</f>
        <v>98.552090317670292</v>
      </c>
      <c r="E38" s="74">
        <f>'12K'!F46</f>
        <v>81.739307703429603</v>
      </c>
      <c r="F38" s="74">
        <f>'15K'!F46</f>
        <v>84.229424148283513</v>
      </c>
      <c r="G38" s="74">
        <f>'10MI'!F46</f>
        <v>82.316375120712053</v>
      </c>
      <c r="H38" s="74">
        <f>'20K'!F46</f>
        <v>81.721903928252431</v>
      </c>
      <c r="I38" s="74">
        <f>H.Marathon!K46</f>
        <v>97.91135864252584</v>
      </c>
      <c r="J38" s="74">
        <f>'25K'!F46</f>
        <v>81.847792763287984</v>
      </c>
      <c r="K38" s="74">
        <f>'30K'!F46</f>
        <v>82.348884526955089</v>
      </c>
      <c r="L38" s="74">
        <f>Marathon!K46</f>
        <v>97.914497001184131</v>
      </c>
      <c r="M38" s="44"/>
    </row>
    <row r="39" spans="1:13">
      <c r="A39" s="46">
        <v>41</v>
      </c>
      <c r="B39" s="71">
        <f>+'5K'!J47</f>
        <v>99.871837618495789</v>
      </c>
      <c r="C39" s="72">
        <f>'8K'!F47</f>
        <v>97.098368449996343</v>
      </c>
      <c r="D39" s="72">
        <f>'10K'!J47</f>
        <v>96.207151489365955</v>
      </c>
      <c r="E39" s="72">
        <f>'12K'!F47</f>
        <v>83.272544715787859</v>
      </c>
      <c r="F39" s="72">
        <f>'15K'!F47</f>
        <v>83.477195030269385</v>
      </c>
      <c r="G39" s="72">
        <f>'10MI'!F47</f>
        <v>82.934341104336198</v>
      </c>
      <c r="H39" s="72">
        <f>'20K'!F47</f>
        <v>86.281317276351771</v>
      </c>
      <c r="I39" s="72">
        <f>H.Marathon!K47</f>
        <v>96.313570864014522</v>
      </c>
      <c r="J39" s="72">
        <f>'25K'!F47</f>
        <v>83.747667241772632</v>
      </c>
      <c r="K39" s="72">
        <f>'30K'!F47</f>
        <v>76.114732765354304</v>
      </c>
      <c r="L39" s="72">
        <f>Marathon!K47</f>
        <v>100.04016125063615</v>
      </c>
      <c r="M39" s="44"/>
    </row>
    <row r="40" spans="1:13">
      <c r="A40" s="46">
        <v>42</v>
      </c>
      <c r="B40" s="71">
        <f>+'5K'!J48</f>
        <v>98.691031788496545</v>
      </c>
      <c r="C40" s="72">
        <f>'8K'!F48</f>
        <v>93.511466763950395</v>
      </c>
      <c r="D40" s="72">
        <f>'10K'!J48</f>
        <v>98.628778230561409</v>
      </c>
      <c r="E40" s="72">
        <f>'12K'!F48</f>
        <v>82.386047372248711</v>
      </c>
      <c r="F40" s="72">
        <f>'15K'!F48</f>
        <v>83.234580425363674</v>
      </c>
      <c r="G40" s="72">
        <f>'10MI'!F48</f>
        <v>86.451490216843524</v>
      </c>
      <c r="H40" s="72">
        <f>'20K'!F48</f>
        <v>82.551521473975015</v>
      </c>
      <c r="I40" s="72">
        <f>H.Marathon!K48</f>
        <v>96.222732175749613</v>
      </c>
      <c r="J40" s="72">
        <f>'25K'!F48</f>
        <v>81.519540735261558</v>
      </c>
      <c r="K40" s="72">
        <f>'30K'!F48</f>
        <v>82.70190313466658</v>
      </c>
      <c r="L40" s="72">
        <f>Marathon!K48</f>
        <v>98.064822541978458</v>
      </c>
      <c r="M40" s="44"/>
    </row>
    <row r="41" spans="1:13">
      <c r="A41" s="46">
        <v>43</v>
      </c>
      <c r="B41" s="71">
        <f>+'5K'!J49</f>
        <v>98.491357670790535</v>
      </c>
      <c r="C41" s="72">
        <f>'8K'!F49</f>
        <v>93.979956546015472</v>
      </c>
      <c r="D41" s="72">
        <f>'10K'!J49</f>
        <v>96.729427821618458</v>
      </c>
      <c r="E41" s="72">
        <f>'12K'!F49</f>
        <v>81.74689715505275</v>
      </c>
      <c r="F41" s="72">
        <f>'15K'!F49</f>
        <v>85.677391569065705</v>
      </c>
      <c r="G41" s="72">
        <f>'10MI'!F49</f>
        <v>82.738733215618893</v>
      </c>
      <c r="H41" s="72">
        <f>'20K'!F49</f>
        <v>80.808397868058705</v>
      </c>
      <c r="I41" s="72">
        <f>H.Marathon!K49</f>
        <v>98.637764172568936</v>
      </c>
      <c r="J41" s="72">
        <f>'25K'!F49</f>
        <v>83.414087202496518</v>
      </c>
      <c r="K41" s="72">
        <f>'30K'!F49</f>
        <v>78.506470468023863</v>
      </c>
      <c r="L41" s="72">
        <f>Marathon!K49</f>
        <v>97.962849346217467</v>
      </c>
      <c r="M41" s="44"/>
    </row>
    <row r="42" spans="1:13">
      <c r="A42" s="46">
        <v>44</v>
      </c>
      <c r="B42" s="71">
        <f>+'5K'!J50</f>
        <v>95.719512776506477</v>
      </c>
      <c r="C42" s="72">
        <f>'8K'!F50</f>
        <v>94.921991165292084</v>
      </c>
      <c r="D42" s="72">
        <f>'10K'!J50</f>
        <v>97.282836335139365</v>
      </c>
      <c r="E42" s="72">
        <f>'12K'!F50</f>
        <v>81.234329696810534</v>
      </c>
      <c r="F42" s="72">
        <f>'15K'!F50</f>
        <v>84.850854045217631</v>
      </c>
      <c r="G42" s="72">
        <f>'10MI'!F50</f>
        <v>83.797687723245943</v>
      </c>
      <c r="H42" s="72">
        <f>'20K'!F50</f>
        <v>84.660201098861407</v>
      </c>
      <c r="I42" s="72">
        <f>H.Marathon!K50</f>
        <v>95.091511733771782</v>
      </c>
      <c r="J42" s="72">
        <f>'25K'!F50</f>
        <v>81.480589862417361</v>
      </c>
      <c r="K42" s="72">
        <f>'30K'!F50</f>
        <v>77.976167765426567</v>
      </c>
      <c r="L42" s="72">
        <f>Marathon!K50</f>
        <v>98.748689634915792</v>
      </c>
      <c r="M42" s="44"/>
    </row>
    <row r="43" spans="1:13">
      <c r="A43" s="51">
        <v>45</v>
      </c>
      <c r="B43" s="73">
        <f>+'5K'!J51</f>
        <v>97.007073841381995</v>
      </c>
      <c r="C43" s="74">
        <f>'8K'!F51</f>
        <v>93.573488073286953</v>
      </c>
      <c r="D43" s="74">
        <f>'10K'!J51</f>
        <v>97.846239946283404</v>
      </c>
      <c r="E43" s="74">
        <f>'12K'!F51</f>
        <v>79.565658024574404</v>
      </c>
      <c r="F43" s="74">
        <f>'15K'!F51</f>
        <v>87.299729091839467</v>
      </c>
      <c r="G43" s="74">
        <f>'10MI'!F51</f>
        <v>83.537253794672182</v>
      </c>
      <c r="H43" s="74">
        <f>'20K'!F51</f>
        <v>87.210098097412242</v>
      </c>
      <c r="I43" s="74">
        <f>H.Marathon!K51</f>
        <v>95.647633563633221</v>
      </c>
      <c r="J43" s="74">
        <f>'25K'!F51</f>
        <v>78.531626737567166</v>
      </c>
      <c r="K43" s="74">
        <f>'30K'!F51</f>
        <v>78.600096595270131</v>
      </c>
      <c r="L43" s="74">
        <f>Marathon!K51</f>
        <v>96.886909113557635</v>
      </c>
      <c r="M43" s="44"/>
    </row>
    <row r="44" spans="1:13">
      <c r="A44" s="46">
        <v>46</v>
      </c>
      <c r="B44" s="71">
        <f>+'5K'!J52</f>
        <v>95.448670651328854</v>
      </c>
      <c r="C44" s="72">
        <f>'8K'!F52</f>
        <v>92.668547630721903</v>
      </c>
      <c r="D44" s="72">
        <f>'10K'!J52</f>
        <v>95.795346305619802</v>
      </c>
      <c r="E44" s="72">
        <f>'12K'!F52</f>
        <v>80.906576480807729</v>
      </c>
      <c r="F44" s="72">
        <f>'15K'!F52</f>
        <v>83.395266475842206</v>
      </c>
      <c r="G44" s="72">
        <f>'10MI'!F52</f>
        <v>83.318607342798217</v>
      </c>
      <c r="H44" s="72">
        <f>'20K'!F52</f>
        <v>84.159257353585033</v>
      </c>
      <c r="I44" s="72">
        <f>H.Marathon!K52</f>
        <v>94.238628208895619</v>
      </c>
      <c r="J44" s="72">
        <f>'25K'!F52</f>
        <v>79.135615032778261</v>
      </c>
      <c r="K44" s="72">
        <f>'30K'!F52</f>
        <v>79.503490753686023</v>
      </c>
      <c r="L44" s="72">
        <f>Marathon!K52</f>
        <v>95.853099474558078</v>
      </c>
      <c r="M44" s="44"/>
    </row>
    <row r="45" spans="1:13">
      <c r="A45" s="46">
        <v>47</v>
      </c>
      <c r="B45" s="71">
        <f>+'5K'!J53</f>
        <v>96.734004072614482</v>
      </c>
      <c r="C45" s="72">
        <f>'8K'!F53</f>
        <v>95.153022075097809</v>
      </c>
      <c r="D45" s="72">
        <f>'10K'!J53</f>
        <v>96.691328347483235</v>
      </c>
      <c r="E45" s="72">
        <f>'12K'!F53</f>
        <v>81.513494873423099</v>
      </c>
      <c r="F45" s="72">
        <f>'15K'!F53</f>
        <v>85.391685629175811</v>
      </c>
      <c r="G45" s="72">
        <f>'10MI'!F53</f>
        <v>83.89310821384926</v>
      </c>
      <c r="H45" s="72">
        <f>'20K'!F53</f>
        <v>80.234522795247912</v>
      </c>
      <c r="I45" s="72">
        <f>H.Marathon!K53</f>
        <v>96.217286122718278</v>
      </c>
      <c r="J45" s="72">
        <f>'25K'!F53</f>
        <v>82.427966025490335</v>
      </c>
      <c r="K45" s="72">
        <f>'30K'!F53</f>
        <v>75.331460366703283</v>
      </c>
      <c r="L45" s="72">
        <f>Marathon!K53</f>
        <v>96.044557240564842</v>
      </c>
      <c r="M45" s="44"/>
    </row>
    <row r="46" spans="1:13">
      <c r="A46" s="46">
        <v>48</v>
      </c>
      <c r="B46" s="71">
        <f>+'5K'!J54</f>
        <v>96.835257981184569</v>
      </c>
      <c r="C46" s="72">
        <f>'8K'!F54</f>
        <v>96.929105608422532</v>
      </c>
      <c r="D46" s="72">
        <f>'10K'!J54</f>
        <v>94.702298705488616</v>
      </c>
      <c r="E46" s="72">
        <f>'12K'!F54</f>
        <v>76.416446569052226</v>
      </c>
      <c r="F46" s="72">
        <f>'15K'!F54</f>
        <v>86.702629069785885</v>
      </c>
      <c r="G46" s="72">
        <f>'10MI'!F54</f>
        <v>86.257983463644422</v>
      </c>
      <c r="H46" s="72">
        <f>'20K'!F54</f>
        <v>78.229621210820682</v>
      </c>
      <c r="I46" s="72">
        <f>H.Marathon!K54</f>
        <v>95.954869680441107</v>
      </c>
      <c r="J46" s="72">
        <f>'25K'!F54</f>
        <v>77.703230056759182</v>
      </c>
      <c r="K46" s="72">
        <f>'30K'!F54</f>
        <v>76.61117390573871</v>
      </c>
      <c r="L46" s="72">
        <f>Marathon!K54</f>
        <v>95.082519996668779</v>
      </c>
      <c r="M46" s="44"/>
    </row>
    <row r="47" spans="1:13">
      <c r="A47" s="46">
        <v>49</v>
      </c>
      <c r="B47" s="71">
        <f>+'5K'!J55</f>
        <v>97.055162579356107</v>
      </c>
      <c r="C47" s="72">
        <f>'8K'!F55</f>
        <v>93.752021699205486</v>
      </c>
      <c r="D47" s="72">
        <f>'10K'!J55</f>
        <v>95.083945422475622</v>
      </c>
      <c r="E47" s="72">
        <f>'12K'!F55</f>
        <v>77.650286130743197</v>
      </c>
      <c r="F47" s="72">
        <f>'15K'!F55</f>
        <v>89.445352423614537</v>
      </c>
      <c r="G47" s="72">
        <f>'10MI'!F55</f>
        <v>85.511261653300494</v>
      </c>
      <c r="H47" s="72">
        <f>'20K'!F55</f>
        <v>87.19376881224467</v>
      </c>
      <c r="I47" s="72">
        <f>H.Marathon!K55</f>
        <v>96.429638832861031</v>
      </c>
      <c r="J47" s="72">
        <f>'25K'!F55</f>
        <v>77.974568132165572</v>
      </c>
      <c r="K47" s="72">
        <f>'30K'!F55</f>
        <v>74.48613613212143</v>
      </c>
      <c r="L47" s="72">
        <f>Marathon!K55</f>
        <v>95.372533883448966</v>
      </c>
      <c r="M47" s="44"/>
    </row>
    <row r="48" spans="1:13">
      <c r="A48" s="51">
        <v>50</v>
      </c>
      <c r="B48" s="73">
        <f>+'5K'!J56</f>
        <v>97.392754282249513</v>
      </c>
      <c r="C48" s="74">
        <f>'8K'!F56</f>
        <v>95.548587966277452</v>
      </c>
      <c r="D48" s="74">
        <f>'10K'!J56</f>
        <v>97.140555223585409</v>
      </c>
      <c r="E48" s="74">
        <f>'12K'!F56</f>
        <v>78.226821821850564</v>
      </c>
      <c r="F48" s="74">
        <f>'15K'!F56</f>
        <v>86.16095326592837</v>
      </c>
      <c r="G48" s="74">
        <f>'10MI'!F56</f>
        <v>83.733855045993025</v>
      </c>
      <c r="H48" s="74">
        <f>'20K'!F56</f>
        <v>77.506282022323845</v>
      </c>
      <c r="I48" s="74">
        <f>H.Marathon!K56</f>
        <v>97.79146020700847</v>
      </c>
      <c r="J48" s="74">
        <f>'25K'!F56</f>
        <v>73.481479799691868</v>
      </c>
      <c r="K48" s="74">
        <f>'30K'!F56</f>
        <v>77.168557275332006</v>
      </c>
      <c r="L48" s="74">
        <f>Marathon!K56</f>
        <v>96.4520741108675</v>
      </c>
      <c r="M48" s="44"/>
    </row>
    <row r="49" spans="1:13">
      <c r="A49" s="46">
        <v>51</v>
      </c>
      <c r="B49" s="71">
        <f>+'5K'!J57</f>
        <v>97.631641262601235</v>
      </c>
      <c r="C49" s="72">
        <f>'8K'!F57</f>
        <v>94.877024619569781</v>
      </c>
      <c r="D49" s="72">
        <f>'10K'!J57</f>
        <v>95.267716039957406</v>
      </c>
      <c r="E49" s="72">
        <f>'12K'!F57</f>
        <v>76.944252607021198</v>
      </c>
      <c r="F49" s="72">
        <f>'15K'!F57</f>
        <v>79.809818588605282</v>
      </c>
      <c r="G49" s="72">
        <f>'10MI'!F57</f>
        <v>83.344628506000518</v>
      </c>
      <c r="H49" s="72">
        <f>'20K'!F57</f>
        <v>80.117004788279274</v>
      </c>
      <c r="I49" s="72">
        <f>H.Marathon!K57</f>
        <v>95.171440691535409</v>
      </c>
      <c r="J49" s="72">
        <f>'25K'!F57</f>
        <v>80.495769592542572</v>
      </c>
      <c r="K49" s="72">
        <f>'30K'!F57</f>
        <v>80.514172412246069</v>
      </c>
      <c r="L49" s="72">
        <f>Marathon!K57</f>
        <v>94.093383137409688</v>
      </c>
      <c r="M49" s="44"/>
    </row>
    <row r="50" spans="1:13">
      <c r="A50" s="46">
        <v>52</v>
      </c>
      <c r="B50" s="71">
        <f>+'5K'!J58</f>
        <v>95.775445709856285</v>
      </c>
      <c r="C50" s="72">
        <f>'8K'!F58</f>
        <v>94.671858484951571</v>
      </c>
      <c r="D50" s="72">
        <f>'10K'!J58</f>
        <v>95.077867137534199</v>
      </c>
      <c r="E50" s="72">
        <f>'12K'!F58</f>
        <v>81.322748602723166</v>
      </c>
      <c r="F50" s="72">
        <f>'15K'!F58</f>
        <v>82.669465575860926</v>
      </c>
      <c r="G50" s="72">
        <f>'10MI'!F58</f>
        <v>83.671909580311663</v>
      </c>
      <c r="H50" s="72">
        <f>'20K'!F58</f>
        <v>80.286809816332976</v>
      </c>
      <c r="I50" s="72">
        <f>H.Marathon!K58</f>
        <v>95.069263371611726</v>
      </c>
      <c r="J50" s="72">
        <f>'25K'!F58</f>
        <v>77.208947401966554</v>
      </c>
      <c r="K50" s="72">
        <f>'30K'!F58</f>
        <v>77.653143443063328</v>
      </c>
      <c r="L50" s="72">
        <f>Marathon!K58</f>
        <v>96.35019084795438</v>
      </c>
      <c r="M50" s="44"/>
    </row>
    <row r="51" spans="1:13">
      <c r="A51" s="46">
        <v>53</v>
      </c>
      <c r="B51" s="71">
        <f>+'5K'!J59</f>
        <v>98.678400565193016</v>
      </c>
      <c r="C51" s="72">
        <f>'8K'!F59</f>
        <v>95.791375280794725</v>
      </c>
      <c r="D51" s="72">
        <f>'10K'!J59</f>
        <v>96.001854581281663</v>
      </c>
      <c r="E51" s="72">
        <f>'12K'!F59</f>
        <v>77.384093665866828</v>
      </c>
      <c r="F51" s="72">
        <f>'15K'!F59</f>
        <v>81.456340335996117</v>
      </c>
      <c r="G51" s="72">
        <f>'10MI'!F59</f>
        <v>81.550700177649574</v>
      </c>
      <c r="H51" s="72">
        <f>'20K'!F59</f>
        <v>77.37644237806812</v>
      </c>
      <c r="I51" s="72">
        <f>H.Marathon!K59</f>
        <v>95.311694789140361</v>
      </c>
      <c r="J51" s="72">
        <f>'25K'!F59</f>
        <v>81.860018941173664</v>
      </c>
      <c r="K51" s="72">
        <f>'30K'!F59</f>
        <v>81.785354432671568</v>
      </c>
      <c r="L51" s="72">
        <f>Marathon!K59</f>
        <v>96.241579427144586</v>
      </c>
      <c r="M51" s="44"/>
    </row>
    <row r="52" spans="1:13">
      <c r="A52" s="46">
        <v>54</v>
      </c>
      <c r="B52" s="71">
        <f>+'5K'!J60</f>
        <v>98.945860828989197</v>
      </c>
      <c r="C52" s="72">
        <f>'8K'!F60</f>
        <v>95.047573059491015</v>
      </c>
      <c r="D52" s="72">
        <f>'10K'!J60</f>
        <v>95.884096466422861</v>
      </c>
      <c r="E52" s="72">
        <f>'12K'!F60</f>
        <v>76.592924618637809</v>
      </c>
      <c r="F52" s="72">
        <f>'15K'!F60</f>
        <v>81.166885041621171</v>
      </c>
      <c r="G52" s="72">
        <f>'10MI'!F60</f>
        <v>80.855602218720421</v>
      </c>
      <c r="H52" s="72">
        <f>'20K'!F60</f>
        <v>74.161006181966542</v>
      </c>
      <c r="I52" s="72">
        <f>H.Marathon!K60</f>
        <v>95.861539825219779</v>
      </c>
      <c r="J52" s="72">
        <f>'25K'!F60</f>
        <v>75.954498859723444</v>
      </c>
      <c r="K52" s="72">
        <f>'30K'!F60</f>
        <v>79.056495489926206</v>
      </c>
      <c r="L52" s="72">
        <f>Marathon!K60</f>
        <v>95.2665306688112</v>
      </c>
      <c r="M52" s="44"/>
    </row>
    <row r="53" spans="1:13">
      <c r="A53" s="51">
        <v>55</v>
      </c>
      <c r="B53" s="73">
        <f>+'5K'!J61</f>
        <v>98.051359581932402</v>
      </c>
      <c r="C53" s="74">
        <f>'8K'!F61</f>
        <v>94.161094148688193</v>
      </c>
      <c r="D53" s="74">
        <f>'10K'!J61</f>
        <v>96.829668879515978</v>
      </c>
      <c r="E53" s="74">
        <f>'12K'!F61</f>
        <v>77.567671651281231</v>
      </c>
      <c r="F53" s="74">
        <f>'15K'!F61</f>
        <v>80.212730494731062</v>
      </c>
      <c r="G53" s="74">
        <f>'10MI'!F61</f>
        <v>83.073659175788407</v>
      </c>
      <c r="H53" s="74">
        <f>'20K'!F61</f>
        <v>81.432350696307395</v>
      </c>
      <c r="I53" s="74">
        <f>H.Marathon!K61</f>
        <v>98.000942637870168</v>
      </c>
      <c r="J53" s="74">
        <f>'25K'!F61</f>
        <v>73.932712591599795</v>
      </c>
      <c r="K53" s="74">
        <f>'30K'!F61</f>
        <v>72.321909432268001</v>
      </c>
      <c r="L53" s="74">
        <f>Marathon!K61</f>
        <v>96.608271206269961</v>
      </c>
      <c r="M53" s="44"/>
    </row>
    <row r="54" spans="1:13">
      <c r="A54" s="46">
        <v>56</v>
      </c>
      <c r="B54" s="71">
        <f>+'5K'!J62</f>
        <v>96.184650576509071</v>
      </c>
      <c r="C54" s="72">
        <f>'8K'!F62</f>
        <v>93.261183454774965</v>
      </c>
      <c r="D54" s="72">
        <f>'10K'!J62</f>
        <v>94.876781101551472</v>
      </c>
      <c r="E54" s="72">
        <f>'12K'!F62</f>
        <v>77.147845471752134</v>
      </c>
      <c r="F54" s="72">
        <f>'15K'!F62</f>
        <v>80.263814356210446</v>
      </c>
      <c r="G54" s="72">
        <f>'10MI'!F62</f>
        <v>80.465934042028508</v>
      </c>
      <c r="H54" s="72">
        <f>'20K'!F62</f>
        <v>80.28331334246856</v>
      </c>
      <c r="I54" s="72">
        <f>H.Marathon!K62</f>
        <v>95.511261320167122</v>
      </c>
      <c r="J54" s="72">
        <f>'25K'!F62</f>
        <v>80.610789508861075</v>
      </c>
      <c r="K54" s="72">
        <f>'30K'!F62</f>
        <v>73.746766679669335</v>
      </c>
      <c r="L54" s="72">
        <f>Marathon!K62</f>
        <v>96.780784833976142</v>
      </c>
      <c r="M54" s="44"/>
    </row>
    <row r="55" spans="1:13">
      <c r="A55" s="46">
        <v>57</v>
      </c>
      <c r="B55" s="71">
        <f>+'5K'!J63</f>
        <v>94.52593100072923</v>
      </c>
      <c r="C55" s="72">
        <f>'8K'!F63</f>
        <v>93.964690262208649</v>
      </c>
      <c r="D55" s="72">
        <f>'10K'!J63</f>
        <v>94.533611801662033</v>
      </c>
      <c r="E55" s="72">
        <f>'12K'!F63</f>
        <v>82.2300263232774</v>
      </c>
      <c r="F55" s="72">
        <f>'15K'!F63</f>
        <v>78.749215201940899</v>
      </c>
      <c r="G55" s="72">
        <f>'10MI'!F63</f>
        <v>80.198222508597979</v>
      </c>
      <c r="H55" s="72">
        <f>'20K'!F63</f>
        <v>78.257777998364531</v>
      </c>
      <c r="I55" s="72">
        <f>H.Marathon!K63</f>
        <v>95.201460193430847</v>
      </c>
      <c r="J55" s="72">
        <f>'25K'!F63</f>
        <v>74.116016588804555</v>
      </c>
      <c r="K55" s="72">
        <f>'30K'!F63</f>
        <v>75.304731876816106</v>
      </c>
      <c r="L55" s="72">
        <f>Marathon!K63</f>
        <v>93.824946485414785</v>
      </c>
      <c r="M55" s="44"/>
    </row>
    <row r="56" spans="1:13">
      <c r="A56" s="46">
        <v>58</v>
      </c>
      <c r="B56" s="71">
        <f>+'5K'!J64</f>
        <v>93.333404352266186</v>
      </c>
      <c r="C56" s="72">
        <f>'8K'!F64</f>
        <v>92.377314601696412</v>
      </c>
      <c r="D56" s="72">
        <f>'10K'!J64</f>
        <v>97.98055064419971</v>
      </c>
      <c r="E56" s="72">
        <f>'12K'!F64</f>
        <v>77.633816927267802</v>
      </c>
      <c r="F56" s="72">
        <f>'15K'!F64</f>
        <v>79.805024572852005</v>
      </c>
      <c r="G56" s="72">
        <f>'10MI'!F64</f>
        <v>86.374107447420243</v>
      </c>
      <c r="H56" s="72">
        <f>'20K'!F64</f>
        <v>73.766266157892815</v>
      </c>
      <c r="I56" s="72">
        <f>H.Marathon!K64</f>
        <v>93.968675946229993</v>
      </c>
      <c r="J56" s="72">
        <f>'25K'!F64</f>
        <v>77.831233659695513</v>
      </c>
      <c r="K56" s="72">
        <f>'30K'!F64</f>
        <v>75.075448474657009</v>
      </c>
      <c r="L56" s="72">
        <f>Marathon!K64</f>
        <v>93.140007376791573</v>
      </c>
      <c r="M56" s="44"/>
    </row>
    <row r="57" spans="1:13">
      <c r="A57" s="46">
        <v>59</v>
      </c>
      <c r="B57" s="71">
        <f>+'5K'!J65</f>
        <v>96.244516496759502</v>
      </c>
      <c r="C57" s="72">
        <f>'8K'!F65</f>
        <v>96.309952812836485</v>
      </c>
      <c r="D57" s="72">
        <f>'10K'!J65</f>
        <v>96.840398586276905</v>
      </c>
      <c r="E57" s="72">
        <f>'12K'!F65</f>
        <v>75.219430642103703</v>
      </c>
      <c r="F57" s="72">
        <f>'15K'!F65</f>
        <v>83.445940882188424</v>
      </c>
      <c r="G57" s="72">
        <f>'10MI'!F65</f>
        <v>82.707437177997662</v>
      </c>
      <c r="H57" s="72">
        <f>'20K'!F65</f>
        <v>86.056726366148254</v>
      </c>
      <c r="I57" s="72">
        <f>H.Marathon!K65</f>
        <v>97.558631295655545</v>
      </c>
      <c r="J57" s="72">
        <f>'25K'!F65</f>
        <v>68.928560149118397</v>
      </c>
      <c r="K57" s="72">
        <f>'30K'!F65</f>
        <v>74.416626369853802</v>
      </c>
      <c r="L57" s="72">
        <f>Marathon!K65</f>
        <v>97.53135140909886</v>
      </c>
      <c r="M57" s="44"/>
    </row>
    <row r="58" spans="1:13">
      <c r="A58" s="51">
        <v>60</v>
      </c>
      <c r="B58" s="73">
        <f>+'5K'!J66</f>
        <v>98.380385783817331</v>
      </c>
      <c r="C58" s="74">
        <f>'8K'!F66</f>
        <v>98.480619633945935</v>
      </c>
      <c r="D58" s="74">
        <f>'10K'!J66</f>
        <v>98.924940701242917</v>
      </c>
      <c r="E58" s="74">
        <f>'12K'!F66</f>
        <v>77.264815628067197</v>
      </c>
      <c r="F58" s="74">
        <f>'15K'!F66</f>
        <v>83.713379862623867</v>
      </c>
      <c r="G58" s="74">
        <f>'10MI'!F66</f>
        <v>84.752013736993021</v>
      </c>
      <c r="H58" s="74">
        <f>'20K'!F66</f>
        <v>84.836742748331574</v>
      </c>
      <c r="I58" s="74">
        <f>H.Marathon!K66</f>
        <v>100.02301891672664</v>
      </c>
      <c r="J58" s="74">
        <f>'25K'!F66</f>
        <v>85.110564103413552</v>
      </c>
      <c r="K58" s="74">
        <f>'30K'!F66</f>
        <v>85.59908962620581</v>
      </c>
      <c r="L58" s="74">
        <f>Marathon!K66</f>
        <v>94.621212388721972</v>
      </c>
      <c r="M58" s="44"/>
    </row>
    <row r="59" spans="1:13">
      <c r="A59" s="46">
        <v>61</v>
      </c>
      <c r="B59" s="71">
        <f>+'5K'!J67</f>
        <v>99.443888108987409</v>
      </c>
      <c r="C59" s="72">
        <f>'8K'!F67</f>
        <v>96.311908943390634</v>
      </c>
      <c r="D59" s="72">
        <f>'10K'!J67</f>
        <v>97.905122426600713</v>
      </c>
      <c r="E59" s="72">
        <f>'12K'!F67</f>
        <v>77.256611933246802</v>
      </c>
      <c r="F59" s="72">
        <f>'15K'!F67</f>
        <v>78.263148289663832</v>
      </c>
      <c r="G59" s="72">
        <f>'10MI'!F67</f>
        <v>83.079124493849548</v>
      </c>
      <c r="H59" s="72">
        <f>'20K'!F67</f>
        <v>78.325919808783055</v>
      </c>
      <c r="I59" s="72">
        <f>H.Marathon!K67</f>
        <v>99.185511913930327</v>
      </c>
      <c r="J59" s="72">
        <f>'25K'!F67</f>
        <v>77.082619527036599</v>
      </c>
      <c r="K59" s="72">
        <f>'30K'!F67</f>
        <v>71.405968186981653</v>
      </c>
      <c r="L59" s="72">
        <f>Marathon!K67</f>
        <v>94.556608054900366</v>
      </c>
      <c r="M59" s="44"/>
    </row>
    <row r="60" spans="1:13">
      <c r="A60" s="46">
        <v>62</v>
      </c>
      <c r="B60" s="71">
        <f>+'5K'!J68</f>
        <v>98.383750220119282</v>
      </c>
      <c r="C60" s="72">
        <f>'8K'!F68</f>
        <v>96.899687573436807</v>
      </c>
      <c r="D60" s="72">
        <f>'10K'!J68</f>
        <v>99.170449209578962</v>
      </c>
      <c r="E60" s="72">
        <f>'12K'!F68</f>
        <v>81.676078801166938</v>
      </c>
      <c r="F60" s="72">
        <f>'15K'!F68</f>
        <v>83.305793119583129</v>
      </c>
      <c r="G60" s="72">
        <f>'10MI'!F68</f>
        <v>83.832989925623835</v>
      </c>
      <c r="H60" s="72">
        <f>'20K'!F68</f>
        <v>71.841304283371855</v>
      </c>
      <c r="I60" s="72">
        <f>H.Marathon!K68</f>
        <v>98.89767068617445</v>
      </c>
      <c r="J60" s="72">
        <f>'25K'!F68</f>
        <v>72.867353707809301</v>
      </c>
      <c r="K60" s="72">
        <f>'30K'!F68</f>
        <v>74.364192251426203</v>
      </c>
      <c r="L60" s="72">
        <f>Marathon!K68</f>
        <v>93.799030980166933</v>
      </c>
      <c r="M60" s="44"/>
    </row>
    <row r="61" spans="1:13">
      <c r="A61" s="46">
        <v>63</v>
      </c>
      <c r="B61" s="71">
        <f>+'5K'!J69</f>
        <v>99.055923814046224</v>
      </c>
      <c r="C61" s="72">
        <f>'8K'!F69</f>
        <v>94.654792517059221</v>
      </c>
      <c r="D61" s="72">
        <f>'10K'!J69</f>
        <v>94.443964142297958</v>
      </c>
      <c r="E61" s="72">
        <f>'12K'!F69</f>
        <v>82.599393343888622</v>
      </c>
      <c r="F61" s="72">
        <f>'15K'!F69</f>
        <v>79.696714319642098</v>
      </c>
      <c r="G61" s="72">
        <f>'10MI'!F69</f>
        <v>81.350167168476261</v>
      </c>
      <c r="H61" s="72">
        <f>'20K'!F69</f>
        <v>71.675815199022892</v>
      </c>
      <c r="I61" s="72">
        <f>H.Marathon!K69</f>
        <v>99.271583608434895</v>
      </c>
      <c r="J61" s="72">
        <f>'25K'!F69</f>
        <v>71.116793744937041</v>
      </c>
      <c r="K61" s="72">
        <f>'30K'!F69</f>
        <v>73.462389288388493</v>
      </c>
      <c r="L61" s="72">
        <f>Marathon!K69</f>
        <v>92.327995337429869</v>
      </c>
      <c r="M61" s="44"/>
    </row>
    <row r="62" spans="1:13">
      <c r="A62" s="46">
        <v>64</v>
      </c>
      <c r="B62" s="71">
        <f>+'5K'!J70</f>
        <v>95.124211739832944</v>
      </c>
      <c r="C62" s="72">
        <f>'8K'!F70</f>
        <v>94.140995898943828</v>
      </c>
      <c r="D62" s="72">
        <f>'10K'!J70</f>
        <v>93.538871815797506</v>
      </c>
      <c r="E62" s="72">
        <f>'12K'!F70</f>
        <v>82.526735280259771</v>
      </c>
      <c r="F62" s="72">
        <f>'15K'!F70</f>
        <v>79.161595441539376</v>
      </c>
      <c r="G62" s="72">
        <f>'10MI'!F70</f>
        <v>88.088964979859668</v>
      </c>
      <c r="H62" s="72">
        <f>'20K'!F70</f>
        <v>70.011126400472023</v>
      </c>
      <c r="I62" s="72">
        <f>H.Marathon!K70</f>
        <v>95.441003673192654</v>
      </c>
      <c r="J62" s="72">
        <f>'25K'!F70</f>
        <v>71.72151372375059</v>
      </c>
      <c r="K62" s="72">
        <f>'30K'!F70</f>
        <v>64.092935324397814</v>
      </c>
      <c r="L62" s="72">
        <f>Marathon!K70</f>
        <v>94.81603330604834</v>
      </c>
      <c r="M62" s="44"/>
    </row>
    <row r="63" spans="1:13">
      <c r="A63" s="51">
        <v>65</v>
      </c>
      <c r="B63" s="73">
        <f>+'5K'!J71</f>
        <v>95.340272027683554</v>
      </c>
      <c r="C63" s="74">
        <f>'8K'!F71</f>
        <v>94.367921583162868</v>
      </c>
      <c r="D63" s="74">
        <f>'10K'!J71</f>
        <v>94.970142337550044</v>
      </c>
      <c r="E63" s="74">
        <f>'12K'!F71</f>
        <v>80.03976382657585</v>
      </c>
      <c r="F63" s="74">
        <f>'15K'!F71</f>
        <v>80.048964717880267</v>
      </c>
      <c r="G63" s="74">
        <f>'10MI'!F71</f>
        <v>81.305141906788464</v>
      </c>
      <c r="H63" s="74">
        <f>'20K'!F71</f>
        <v>80.429726017060176</v>
      </c>
      <c r="I63" s="74">
        <f>H.Marathon!K71</f>
        <v>96.99235176942183</v>
      </c>
      <c r="J63" s="74">
        <f>'25K'!F71</f>
        <v>71.784287165867951</v>
      </c>
      <c r="K63" s="74">
        <f>'30K'!F71</f>
        <v>72.756000446639931</v>
      </c>
      <c r="L63" s="74">
        <f>Marathon!K71</f>
        <v>96.284930785507655</v>
      </c>
      <c r="M63" s="44"/>
    </row>
    <row r="64" spans="1:13">
      <c r="A64" s="46">
        <v>66</v>
      </c>
      <c r="B64" s="71">
        <f>+'5K'!J72</f>
        <v>96.209711715273144</v>
      </c>
      <c r="C64" s="72">
        <f>'8K'!F72</f>
        <v>94.118304975159049</v>
      </c>
      <c r="D64" s="72">
        <f>'10K'!J72</f>
        <v>96.48047275431648</v>
      </c>
      <c r="E64" s="72">
        <f>'12K'!F72</f>
        <v>79.238145221063334</v>
      </c>
      <c r="F64" s="72">
        <f>'15K'!F72</f>
        <v>78.284004094991815</v>
      </c>
      <c r="G64" s="72">
        <f>'10MI'!F72</f>
        <v>79.247787830906162</v>
      </c>
      <c r="H64" s="72">
        <f>'20K'!F72</f>
        <v>71.037008112338171</v>
      </c>
      <c r="I64" s="72">
        <f>H.Marathon!K72</f>
        <v>95.226834265159169</v>
      </c>
      <c r="J64" s="72">
        <f>'25K'!F72</f>
        <v>70.748056157947133</v>
      </c>
      <c r="K64" s="72">
        <f>'30K'!F72</f>
        <v>71.28561622912656</v>
      </c>
      <c r="L64" s="72">
        <f>Marathon!K72</f>
        <v>96.798855817455348</v>
      </c>
      <c r="M64" s="44"/>
    </row>
    <row r="65" spans="1:13">
      <c r="A65" s="46">
        <v>67</v>
      </c>
      <c r="B65" s="71">
        <f>+'5K'!J73</f>
        <v>99.379746639649809</v>
      </c>
      <c r="C65" s="72">
        <f>'8K'!F73</f>
        <v>92.471442591534455</v>
      </c>
      <c r="D65" s="72">
        <f>'10K'!J73</f>
        <v>97.249061046194811</v>
      </c>
      <c r="E65" s="72">
        <f>'12K'!F73</f>
        <v>72.643294147533581</v>
      </c>
      <c r="F65" s="72">
        <f>'15K'!F73</f>
        <v>79.643147985861859</v>
      </c>
      <c r="G65" s="72">
        <f>'10MI'!F73</f>
        <v>77.883138579757244</v>
      </c>
      <c r="H65" s="72">
        <f>'20K'!F73</f>
        <v>70.039412354535941</v>
      </c>
      <c r="I65" s="72">
        <f>H.Marathon!K73</f>
        <v>99.850325779409772</v>
      </c>
      <c r="J65" s="72">
        <f>'25K'!F73</f>
        <v>68.385308014636408</v>
      </c>
      <c r="K65" s="72">
        <f>'30K'!F73</f>
        <v>61.695271066203553</v>
      </c>
      <c r="L65" s="72">
        <f>Marathon!K73</f>
        <v>93.101454991082775</v>
      </c>
      <c r="M65" s="44"/>
    </row>
    <row r="66" spans="1:13">
      <c r="A66" s="46">
        <v>68</v>
      </c>
      <c r="B66" s="71">
        <f>+'5K'!J74</f>
        <v>96.647076379496255</v>
      </c>
      <c r="C66" s="72">
        <f>'8K'!F74</f>
        <v>93.171921706683278</v>
      </c>
      <c r="D66" s="72">
        <f>'10K'!J74</f>
        <v>95.235210754123528</v>
      </c>
      <c r="E66" s="72">
        <f>'12K'!F74</f>
        <v>68.350229940994339</v>
      </c>
      <c r="F66" s="72">
        <f>'15K'!F74</f>
        <v>79.641345164642559</v>
      </c>
      <c r="G66" s="72">
        <f>'10MI'!F74</f>
        <v>80.287498354748337</v>
      </c>
      <c r="H66" s="72">
        <f>'20K'!F74</f>
        <v>66.238698141538492</v>
      </c>
      <c r="I66" s="72">
        <f>H.Marathon!K74</f>
        <v>95.717056940415802</v>
      </c>
      <c r="J66" s="72">
        <f>'25K'!F74</f>
        <v>70.094298245246065</v>
      </c>
      <c r="K66" s="72">
        <f>'30K'!F74</f>
        <v>69.949134861958882</v>
      </c>
      <c r="L66" s="72">
        <f>Marathon!K74</f>
        <v>94.166990730401864</v>
      </c>
      <c r="M66" s="44"/>
    </row>
    <row r="67" spans="1:13">
      <c r="A67" s="46">
        <v>69</v>
      </c>
      <c r="B67" s="71">
        <f>+'5K'!J75</f>
        <v>98.133522298191693</v>
      </c>
      <c r="C67" s="72">
        <f>'8K'!F75</f>
        <v>91.804213968306229</v>
      </c>
      <c r="D67" s="72">
        <f>'10K'!J75</f>
        <v>97.787594263899493</v>
      </c>
      <c r="E67" s="72">
        <f>'12K'!F75</f>
        <v>70.099376647839179</v>
      </c>
      <c r="F67" s="72">
        <f>'15K'!F75</f>
        <v>77.309327013672714</v>
      </c>
      <c r="G67" s="72">
        <f>'10MI'!F75</f>
        <v>79.354956024678032</v>
      </c>
      <c r="H67" s="72">
        <f>'20K'!F75</f>
        <v>69.684558678448454</v>
      </c>
      <c r="I67" s="72">
        <f>H.Marathon!K75</f>
        <v>97.110196407412388</v>
      </c>
      <c r="J67" s="72">
        <f>'25K'!F75</f>
        <v>66.065225098115377</v>
      </c>
      <c r="K67" s="72">
        <f>'30K'!F75</f>
        <v>67.775013649295929</v>
      </c>
      <c r="L67" s="72">
        <f>Marathon!K75</f>
        <v>94.218181178892792</v>
      </c>
      <c r="M67" s="44"/>
    </row>
    <row r="68" spans="1:13">
      <c r="A68" s="51">
        <v>70</v>
      </c>
      <c r="B68" s="73">
        <f>+'5K'!J76</f>
        <v>96.78414444536709</v>
      </c>
      <c r="C68" s="74">
        <f>'8K'!F76</f>
        <v>93.227200148521035</v>
      </c>
      <c r="D68" s="74">
        <f>'10K'!J76</f>
        <v>94.514116367969876</v>
      </c>
      <c r="E68" s="74">
        <f>'12K'!F76</f>
        <v>74.176456033161244</v>
      </c>
      <c r="F68" s="74">
        <f>'15K'!F76</f>
        <v>75.203499486735481</v>
      </c>
      <c r="G68" s="74">
        <f>'10MI'!F76</f>
        <v>78.899001504722094</v>
      </c>
      <c r="H68" s="74">
        <f>'20K'!F76</f>
        <v>78.565465583286368</v>
      </c>
      <c r="I68" s="74">
        <f>H.Marathon!K76</f>
        <v>95.585845118468825</v>
      </c>
      <c r="J68" s="74">
        <f>'25K'!F76</f>
        <v>78.848455038212009</v>
      </c>
      <c r="K68" s="74">
        <f>'30K'!F76</f>
        <v>79.648913881996322</v>
      </c>
      <c r="L68" s="74">
        <f>Marathon!K76</f>
        <v>94.426365960912122</v>
      </c>
      <c r="M68" s="44"/>
    </row>
    <row r="69" spans="1:13">
      <c r="A69" s="46">
        <v>71</v>
      </c>
      <c r="B69" s="71">
        <f>+'5K'!J77</f>
        <v>94.410615320928201</v>
      </c>
      <c r="C69" s="72">
        <f>'8K'!F77</f>
        <v>92.206573037441046</v>
      </c>
      <c r="D69" s="72">
        <f>'10K'!J77</f>
        <v>92.078052006962622</v>
      </c>
      <c r="E69" s="72">
        <f>'12K'!F77</f>
        <v>70.895624055522717</v>
      </c>
      <c r="F69" s="72">
        <f>'15K'!F77</f>
        <v>71.795705750545807</v>
      </c>
      <c r="G69" s="72">
        <f>'10MI'!F77</f>
        <v>83.14743876671578</v>
      </c>
      <c r="H69" s="72">
        <f>'20K'!F77</f>
        <v>64.31679136468469</v>
      </c>
      <c r="I69" s="72">
        <f>H.Marathon!K77</f>
        <v>93.116218295391477</v>
      </c>
      <c r="J69" s="72">
        <f>'25K'!F77</f>
        <v>62.388222501746526</v>
      </c>
      <c r="K69" s="72">
        <f>'30K'!F77</f>
        <v>58.914499683377798</v>
      </c>
      <c r="L69" s="72">
        <f>Marathon!K77</f>
        <v>92.021678501362558</v>
      </c>
      <c r="M69" s="44"/>
    </row>
    <row r="70" spans="1:13">
      <c r="A70" s="46">
        <v>72</v>
      </c>
      <c r="B70" s="71">
        <f>+'5K'!J78</f>
        <v>96.542670482961285</v>
      </c>
      <c r="C70" s="72">
        <f>'8K'!F78</f>
        <v>90.800905286574789</v>
      </c>
      <c r="D70" s="72">
        <f>'10K'!J78</f>
        <v>95.474102892193557</v>
      </c>
      <c r="E70" s="72">
        <f>'12K'!F78</f>
        <v>74.140979350531794</v>
      </c>
      <c r="F70" s="72">
        <f>'15K'!F78</f>
        <v>75.246187884901374</v>
      </c>
      <c r="G70" s="72">
        <f>'10MI'!F78</f>
        <v>75.912828549523482</v>
      </c>
      <c r="H70" s="72">
        <f>'20K'!F78</f>
        <v>62.80513076685029</v>
      </c>
      <c r="I70" s="72">
        <f>H.Marathon!K78</f>
        <v>93.031744420690046</v>
      </c>
      <c r="J70" s="72">
        <f>'25K'!F78</f>
        <v>65.614789291655597</v>
      </c>
      <c r="K70" s="72">
        <f>'30K'!F78</f>
        <v>67.766213880807896</v>
      </c>
      <c r="L70" s="72">
        <f>Marathon!K78</f>
        <v>94.06334812214584</v>
      </c>
      <c r="M70" s="44"/>
    </row>
    <row r="71" spans="1:13">
      <c r="A71" s="46">
        <v>73</v>
      </c>
      <c r="B71" s="71">
        <f>+'5K'!J79</f>
        <v>98.831631171489278</v>
      </c>
      <c r="C71" s="72">
        <f>'8K'!F79</f>
        <v>89.303318989667062</v>
      </c>
      <c r="D71" s="72">
        <f>'10K'!J79</f>
        <v>98.591042507098507</v>
      </c>
      <c r="E71" s="72">
        <f>'12K'!F79</f>
        <v>72.237353947872833</v>
      </c>
      <c r="F71" s="72">
        <f>'15K'!F79</f>
        <v>76.099526770786724</v>
      </c>
      <c r="G71" s="72">
        <f>'10MI'!F79</f>
        <v>75.507037771785761</v>
      </c>
      <c r="H71" s="72">
        <f>'20K'!F79</f>
        <v>64.4922178203485</v>
      </c>
      <c r="I71" s="72">
        <f>H.Marathon!K79</f>
        <v>92.805540256789811</v>
      </c>
      <c r="J71" s="72">
        <f>'25K'!F79</f>
        <v>65.477626209100507</v>
      </c>
      <c r="K71" s="72">
        <f>'30K'!F79</f>
        <v>43.069740931107738</v>
      </c>
      <c r="L71" s="72">
        <f>Marathon!K79</f>
        <v>97.659668056745502</v>
      </c>
      <c r="M71" s="44"/>
    </row>
    <row r="72" spans="1:13">
      <c r="A72" s="46">
        <v>74</v>
      </c>
      <c r="B72" s="71">
        <f>+'5K'!J80</f>
        <v>96.517863086699705</v>
      </c>
      <c r="C72" s="72">
        <f>'8K'!F80</f>
        <v>93.239680229368588</v>
      </c>
      <c r="D72" s="72">
        <f>'10K'!J80</f>
        <v>96.09008241398864</v>
      </c>
      <c r="E72" s="72">
        <f>'12K'!F80</f>
        <v>71.83761644016792</v>
      </c>
      <c r="F72" s="72">
        <f>'15K'!F80</f>
        <v>75.247118009885</v>
      </c>
      <c r="G72" s="72">
        <f>'10MI'!F80</f>
        <v>76.97983292209139</v>
      </c>
      <c r="H72" s="72"/>
      <c r="I72" s="72">
        <f>H.Marathon!K80</f>
        <v>90.999925428053018</v>
      </c>
      <c r="J72" s="72">
        <f>'25K'!F80</f>
        <v>65.682780238667675</v>
      </c>
      <c r="K72" s="72">
        <f>'30K'!F80</f>
        <v>56.264715183706052</v>
      </c>
      <c r="L72" s="72">
        <f>Marathon!K80</f>
        <v>96.927576679292031</v>
      </c>
      <c r="M72" s="44"/>
    </row>
    <row r="73" spans="1:13">
      <c r="A73" s="51">
        <v>75</v>
      </c>
      <c r="B73" s="73">
        <f>+'5K'!J81</f>
        <v>99.962271049448276</v>
      </c>
      <c r="C73" s="74">
        <f>'8K'!F81</f>
        <v>95.084524982868729</v>
      </c>
      <c r="D73" s="74">
        <f>'10K'!J81</f>
        <v>94.877143383382432</v>
      </c>
      <c r="E73" s="74">
        <f>'12K'!F81</f>
        <v>84.243267636683456</v>
      </c>
      <c r="F73" s="74">
        <f>'15K'!F81</f>
        <v>79.745817962914685</v>
      </c>
      <c r="G73" s="74">
        <f>'10MI'!F81</f>
        <v>79.343753531545076</v>
      </c>
      <c r="H73" s="74"/>
      <c r="I73" s="74">
        <f>H.Marathon!K81</f>
        <v>93.326720324347519</v>
      </c>
      <c r="J73" s="74">
        <f>'25K'!F81</f>
        <v>81.993323245761914</v>
      </c>
      <c r="K73" s="74">
        <f>'30K'!F81</f>
        <v>82.587125613958975</v>
      </c>
      <c r="L73" s="74">
        <f>Marathon!K81</f>
        <v>93.250211971845005</v>
      </c>
      <c r="M73" s="44"/>
    </row>
    <row r="74" spans="1:13">
      <c r="A74" s="46">
        <v>76</v>
      </c>
      <c r="B74" s="71">
        <f>+'5K'!J82</f>
        <v>97.007886728608952</v>
      </c>
      <c r="C74" s="72">
        <f>'8K'!F82</f>
        <v>92.988553850920411</v>
      </c>
      <c r="D74" s="72">
        <f>'10K'!J82</f>
        <v>96.274357997573816</v>
      </c>
      <c r="E74" s="72">
        <f>'12K'!F82</f>
        <v>72.226989909657675</v>
      </c>
      <c r="F74" s="72">
        <f>'15K'!F82</f>
        <v>72.905668846512057</v>
      </c>
      <c r="G74" s="72">
        <f>'10MI'!F82</f>
        <v>75.423500379498833</v>
      </c>
      <c r="H74" s="72"/>
      <c r="I74" s="72">
        <f>H.Marathon!K82</f>
        <v>95.77414286860072</v>
      </c>
      <c r="J74" s="72">
        <f>'25K'!F82</f>
        <v>0</v>
      </c>
      <c r="K74" s="72"/>
      <c r="L74" s="72">
        <f>Marathon!K82</f>
        <v>96.715752283728264</v>
      </c>
      <c r="M74" s="44"/>
    </row>
    <row r="75" spans="1:13">
      <c r="A75" s="46">
        <v>77</v>
      </c>
      <c r="B75" s="71">
        <f>+'5K'!J83</f>
        <v>96.973483978056066</v>
      </c>
      <c r="C75" s="72">
        <f>'8K'!F83</f>
        <v>93.769207239153772</v>
      </c>
      <c r="D75" s="72">
        <f>'10K'!J83</f>
        <v>89.726966957296668</v>
      </c>
      <c r="E75" s="72">
        <f>'12K'!F83</f>
        <v>78.119752404964515</v>
      </c>
      <c r="F75" s="72">
        <f>'15K'!F83</f>
        <v>75.977513587810932</v>
      </c>
      <c r="G75" s="72">
        <f>'10MI'!F83</f>
        <v>76.809212349583149</v>
      </c>
      <c r="H75" s="72"/>
      <c r="I75" s="72">
        <f>H.Marathon!K83</f>
        <v>90.247231912634618</v>
      </c>
      <c r="J75" s="72">
        <f>'25K'!F83</f>
        <v>63.898887493359567</v>
      </c>
      <c r="K75" s="72">
        <f>'30K'!F83</f>
        <v>57.650318770267702</v>
      </c>
      <c r="L75" s="72">
        <f>Marathon!K83</f>
        <v>85.297513423629852</v>
      </c>
      <c r="M75" s="44"/>
    </row>
    <row r="76" spans="1:13">
      <c r="A76" s="46">
        <v>78</v>
      </c>
      <c r="B76" s="71">
        <f>+'5K'!J84</f>
        <v>90.66518765678866</v>
      </c>
      <c r="C76" s="72">
        <f>'8K'!F84</f>
        <v>93.089217973154305</v>
      </c>
      <c r="D76" s="72">
        <f>'10K'!J84</f>
        <v>93.204957861208896</v>
      </c>
      <c r="E76" s="72">
        <f>'12K'!F84</f>
        <v>0</v>
      </c>
      <c r="F76" s="72">
        <f>'15K'!F84</f>
        <v>69.128011189427312</v>
      </c>
      <c r="G76" s="72">
        <f>'10MI'!F84</f>
        <v>69.034388320714783</v>
      </c>
      <c r="H76" s="72"/>
      <c r="I76" s="72">
        <f>H.Marathon!K84</f>
        <v>91.136898343299677</v>
      </c>
      <c r="J76" s="72"/>
      <c r="K76" s="72"/>
      <c r="L76" s="72">
        <f>Marathon!K84</f>
        <v>85.562162625938853</v>
      </c>
      <c r="M76" s="44"/>
    </row>
    <row r="77" spans="1:13">
      <c r="A77" s="46">
        <v>79</v>
      </c>
      <c r="B77" s="71">
        <f>+'5K'!J85</f>
        <v>90.844709313944421</v>
      </c>
      <c r="C77" s="72">
        <f>'8K'!F85</f>
        <v>86.66254469965736</v>
      </c>
      <c r="D77" s="72">
        <f>'10K'!J85</f>
        <v>90.528727374183433</v>
      </c>
      <c r="E77" s="72">
        <f>'12K'!F85</f>
        <v>0</v>
      </c>
      <c r="F77" s="72">
        <f>'15K'!F85</f>
        <v>74.120675961766182</v>
      </c>
      <c r="G77" s="72">
        <f>'10MI'!F85</f>
        <v>74.789656218753464</v>
      </c>
      <c r="H77" s="72"/>
      <c r="I77" s="72">
        <f>H.Marathon!K85</f>
        <v>96.233277272081338</v>
      </c>
      <c r="J77" s="72">
        <f>'25K'!F85</f>
        <v>57.602879567260956</v>
      </c>
      <c r="K77" s="72"/>
      <c r="L77" s="72">
        <f>Marathon!K85</f>
        <v>83.503397688041957</v>
      </c>
      <c r="M77" s="44"/>
    </row>
    <row r="78" spans="1:13">
      <c r="A78" s="51">
        <v>80</v>
      </c>
      <c r="B78" s="73">
        <f>+'5K'!J86</f>
        <v>93.308764591012846</v>
      </c>
      <c r="C78" s="74">
        <f>'8K'!F86</f>
        <v>93.516898204208658</v>
      </c>
      <c r="D78" s="74">
        <f>'10K'!J86</f>
        <v>97.509191118476267</v>
      </c>
      <c r="E78" s="74"/>
      <c r="F78" s="74">
        <f>'15K'!F86</f>
        <v>75.73235607420898</v>
      </c>
      <c r="G78" s="74">
        <f>'10MI'!F86</f>
        <v>72.744500757907318</v>
      </c>
      <c r="H78" s="74">
        <f>'20K'!F86</f>
        <v>59.850645356151375</v>
      </c>
      <c r="I78" s="74">
        <f>H.Marathon!K86</f>
        <v>93.492428494953415</v>
      </c>
      <c r="J78" s="74">
        <f>'25K'!F86</f>
        <v>0</v>
      </c>
      <c r="K78" s="74"/>
      <c r="L78" s="74">
        <f>Marathon!K86</f>
        <v>98.976545582030369</v>
      </c>
      <c r="M78" s="44"/>
    </row>
    <row r="79" spans="1:13">
      <c r="A79" s="46">
        <v>81</v>
      </c>
      <c r="B79" s="71">
        <f>+'5K'!J87</f>
        <v>96.71498072100384</v>
      </c>
      <c r="C79" s="72">
        <f>'8K'!F87</f>
        <v>0</v>
      </c>
      <c r="D79" s="72">
        <f>'10K'!J87</f>
        <v>94.670390512133451</v>
      </c>
      <c r="E79" s="72"/>
      <c r="F79" s="72">
        <f>'15K'!F87</f>
        <v>75.483763756008798</v>
      </c>
      <c r="G79" s="72"/>
      <c r="H79" s="72"/>
      <c r="I79" s="72">
        <f>H.Marathon!K87</f>
        <v>96.268100550873356</v>
      </c>
      <c r="J79" s="72"/>
      <c r="K79" s="72"/>
      <c r="L79" s="72">
        <f>Marathon!K87</f>
        <v>94.364651280746145</v>
      </c>
      <c r="M79" s="44"/>
    </row>
    <row r="80" spans="1:13">
      <c r="A80" s="46">
        <v>82</v>
      </c>
      <c r="B80" s="71">
        <f>+'5K'!J88</f>
        <v>91.317889476572617</v>
      </c>
      <c r="C80" s="72">
        <f>'8K'!F88</f>
        <v>95.447296316359683</v>
      </c>
      <c r="D80" s="72">
        <f>'10K'!J88</f>
        <v>99.109958162520655</v>
      </c>
      <c r="E80" s="72"/>
      <c r="F80" s="72"/>
      <c r="G80" s="72"/>
      <c r="H80" s="72"/>
      <c r="I80" s="72">
        <f>H.Marathon!K88</f>
        <v>81.958492096740969</v>
      </c>
      <c r="J80" s="72"/>
      <c r="K80" s="72"/>
      <c r="L80" s="72">
        <f>Marathon!K88</f>
        <v>91.842728182210891</v>
      </c>
      <c r="M80" s="44"/>
    </row>
    <row r="81" spans="1:13">
      <c r="A81" s="46">
        <v>83</v>
      </c>
      <c r="B81" s="71">
        <f>+'5K'!J89</f>
        <v>92.10430571071926</v>
      </c>
      <c r="C81" s="72">
        <f>'8K'!F89</f>
        <v>85.45253125704609</v>
      </c>
      <c r="D81" s="72">
        <f>'10K'!J89</f>
        <v>93.157861483422849</v>
      </c>
      <c r="E81" s="72"/>
      <c r="F81" s="72"/>
      <c r="G81" s="72"/>
      <c r="H81" s="72"/>
      <c r="I81" s="72">
        <f>H.Marathon!K89</f>
        <v>94.732936569504915</v>
      </c>
      <c r="J81" s="72"/>
      <c r="K81" s="72"/>
      <c r="L81" s="72">
        <f>Marathon!K89</f>
        <v>80.890508005918605</v>
      </c>
      <c r="M81" s="44"/>
    </row>
    <row r="82" spans="1:13">
      <c r="A82" s="46">
        <v>84</v>
      </c>
      <c r="B82" s="71">
        <f>+'5K'!J90</f>
        <v>92.055209308239725</v>
      </c>
      <c r="C82" s="72">
        <f>'8K'!F90</f>
        <v>97.705696071014884</v>
      </c>
      <c r="D82" s="72">
        <f>'10K'!J90</f>
        <v>94.957584128710266</v>
      </c>
      <c r="E82" s="72">
        <f>'12K'!F90</f>
        <v>54.064722678983877</v>
      </c>
      <c r="F82" s="72"/>
      <c r="G82" s="72"/>
      <c r="H82" s="72"/>
      <c r="I82" s="72">
        <f>H.Marathon!K90</f>
        <v>96.410676067364108</v>
      </c>
      <c r="J82" s="72"/>
      <c r="K82" s="72"/>
      <c r="L82" s="72">
        <f>Marathon!K90</f>
        <v>83.763057500022015</v>
      </c>
      <c r="M82" s="44"/>
    </row>
    <row r="83" spans="1:13">
      <c r="A83" s="51">
        <v>85</v>
      </c>
      <c r="B83" s="73">
        <f>+'5K'!J91</f>
        <v>95.664347350947025</v>
      </c>
      <c r="C83" s="74">
        <f>'8K'!F91</f>
        <v>92.717140391369171</v>
      </c>
      <c r="D83" s="74">
        <f>'10K'!J91</f>
        <v>90.613675972016154</v>
      </c>
      <c r="E83" s="74"/>
      <c r="F83" s="74"/>
      <c r="G83" s="74"/>
      <c r="H83" s="74"/>
      <c r="I83" s="74">
        <f>H.Marathon!K91</f>
        <v>96.68185953030715</v>
      </c>
      <c r="J83" s="74"/>
      <c r="K83" s="74"/>
      <c r="L83" s="74">
        <f>Marathon!K91</f>
        <v>94.244278512567632</v>
      </c>
      <c r="M83" s="44"/>
    </row>
    <row r="84" spans="1:13">
      <c r="A84" s="46">
        <v>86</v>
      </c>
      <c r="B84" s="71">
        <f>+'5K'!J92</f>
        <v>87.101766698012781</v>
      </c>
      <c r="C84" s="72">
        <f>'8K'!F92</f>
        <v>0</v>
      </c>
      <c r="D84" s="72">
        <f>'10K'!J92</f>
        <v>84.162240188003139</v>
      </c>
      <c r="E84" s="72"/>
      <c r="F84" s="72"/>
      <c r="G84" s="72"/>
      <c r="H84" s="72"/>
      <c r="I84" s="72"/>
      <c r="J84" s="72"/>
      <c r="K84" s="72"/>
      <c r="L84" s="72">
        <f>Marathon!K92</f>
        <v>83.978128079355216</v>
      </c>
      <c r="M84" s="44"/>
    </row>
    <row r="85" spans="1:13">
      <c r="A85" s="46">
        <v>87</v>
      </c>
      <c r="B85" s="71"/>
      <c r="C85" s="72">
        <f>'8K'!F93</f>
        <v>0</v>
      </c>
      <c r="D85" s="72">
        <f>'10K'!J93</f>
        <v>84.379577052697002</v>
      </c>
      <c r="E85" s="72"/>
      <c r="F85" s="72"/>
      <c r="G85" s="72"/>
      <c r="H85" s="72"/>
      <c r="I85" s="72">
        <f>H.Marathon!K93</f>
        <v>0</v>
      </c>
      <c r="J85" s="72"/>
      <c r="K85" s="72"/>
      <c r="L85" s="72">
        <f>Marathon!K93</f>
        <v>77.364642271187222</v>
      </c>
      <c r="M85" s="44"/>
    </row>
    <row r="86" spans="1:13">
      <c r="A86" s="46">
        <v>88</v>
      </c>
      <c r="B86" s="71"/>
      <c r="C86" s="72">
        <f>'8K'!F94</f>
        <v>0</v>
      </c>
      <c r="D86" s="72">
        <f>'10K'!J94</f>
        <v>85.82217273047273</v>
      </c>
      <c r="E86" s="72"/>
      <c r="F86" s="72"/>
      <c r="G86" s="72"/>
      <c r="H86" s="72"/>
      <c r="I86" s="72"/>
      <c r="J86" s="72"/>
      <c r="K86" s="72"/>
      <c r="L86" s="72">
        <f>Marathon!K94</f>
        <v>68.162918891637958</v>
      </c>
      <c r="M86" s="44"/>
    </row>
    <row r="87" spans="1:13">
      <c r="A87" s="46">
        <v>89</v>
      </c>
      <c r="B87" s="71"/>
      <c r="C87" s="72">
        <f>'8K'!F95</f>
        <v>0</v>
      </c>
      <c r="D87" s="72">
        <f>'10K'!J95</f>
        <v>79.310099469735377</v>
      </c>
      <c r="E87" s="72"/>
      <c r="F87" s="72"/>
      <c r="G87" s="72"/>
      <c r="H87" s="72"/>
      <c r="I87" s="72"/>
      <c r="J87" s="72"/>
      <c r="K87" s="72"/>
      <c r="L87" s="72">
        <f>Marathon!K98</f>
        <v>89.217478857091407</v>
      </c>
      <c r="M87" s="44"/>
    </row>
    <row r="88" spans="1:13">
      <c r="A88" s="51">
        <v>90</v>
      </c>
      <c r="B88" s="73"/>
      <c r="C88" s="74"/>
      <c r="D88" s="74">
        <f>'10K'!J96</f>
        <v>80.764725700123478</v>
      </c>
      <c r="E88" s="74"/>
      <c r="F88" s="74"/>
      <c r="G88" s="74"/>
      <c r="H88" s="74"/>
      <c r="I88" s="74"/>
      <c r="J88" s="74"/>
      <c r="K88" s="74"/>
      <c r="L88" s="74">
        <f>Marathon!J96</f>
        <v>69.469918952340407</v>
      </c>
      <c r="M88" s="44"/>
    </row>
    <row r="89" spans="1:13">
      <c r="A89" s="46">
        <v>91</v>
      </c>
      <c r="B89" s="71"/>
      <c r="C89" s="72"/>
      <c r="D89" s="72">
        <f>'10K'!J97</f>
        <v>80.860766948039</v>
      </c>
      <c r="E89" s="72"/>
      <c r="F89" s="72"/>
      <c r="G89" s="72"/>
      <c r="H89" s="72"/>
      <c r="I89" s="72"/>
      <c r="J89" s="72"/>
      <c r="K89" s="72"/>
      <c r="L89" s="72"/>
      <c r="M89" s="44"/>
    </row>
    <row r="90" spans="1:13">
      <c r="A90" s="46">
        <v>92</v>
      </c>
      <c r="B90" s="71"/>
      <c r="C90" s="72"/>
      <c r="D90" s="72">
        <f>'10K'!J98</f>
        <v>78.753519521635198</v>
      </c>
      <c r="E90" s="72"/>
      <c r="F90" s="72"/>
      <c r="G90" s="72"/>
      <c r="H90" s="72"/>
      <c r="I90" s="72"/>
      <c r="J90" s="72"/>
      <c r="K90" s="72"/>
      <c r="L90" s="72"/>
      <c r="M90" s="44"/>
    </row>
    <row r="91" spans="1:13">
      <c r="A91" s="46">
        <v>93</v>
      </c>
      <c r="B91" s="71">
        <f>+'5K'!J99</f>
        <v>0</v>
      </c>
      <c r="C91" s="72"/>
      <c r="D91" s="72">
        <f>'10K'!J99</f>
        <v>67.645270813421689</v>
      </c>
      <c r="E91" s="72"/>
      <c r="F91" s="72"/>
      <c r="G91" s="72"/>
      <c r="H91" s="72"/>
      <c r="I91" s="72">
        <f>H.Marathon!K99</f>
        <v>0</v>
      </c>
      <c r="J91" s="72"/>
      <c r="K91" s="72"/>
      <c r="L91" s="72"/>
      <c r="M91" s="44"/>
    </row>
    <row r="92" spans="1:13">
      <c r="A92" s="46">
        <v>94</v>
      </c>
      <c r="B92" s="71"/>
      <c r="C92" s="72"/>
      <c r="D92" s="72">
        <f>'10K'!J100</f>
        <v>67.181045010655467</v>
      </c>
      <c r="E92" s="72"/>
      <c r="F92" s="72"/>
      <c r="G92" s="72"/>
      <c r="H92" s="72"/>
      <c r="I92" s="72"/>
      <c r="J92" s="72"/>
      <c r="K92" s="72"/>
      <c r="L92" s="72"/>
      <c r="M92" s="44"/>
    </row>
    <row r="93" spans="1:13">
      <c r="A93" s="51">
        <v>95</v>
      </c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44"/>
    </row>
    <row r="94" spans="1:13">
      <c r="A94" s="46">
        <v>96</v>
      </c>
      <c r="B94" s="71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44"/>
    </row>
    <row r="95" spans="1:13">
      <c r="A95" s="46">
        <v>97</v>
      </c>
      <c r="B95" s="71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44"/>
    </row>
    <row r="96" spans="1:13">
      <c r="A96" s="46">
        <v>98</v>
      </c>
      <c r="B96" s="71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44"/>
    </row>
    <row r="97" spans="1:13">
      <c r="A97" s="46">
        <v>99</v>
      </c>
      <c r="B97" s="71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44"/>
    </row>
    <row r="98" spans="1:13" ht="15.75" thickBot="1">
      <c r="A98" s="51">
        <v>100</v>
      </c>
      <c r="B98" s="73"/>
      <c r="C98" s="74"/>
      <c r="D98" s="505"/>
      <c r="E98" s="74"/>
      <c r="F98" s="74"/>
      <c r="G98" s="74"/>
      <c r="H98" s="74"/>
      <c r="I98" s="74"/>
      <c r="J98" s="74"/>
      <c r="K98" s="74"/>
      <c r="L98" s="74"/>
      <c r="M98" s="44"/>
    </row>
    <row r="99" spans="1:13" ht="15.75" thickTop="1">
      <c r="A99" s="15"/>
      <c r="B99" s="15"/>
      <c r="C99" s="15"/>
      <c r="D99" s="504"/>
      <c r="E99" s="15"/>
      <c r="F99" s="15"/>
      <c r="G99" s="15"/>
      <c r="H99" s="15"/>
      <c r="I99" s="15"/>
      <c r="J99" s="15"/>
      <c r="K99" s="15"/>
      <c r="L99" s="15"/>
    </row>
    <row r="100" spans="1:13">
      <c r="D100" s="504"/>
    </row>
    <row r="101" spans="1:13">
      <c r="D101" s="504"/>
    </row>
    <row r="102" spans="1:13">
      <c r="D102" s="504"/>
    </row>
    <row r="103" spans="1:13">
      <c r="D103" s="504"/>
    </row>
    <row r="104" spans="1:13">
      <c r="D104" s="504"/>
    </row>
    <row r="105" spans="1:13">
      <c r="D105" s="504"/>
    </row>
    <row r="106" spans="1:13">
      <c r="D106" s="504"/>
    </row>
    <row r="107" spans="1:13">
      <c r="D107" s="504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>
      <c r="A1" s="85" t="s">
        <v>106</v>
      </c>
      <c r="B1" s="106"/>
      <c r="C1" s="106"/>
      <c r="D1" s="83"/>
      <c r="G1" s="85" t="s">
        <v>107</v>
      </c>
      <c r="H1" s="86"/>
      <c r="I1" s="86"/>
    </row>
    <row r="2" spans="1:11" ht="16.5" thickBot="1">
      <c r="A2" s="106" t="s">
        <v>108</v>
      </c>
      <c r="B2" s="106"/>
      <c r="C2" s="106"/>
      <c r="D2" s="83"/>
      <c r="G2" s="106" t="s">
        <v>108</v>
      </c>
      <c r="H2" s="86"/>
      <c r="I2" s="86"/>
    </row>
    <row r="3" spans="1:11" ht="11.1" customHeight="1" thickBot="1">
      <c r="A3" s="87" t="s">
        <v>42</v>
      </c>
      <c r="B3" s="87" t="s">
        <v>88</v>
      </c>
      <c r="C3" s="88" t="s">
        <v>93</v>
      </c>
      <c r="D3" s="88" t="s">
        <v>9</v>
      </c>
      <c r="E3" s="89" t="s">
        <v>10</v>
      </c>
      <c r="F3" s="90"/>
      <c r="G3" s="87" t="s">
        <v>42</v>
      </c>
      <c r="H3" s="87" t="s">
        <v>88</v>
      </c>
      <c r="I3" s="88" t="s">
        <v>93</v>
      </c>
      <c r="J3" s="88" t="s">
        <v>9</v>
      </c>
      <c r="K3" s="89" t="s">
        <v>10</v>
      </c>
    </row>
    <row r="4" spans="1:11" ht="11.1" customHeight="1">
      <c r="A4" s="91">
        <v>5</v>
      </c>
      <c r="B4" s="92">
        <v>72.690064463317299</v>
      </c>
      <c r="C4" s="92"/>
      <c r="D4" s="92"/>
      <c r="E4" s="93">
        <v>74.237930511469628</v>
      </c>
      <c r="F4" s="90"/>
      <c r="G4" s="91">
        <v>5</v>
      </c>
      <c r="H4" s="92">
        <v>75.009418507685083</v>
      </c>
      <c r="I4" s="92"/>
      <c r="J4" s="92"/>
      <c r="K4" s="93">
        <v>65.882146124897304</v>
      </c>
    </row>
    <row r="5" spans="1:11" ht="11.1" customHeight="1">
      <c r="A5" s="94">
        <v>6</v>
      </c>
      <c r="B5" s="95">
        <v>87.567902103818852</v>
      </c>
      <c r="C5" s="96">
        <v>76.902118982958484</v>
      </c>
      <c r="D5" s="96">
        <v>59.135344845293261</v>
      </c>
      <c r="E5" s="97">
        <v>85.810190351398703</v>
      </c>
      <c r="F5" s="90"/>
      <c r="G5" s="94">
        <v>6</v>
      </c>
      <c r="H5" s="95">
        <v>90.178722829079575</v>
      </c>
      <c r="I5" s="96">
        <v>80.110344516737428</v>
      </c>
      <c r="J5" s="96">
        <v>63.705465531597682</v>
      </c>
      <c r="K5" s="97">
        <v>77.492639200719267</v>
      </c>
    </row>
    <row r="6" spans="1:11" ht="11.1" customHeight="1">
      <c r="A6" s="94">
        <v>7</v>
      </c>
      <c r="B6" s="95">
        <v>86.287061896391393</v>
      </c>
      <c r="C6" s="96">
        <v>79.566424193089361</v>
      </c>
      <c r="D6" s="96">
        <v>89.125497906927166</v>
      </c>
      <c r="E6" s="97">
        <v>84.069137465342294</v>
      </c>
      <c r="F6" s="90"/>
      <c r="G6" s="94">
        <v>7</v>
      </c>
      <c r="H6" s="95">
        <v>88.655941899338472</v>
      </c>
      <c r="I6" s="96">
        <v>82.674323580942939</v>
      </c>
      <c r="J6" s="96">
        <v>94.843040586420912</v>
      </c>
      <c r="K6" s="97">
        <v>77.057829088713063</v>
      </c>
    </row>
    <row r="7" spans="1:11" ht="11.1" customHeight="1">
      <c r="A7" s="94">
        <v>8</v>
      </c>
      <c r="B7" s="95">
        <v>87.50163326528309</v>
      </c>
      <c r="C7" s="96">
        <v>79.401643177741008</v>
      </c>
      <c r="D7" s="96">
        <v>75.569163021586505</v>
      </c>
      <c r="E7" s="97">
        <v>95.772068088718626</v>
      </c>
      <c r="F7" s="90"/>
      <c r="G7" s="94">
        <v>8</v>
      </c>
      <c r="H7" s="95">
        <v>89.686389169285391</v>
      </c>
      <c r="I7" s="96">
        <v>82.285675429307418</v>
      </c>
      <c r="J7" s="96">
        <v>79.596700285420923</v>
      </c>
      <c r="K7" s="97">
        <v>88.924255752682484</v>
      </c>
    </row>
    <row r="8" spans="1:11" ht="11.1" customHeight="1">
      <c r="A8" s="94">
        <v>9</v>
      </c>
      <c r="B8" s="95">
        <v>93.423353608024641</v>
      </c>
      <c r="C8" s="96">
        <v>95.724139439986445</v>
      </c>
      <c r="D8" s="96">
        <v>80.258825976738251</v>
      </c>
      <c r="E8" s="97">
        <v>92.621625645983116</v>
      </c>
      <c r="F8" s="90"/>
      <c r="G8" s="94">
        <v>9</v>
      </c>
      <c r="H8" s="95">
        <v>95.500235840311504</v>
      </c>
      <c r="I8" s="96">
        <v>98.918075397748495</v>
      </c>
      <c r="J8" s="96">
        <v>83.810658097698166</v>
      </c>
      <c r="K8" s="97">
        <v>86.963435070455674</v>
      </c>
    </row>
    <row r="9" spans="1:11" ht="11.1" customHeight="1">
      <c r="A9" s="98">
        <v>10</v>
      </c>
      <c r="B9" s="99">
        <v>93.142049492202773</v>
      </c>
      <c r="C9" s="100">
        <v>97.094847475197867</v>
      </c>
      <c r="D9" s="100">
        <v>69.299799388484544</v>
      </c>
      <c r="E9" s="101">
        <v>95.385149089922947</v>
      </c>
      <c r="F9" s="90"/>
      <c r="G9" s="98">
        <v>10</v>
      </c>
      <c r="H9" s="99">
        <v>94.923754048053482</v>
      </c>
      <c r="I9" s="100">
        <v>100.01473293950609</v>
      </c>
      <c r="J9" s="100">
        <v>71.842391896207573</v>
      </c>
      <c r="K9" s="101">
        <v>90.419180315242528</v>
      </c>
    </row>
    <row r="10" spans="1:11" ht="11.1" customHeight="1">
      <c r="A10" s="94">
        <v>11</v>
      </c>
      <c r="B10" s="95">
        <v>93.748911277423943</v>
      </c>
      <c r="C10" s="96"/>
      <c r="D10" s="96">
        <v>84.684205415925845</v>
      </c>
      <c r="E10" s="97">
        <v>96.643222269871785</v>
      </c>
      <c r="F10" s="90"/>
      <c r="G10" s="94">
        <v>11</v>
      </c>
      <c r="H10" s="95">
        <v>95.251303254992905</v>
      </c>
      <c r="I10" s="96"/>
      <c r="J10" s="96">
        <v>87.254252535174317</v>
      </c>
      <c r="K10" s="97">
        <v>92.399586441058375</v>
      </c>
    </row>
    <row r="11" spans="1:11" ht="11.1" customHeight="1">
      <c r="A11" s="94">
        <v>12</v>
      </c>
      <c r="B11" s="95">
        <v>88.317380840658146</v>
      </c>
      <c r="C11" s="96">
        <v>96.882141065507639</v>
      </c>
      <c r="D11" s="96">
        <v>91.992313634634954</v>
      </c>
      <c r="E11" s="97">
        <v>90.987385363313408</v>
      </c>
      <c r="F11" s="90"/>
      <c r="G11" s="94">
        <v>12</v>
      </c>
      <c r="H11" s="95">
        <v>89.426768358831055</v>
      </c>
      <c r="I11" s="96">
        <v>99.130138481535425</v>
      </c>
      <c r="J11" s="96">
        <v>94.295757486352784</v>
      </c>
      <c r="K11" s="97">
        <v>87.636081577122425</v>
      </c>
    </row>
    <row r="12" spans="1:11" ht="11.1" customHeight="1">
      <c r="A12" s="94">
        <v>13</v>
      </c>
      <c r="B12" s="95">
        <v>95.547589908883339</v>
      </c>
      <c r="C12" s="96">
        <v>90.908546002721266</v>
      </c>
      <c r="D12" s="96">
        <v>96.009462692642984</v>
      </c>
      <c r="E12" s="97">
        <v>93.738328136018922</v>
      </c>
      <c r="F12" s="90"/>
      <c r="G12" s="94">
        <v>13</v>
      </c>
      <c r="H12" s="95">
        <v>96.393490850016533</v>
      </c>
      <c r="I12" s="96">
        <v>92.669874062659503</v>
      </c>
      <c r="J12" s="96">
        <v>97.988711560158123</v>
      </c>
      <c r="K12" s="97">
        <v>90.869629850922792</v>
      </c>
    </row>
    <row r="13" spans="1:11" ht="11.1" customHeight="1">
      <c r="A13" s="94">
        <v>14</v>
      </c>
      <c r="B13" s="95">
        <v>95.422595296869574</v>
      </c>
      <c r="C13" s="96">
        <v>96.858258688611556</v>
      </c>
      <c r="D13" s="96">
        <v>95.301174390340321</v>
      </c>
      <c r="E13" s="97">
        <v>97.832239851852705</v>
      </c>
      <c r="F13" s="90"/>
      <c r="G13" s="94">
        <v>14</v>
      </c>
      <c r="H13" s="95">
        <v>95.900024981631773</v>
      </c>
      <c r="I13" s="96">
        <v>98.352243263357693</v>
      </c>
      <c r="J13" s="96">
        <v>96.917594378462439</v>
      </c>
      <c r="K13" s="97">
        <v>95.384059542756631</v>
      </c>
    </row>
    <row r="14" spans="1:11" ht="11.1" customHeight="1">
      <c r="A14" s="98">
        <v>15</v>
      </c>
      <c r="B14" s="99">
        <v>95.466420116752857</v>
      </c>
      <c r="C14" s="100">
        <v>95.375573812466669</v>
      </c>
      <c r="D14" s="100">
        <v>96.848790449326415</v>
      </c>
      <c r="E14" s="101">
        <v>97.80407286252958</v>
      </c>
      <c r="F14" s="90"/>
      <c r="G14" s="98">
        <v>15</v>
      </c>
      <c r="H14" s="99">
        <v>95.551567649647112</v>
      </c>
      <c r="I14" s="100">
        <v>96.446528348920225</v>
      </c>
      <c r="J14" s="100">
        <v>98.2035675608915</v>
      </c>
      <c r="K14" s="101">
        <v>95.835558684152417</v>
      </c>
    </row>
    <row r="15" spans="1:11" ht="11.1" customHeight="1">
      <c r="A15" s="94">
        <v>16</v>
      </c>
      <c r="B15" s="95">
        <v>99.924269106859327</v>
      </c>
      <c r="C15" s="96">
        <v>95.957884822488964</v>
      </c>
      <c r="D15" s="96">
        <v>95.23101634181117</v>
      </c>
      <c r="E15" s="97">
        <v>94.368165930014243</v>
      </c>
      <c r="F15" s="90"/>
      <c r="G15" s="94">
        <v>16</v>
      </c>
      <c r="H15" s="95">
        <v>99.596219390462153</v>
      </c>
      <c r="I15" s="96">
        <v>96.62759089364593</v>
      </c>
      <c r="J15" s="96">
        <v>96.315335225745841</v>
      </c>
      <c r="K15" s="97">
        <v>92.893663337357765</v>
      </c>
    </row>
    <row r="16" spans="1:11" ht="11.1" customHeight="1">
      <c r="A16" s="94">
        <v>17</v>
      </c>
      <c r="B16" s="95">
        <v>100.78311201906709</v>
      </c>
      <c r="C16" s="96">
        <v>98.277996701315232</v>
      </c>
      <c r="D16" s="96">
        <v>96.489829471203734</v>
      </c>
      <c r="E16" s="97">
        <v>97.71021375387005</v>
      </c>
      <c r="F16" s="90"/>
      <c r="G16" s="94">
        <v>17</v>
      </c>
      <c r="H16" s="95">
        <v>100.04516711833784</v>
      </c>
      <c r="I16" s="96">
        <v>98.55994177381902</v>
      </c>
      <c r="J16" s="96">
        <v>97.347395453264483</v>
      </c>
      <c r="K16" s="97">
        <v>96.60897159066046</v>
      </c>
    </row>
    <row r="17" spans="1:11" ht="11.1" customHeight="1">
      <c r="A17" s="94">
        <v>18</v>
      </c>
      <c r="B17" s="95">
        <v>99.182802952922245</v>
      </c>
      <c r="C17" s="96">
        <v>97.399184886557777</v>
      </c>
      <c r="D17" s="96">
        <v>97.804601164226341</v>
      </c>
      <c r="E17" s="97">
        <v>96.670814211449695</v>
      </c>
      <c r="F17" s="90"/>
      <c r="G17" s="94">
        <v>18</v>
      </c>
      <c r="H17" s="95">
        <v>98.293727395770929</v>
      </c>
      <c r="I17" s="96">
        <v>97.389339623757166</v>
      </c>
      <c r="J17" s="96">
        <v>98.382186426396828</v>
      </c>
      <c r="K17" s="97">
        <v>95.967256279252737</v>
      </c>
    </row>
    <row r="18" spans="1:11" ht="11.1" customHeight="1">
      <c r="A18" s="94">
        <v>19</v>
      </c>
      <c r="B18" s="95">
        <v>100.05350834584847</v>
      </c>
      <c r="C18" s="96">
        <v>97.864263019993274</v>
      </c>
      <c r="D18" s="96">
        <v>97.420778717580021</v>
      </c>
      <c r="E18" s="97">
        <v>94.743771795148788</v>
      </c>
      <c r="F18" s="90"/>
      <c r="G18" s="94">
        <v>19</v>
      </c>
      <c r="H18" s="95">
        <v>99.43883277216608</v>
      </c>
      <c r="I18" s="96">
        <v>97.746507965722756</v>
      </c>
      <c r="J18" s="96">
        <v>97.62224697215693</v>
      </c>
      <c r="K18" s="97">
        <v>94.392270786784138</v>
      </c>
    </row>
    <row r="19" spans="1:11" ht="11.1" customHeight="1">
      <c r="A19" s="98">
        <v>20</v>
      </c>
      <c r="B19" s="99">
        <v>99.036270026405219</v>
      </c>
      <c r="C19" s="100">
        <v>98.524258188123738</v>
      </c>
      <c r="D19" s="100">
        <v>98.000779143409716</v>
      </c>
      <c r="E19" s="101">
        <v>95.095806830863467</v>
      </c>
      <c r="F19" s="90"/>
      <c r="G19" s="98">
        <v>20</v>
      </c>
      <c r="H19" s="99">
        <v>98.773690078037902</v>
      </c>
      <c r="I19" s="100">
        <v>98.484848484848484</v>
      </c>
      <c r="J19" s="100">
        <v>97.742595773502245</v>
      </c>
      <c r="K19" s="101">
        <v>95.029239766081858</v>
      </c>
    </row>
    <row r="20" spans="1:11" ht="11.1" customHeight="1">
      <c r="A20" s="94">
        <v>21</v>
      </c>
      <c r="B20" s="95">
        <v>96.83751363140675</v>
      </c>
      <c r="C20" s="96">
        <v>96.347273689782952</v>
      </c>
      <c r="D20" s="96">
        <v>98.528311299575975</v>
      </c>
      <c r="E20" s="97">
        <v>94.94040663706474</v>
      </c>
      <c r="F20" s="90"/>
      <c r="G20" s="94">
        <v>21</v>
      </c>
      <c r="H20" s="95">
        <v>96.619411123227906</v>
      </c>
      <c r="I20" s="96">
        <v>96.347273689782952</v>
      </c>
      <c r="J20" s="96">
        <v>97.766199780580862</v>
      </c>
      <c r="K20" s="97">
        <v>94.94040663706474</v>
      </c>
    </row>
    <row r="21" spans="1:11" ht="11.1" customHeight="1">
      <c r="A21" s="94">
        <v>22</v>
      </c>
      <c r="B21" s="95">
        <v>100.22573363431152</v>
      </c>
      <c r="C21" s="96">
        <v>98.8056460369164</v>
      </c>
      <c r="D21" s="96">
        <v>98.356573705179301</v>
      </c>
      <c r="E21" s="97">
        <v>96.818398474737833</v>
      </c>
      <c r="F21" s="90"/>
      <c r="G21" s="94">
        <v>22</v>
      </c>
      <c r="H21" s="95">
        <v>100</v>
      </c>
      <c r="I21" s="96">
        <v>98.8056460369164</v>
      </c>
      <c r="J21" s="96">
        <v>97.410358565737056</v>
      </c>
      <c r="K21" s="97">
        <v>96.818398474737833</v>
      </c>
    </row>
    <row r="22" spans="1:11" ht="11.1" customHeight="1">
      <c r="A22" s="94">
        <v>23</v>
      </c>
      <c r="B22" s="95">
        <v>99.107142857142861</v>
      </c>
      <c r="C22" s="96">
        <v>99.020674646354735</v>
      </c>
      <c r="D22" s="96">
        <v>98.185433755903574</v>
      </c>
      <c r="E22" s="97">
        <v>97.061283000836212</v>
      </c>
      <c r="F22" s="90"/>
      <c r="G22" s="94">
        <v>23</v>
      </c>
      <c r="H22" s="95">
        <v>98.883928571428555</v>
      </c>
      <c r="I22" s="96">
        <v>99.020674646354735</v>
      </c>
      <c r="J22" s="96">
        <v>97.240865026099925</v>
      </c>
      <c r="K22" s="97">
        <v>97.061283000836212</v>
      </c>
    </row>
    <row r="23" spans="1:11" ht="11.1" customHeight="1">
      <c r="A23" s="94">
        <v>24</v>
      </c>
      <c r="B23" s="95">
        <v>99.4400895856663</v>
      </c>
      <c r="C23" s="96">
        <v>99.020674646354735</v>
      </c>
      <c r="D23" s="96">
        <v>97.482724580454089</v>
      </c>
      <c r="E23" s="97">
        <v>97.445430558887011</v>
      </c>
      <c r="F23" s="90"/>
      <c r="G23" s="94">
        <v>24</v>
      </c>
      <c r="H23" s="95">
        <v>99.216125419932808</v>
      </c>
      <c r="I23" s="96">
        <v>99.020674646354735</v>
      </c>
      <c r="J23" s="96">
        <v>96.544916090819328</v>
      </c>
      <c r="K23" s="97">
        <v>97.445430558887011</v>
      </c>
    </row>
    <row r="24" spans="1:11" ht="11.1" customHeight="1">
      <c r="A24" s="98">
        <v>25</v>
      </c>
      <c r="B24" s="99">
        <v>99.217877094972081</v>
      </c>
      <c r="C24" s="100">
        <v>99.562363238512035</v>
      </c>
      <c r="D24" s="100">
        <v>98.55289421157687</v>
      </c>
      <c r="E24" s="101">
        <v>96.945471900727838</v>
      </c>
      <c r="F24" s="90"/>
      <c r="G24" s="98">
        <v>25</v>
      </c>
      <c r="H24" s="99">
        <v>98.994413407821241</v>
      </c>
      <c r="I24" s="100">
        <v>99.562363238512035</v>
      </c>
      <c r="J24" s="100">
        <v>97.604790419161674</v>
      </c>
      <c r="K24" s="101">
        <v>96.945471900727838</v>
      </c>
    </row>
    <row r="25" spans="1:11" ht="11.1" customHeight="1">
      <c r="A25" s="94">
        <v>26</v>
      </c>
      <c r="B25" s="95">
        <v>99.4400895856663</v>
      </c>
      <c r="C25" s="96">
        <v>97.954790096878369</v>
      </c>
      <c r="D25" s="96">
        <v>97.386587771203153</v>
      </c>
      <c r="E25" s="97">
        <v>96.233566267914256</v>
      </c>
      <c r="F25" s="90"/>
      <c r="G25" s="94">
        <v>26</v>
      </c>
      <c r="H25" s="95">
        <v>99.216125419932808</v>
      </c>
      <c r="I25" s="96">
        <v>97.954790096878369</v>
      </c>
      <c r="J25" s="96">
        <v>96.449704142011825</v>
      </c>
      <c r="K25" s="97">
        <v>96.233566267914256</v>
      </c>
    </row>
    <row r="26" spans="1:11" ht="11.1" customHeight="1">
      <c r="A26" s="94">
        <v>27</v>
      </c>
      <c r="B26" s="95">
        <v>98.996655518394661</v>
      </c>
      <c r="C26" s="96">
        <v>98.538170005414159</v>
      </c>
      <c r="D26" s="96">
        <v>98.848848848848846</v>
      </c>
      <c r="E26" s="97">
        <v>97.282088122605373</v>
      </c>
      <c r="F26" s="90"/>
      <c r="G26" s="94">
        <v>27</v>
      </c>
      <c r="H26" s="95">
        <v>98.773690078037902</v>
      </c>
      <c r="I26" s="96">
        <v>98.538170005414159</v>
      </c>
      <c r="J26" s="96">
        <v>97.897897897897892</v>
      </c>
      <c r="K26" s="97">
        <v>97.282088122605373</v>
      </c>
    </row>
    <row r="27" spans="1:11" ht="11.1" customHeight="1">
      <c r="A27" s="94">
        <v>28</v>
      </c>
      <c r="B27" s="95">
        <v>97.582417582417591</v>
      </c>
      <c r="C27" s="96">
        <v>99.453551912568315</v>
      </c>
      <c r="D27" s="96">
        <v>99.52128999748048</v>
      </c>
      <c r="E27" s="97">
        <v>98.640281655942701</v>
      </c>
      <c r="F27" s="90"/>
      <c r="G27" s="94">
        <v>28</v>
      </c>
      <c r="H27" s="95">
        <v>97.362637362637358</v>
      </c>
      <c r="I27" s="96">
        <v>99.453551912568315</v>
      </c>
      <c r="J27" s="96">
        <v>98.563869992441425</v>
      </c>
      <c r="K27" s="97">
        <v>98.640281655942701</v>
      </c>
    </row>
    <row r="28" spans="1:11" ht="11.1" customHeight="1">
      <c r="A28" s="94">
        <v>29</v>
      </c>
      <c r="B28" s="95">
        <v>100.11273957158964</v>
      </c>
      <c r="C28" s="96">
        <v>100</v>
      </c>
      <c r="D28" s="96">
        <v>100</v>
      </c>
      <c r="E28" s="97">
        <v>100.01230920728703</v>
      </c>
      <c r="F28" s="90"/>
      <c r="G28" s="94">
        <v>29</v>
      </c>
      <c r="H28" s="95">
        <v>99.887260428410372</v>
      </c>
      <c r="I28" s="96">
        <v>100</v>
      </c>
      <c r="J28" s="96">
        <v>99.037974683544292</v>
      </c>
      <c r="K28" s="97">
        <v>100.01230920728703</v>
      </c>
    </row>
    <row r="29" spans="1:11" ht="11.1" customHeight="1">
      <c r="A29" s="98">
        <v>30</v>
      </c>
      <c r="B29" s="99">
        <v>98.259566365484858</v>
      </c>
      <c r="C29" s="100">
        <v>98.728099991819661</v>
      </c>
      <c r="D29" s="100">
        <v>98.557878663174918</v>
      </c>
      <c r="E29" s="101">
        <v>97.730567518578908</v>
      </c>
      <c r="F29" s="90"/>
      <c r="G29" s="98">
        <v>30</v>
      </c>
      <c r="H29" s="99">
        <v>98.008849557522097</v>
      </c>
      <c r="I29" s="100">
        <v>98.698481561822121</v>
      </c>
      <c r="J29" s="100">
        <v>97.609726919073481</v>
      </c>
      <c r="K29" s="101">
        <v>97.691475291571479</v>
      </c>
    </row>
    <row r="30" spans="1:11" ht="11.1" customHeight="1">
      <c r="A30" s="94">
        <v>31</v>
      </c>
      <c r="B30" s="95">
        <v>97.049986426116746</v>
      </c>
      <c r="C30" s="96">
        <v>98.539978616824627</v>
      </c>
      <c r="D30" s="96">
        <v>98.85874461908098</v>
      </c>
      <c r="E30" s="97">
        <v>98.50927161989955</v>
      </c>
      <c r="F30" s="90"/>
      <c r="G30" s="94">
        <v>31</v>
      </c>
      <c r="H30" s="95">
        <v>96.744239677629821</v>
      </c>
      <c r="I30" s="96">
        <v>98.451274895325184</v>
      </c>
      <c r="J30" s="96">
        <v>97.907698468315132</v>
      </c>
      <c r="K30" s="97">
        <v>98.361478153776474</v>
      </c>
    </row>
    <row r="31" spans="1:11" ht="11.1" customHeight="1">
      <c r="A31" s="94">
        <v>32</v>
      </c>
      <c r="B31" s="95">
        <v>99.456572869859755</v>
      </c>
      <c r="C31" s="96">
        <v>97.821903936740412</v>
      </c>
      <c r="D31" s="96">
        <v>99.310328736798795</v>
      </c>
      <c r="E31" s="97">
        <v>97.210879291247139</v>
      </c>
      <c r="F31" s="90"/>
      <c r="G31" s="94">
        <v>32</v>
      </c>
      <c r="H31" s="95">
        <v>99.093506914735968</v>
      </c>
      <c r="I31" s="96">
        <v>97.684816183475704</v>
      </c>
      <c r="J31" s="96">
        <v>98.3549382324954</v>
      </c>
      <c r="K31" s="97">
        <v>96.94812088291161</v>
      </c>
    </row>
    <row r="32" spans="1:11" ht="11.1" customHeight="1">
      <c r="A32" s="94">
        <v>33</v>
      </c>
      <c r="B32" s="95">
        <v>97.468293992034617</v>
      </c>
      <c r="C32" s="96">
        <v>98.324894950384547</v>
      </c>
      <c r="D32" s="96">
        <v>99.549770411766843</v>
      </c>
      <c r="E32" s="97">
        <v>98.551863752199992</v>
      </c>
      <c r="F32" s="90"/>
      <c r="G32" s="94">
        <v>33</v>
      </c>
      <c r="H32" s="95">
        <v>97.053824890143503</v>
      </c>
      <c r="I32" s="96">
        <v>98.12779182329146</v>
      </c>
      <c r="J32" s="96">
        <v>98.59207641793212</v>
      </c>
      <c r="K32" s="97">
        <v>98.136908536401251</v>
      </c>
    </row>
    <row r="33" spans="1:11" ht="11.1" customHeight="1">
      <c r="A33" s="94">
        <v>34</v>
      </c>
      <c r="B33" s="95">
        <v>98.664430272913833</v>
      </c>
      <c r="C33" s="96">
        <v>97.815899942288638</v>
      </c>
      <c r="D33" s="96">
        <v>98.275907196095332</v>
      </c>
      <c r="E33" s="97">
        <v>96.716346133816131</v>
      </c>
      <c r="F33" s="90"/>
      <c r="G33" s="94">
        <v>34</v>
      </c>
      <c r="H33" s="95">
        <v>98.19509436814559</v>
      </c>
      <c r="I33" s="96">
        <v>97.580151639555652</v>
      </c>
      <c r="J33" s="96">
        <v>97.330468088892374</v>
      </c>
      <c r="K33" s="97">
        <v>96.143082679737859</v>
      </c>
    </row>
    <row r="34" spans="1:11" ht="11.1" customHeight="1">
      <c r="A34" s="98">
        <v>35</v>
      </c>
      <c r="B34" s="99">
        <v>97.140566775825846</v>
      </c>
      <c r="C34" s="100">
        <v>98.112192046314135</v>
      </c>
      <c r="D34" s="100">
        <v>97.062242895633574</v>
      </c>
      <c r="E34" s="101">
        <v>97.168062239223346</v>
      </c>
      <c r="F34" s="90"/>
      <c r="G34" s="98">
        <v>35</v>
      </c>
      <c r="H34" s="99">
        <v>96.619358440916869</v>
      </c>
      <c r="I34" s="100">
        <v>97.815899942288638</v>
      </c>
      <c r="J34" s="100">
        <v>96.12847954625785</v>
      </c>
      <c r="K34" s="101">
        <v>96.394867545740382</v>
      </c>
    </row>
    <row r="35" spans="1:11" ht="11.1" customHeight="1">
      <c r="A35" s="94">
        <v>36</v>
      </c>
      <c r="B35" s="95">
        <v>96.845645708527357</v>
      </c>
      <c r="C35" s="96">
        <v>99.298418481727168</v>
      </c>
      <c r="D35" s="96">
        <v>94.610551831013595</v>
      </c>
      <c r="E35" s="97">
        <v>99.246811367906858</v>
      </c>
      <c r="F35" s="90"/>
      <c r="G35" s="94">
        <v>36</v>
      </c>
      <c r="H35" s="95">
        <v>96.276364891334836</v>
      </c>
      <c r="I35" s="96">
        <v>98.957531342351288</v>
      </c>
      <c r="J35" s="96">
        <v>93.700374370360805</v>
      </c>
      <c r="K35" s="97">
        <v>98.243811758327226</v>
      </c>
    </row>
    <row r="36" spans="1:11" ht="11.1" customHeight="1">
      <c r="A36" s="94">
        <v>37</v>
      </c>
      <c r="B36" s="95">
        <v>97.13516883798772</v>
      </c>
      <c r="C36" s="96">
        <v>97.190292719005228</v>
      </c>
      <c r="D36" s="96">
        <v>96.524412490112383</v>
      </c>
      <c r="E36" s="97">
        <v>98.347819573765264</v>
      </c>
      <c r="F36" s="90"/>
      <c r="G36" s="94">
        <v>37</v>
      </c>
      <c r="H36" s="95">
        <v>96.513845815318675</v>
      </c>
      <c r="I36" s="96">
        <v>96.816029329937308</v>
      </c>
      <c r="J36" s="96">
        <v>95.595823205397366</v>
      </c>
      <c r="K36" s="97">
        <v>97.110489051530379</v>
      </c>
    </row>
    <row r="37" spans="1:11" ht="11.1" customHeight="1">
      <c r="A37" s="94">
        <v>38</v>
      </c>
      <c r="B37" s="95">
        <v>98.215529998871858</v>
      </c>
      <c r="C37" s="96">
        <v>98.100726807802332</v>
      </c>
      <c r="D37" s="96">
        <v>100.01959877707682</v>
      </c>
      <c r="E37" s="97">
        <v>97.191738905548064</v>
      </c>
      <c r="F37" s="90"/>
      <c r="G37" s="94">
        <v>38</v>
      </c>
      <c r="H37" s="95">
        <v>97.535800923045358</v>
      </c>
      <c r="I37" s="96">
        <v>97.681450271125044</v>
      </c>
      <c r="J37" s="96">
        <v>99.057384915423938</v>
      </c>
      <c r="K37" s="97">
        <v>95.686118816509804</v>
      </c>
    </row>
    <row r="38" spans="1:11" ht="11.1" customHeight="1">
      <c r="A38" s="94">
        <v>39</v>
      </c>
      <c r="B38" s="95">
        <v>97.049604588435372</v>
      </c>
      <c r="C38" s="96">
        <v>98.200365003202833</v>
      </c>
      <c r="D38" s="96">
        <v>98.302840041220506</v>
      </c>
      <c r="E38" s="97">
        <v>99.324498061662538</v>
      </c>
      <c r="F38" s="90"/>
      <c r="G38" s="94">
        <v>39</v>
      </c>
      <c r="H38" s="95">
        <v>96.326335359158065</v>
      </c>
      <c r="I38" s="96">
        <v>97.728489207767765</v>
      </c>
      <c r="J38" s="96">
        <v>97.357141833229008</v>
      </c>
      <c r="K38" s="97">
        <v>97.492881459767332</v>
      </c>
    </row>
    <row r="39" spans="1:11" ht="11.1" customHeight="1">
      <c r="A39" s="98">
        <v>40</v>
      </c>
      <c r="B39" s="99">
        <v>96.889645966542957</v>
      </c>
      <c r="C39" s="100">
        <v>96.686572413195918</v>
      </c>
      <c r="D39" s="100">
        <v>97.269346552902419</v>
      </c>
      <c r="E39" s="101">
        <v>97.249609873464991</v>
      </c>
      <c r="F39" s="90"/>
      <c r="G39" s="98">
        <v>40</v>
      </c>
      <c r="H39" s="99">
        <v>96.11527236963633</v>
      </c>
      <c r="I39" s="100">
        <v>96.179735616703681</v>
      </c>
      <c r="J39" s="100">
        <v>96.333590813912465</v>
      </c>
      <c r="K39" s="101">
        <v>95.135052197939331</v>
      </c>
    </row>
    <row r="40" spans="1:11" ht="11.1" customHeight="1">
      <c r="A40" s="94">
        <v>41</v>
      </c>
      <c r="B40" s="95">
        <v>96.083753871077036</v>
      </c>
      <c r="C40" s="96">
        <v>95.919009782737646</v>
      </c>
      <c r="D40" s="96">
        <v>98.331577015195535</v>
      </c>
      <c r="E40" s="97">
        <v>99.474251949952432</v>
      </c>
      <c r="F40" s="90"/>
      <c r="G40" s="94">
        <v>41</v>
      </c>
      <c r="H40" s="95">
        <v>95.263101418215996</v>
      </c>
      <c r="I40" s="96">
        <v>95.383426437864543</v>
      </c>
      <c r="J40" s="96">
        <v>97.385602350239225</v>
      </c>
      <c r="K40" s="97">
        <v>96.936327662492545</v>
      </c>
    </row>
    <row r="41" spans="1:11" ht="11.1" customHeight="1">
      <c r="A41" s="94">
        <v>42</v>
      </c>
      <c r="B41" s="95">
        <v>97.355557736066686</v>
      </c>
      <c r="C41" s="96">
        <v>97.272058563765214</v>
      </c>
      <c r="D41" s="96">
        <v>95.933486375174141</v>
      </c>
      <c r="E41" s="97">
        <v>99.240505389083111</v>
      </c>
      <c r="F41" s="90"/>
      <c r="G41" s="94">
        <v>42</v>
      </c>
      <c r="H41" s="95">
        <v>96.479689174238388</v>
      </c>
      <c r="I41" s="96">
        <v>96.694986609338201</v>
      </c>
      <c r="J41" s="96">
        <v>95.010581949286376</v>
      </c>
      <c r="K41" s="97">
        <v>96.32746015620603</v>
      </c>
    </row>
    <row r="42" spans="1:11" ht="11.1" customHeight="1">
      <c r="A42" s="94">
        <v>43</v>
      </c>
      <c r="B42" s="95">
        <v>95.107378693912224</v>
      </c>
      <c r="C42" s="96">
        <v>96.873549890783067</v>
      </c>
      <c r="D42" s="96">
        <v>96.594952128764476</v>
      </c>
      <c r="E42" s="97">
        <v>98.693486515341903</v>
      </c>
      <c r="F42" s="90"/>
      <c r="G42" s="94">
        <v>43</v>
      </c>
      <c r="H42" s="95">
        <v>94.197547993172265</v>
      </c>
      <c r="I42" s="96">
        <v>96.254127821250805</v>
      </c>
      <c r="J42" s="96">
        <v>95.66568423486747</v>
      </c>
      <c r="K42" s="97">
        <v>95.420329192502066</v>
      </c>
    </row>
    <row r="43" spans="1:11" ht="11.1" customHeight="1">
      <c r="A43" s="94">
        <v>44</v>
      </c>
      <c r="B43" s="95">
        <v>98.280946711141013</v>
      </c>
      <c r="C43" s="96">
        <v>97.37215036656869</v>
      </c>
      <c r="D43" s="96">
        <v>97.003781575774639</v>
      </c>
      <c r="E43" s="97">
        <v>99.678890435196436</v>
      </c>
      <c r="F43" s="90"/>
      <c r="G43" s="94">
        <v>44</v>
      </c>
      <c r="H43" s="95">
        <v>97.293826036882052</v>
      </c>
      <c r="I43" s="96">
        <v>96.713813410783729</v>
      </c>
      <c r="J43" s="96">
        <v>96.070580639096292</v>
      </c>
      <c r="K43" s="97">
        <v>96.048237422636973</v>
      </c>
    </row>
    <row r="44" spans="1:11" ht="11.1" customHeight="1">
      <c r="A44" s="98">
        <v>45</v>
      </c>
      <c r="B44" s="99">
        <v>95.768034290995715</v>
      </c>
      <c r="C44" s="100">
        <v>96.396803990446372</v>
      </c>
      <c r="D44" s="100">
        <v>98.026184456590997</v>
      </c>
      <c r="E44" s="101">
        <v>98.973712642828971</v>
      </c>
      <c r="F44" s="90"/>
      <c r="G44" s="98">
        <v>45</v>
      </c>
      <c r="H44" s="99">
        <v>94.749123356728319</v>
      </c>
      <c r="I44" s="100">
        <v>95.708695545170428</v>
      </c>
      <c r="J44" s="100">
        <v>97.072731098609239</v>
      </c>
      <c r="K44" s="101">
        <v>95.101750679845836</v>
      </c>
    </row>
    <row r="45" spans="1:11" ht="11.1" customHeight="1">
      <c r="A45" s="94">
        <v>46</v>
      </c>
      <c r="B45" s="95">
        <v>96.767781733729933</v>
      </c>
      <c r="C45" s="96">
        <v>95.467496989102003</v>
      </c>
      <c r="D45" s="96">
        <v>100.01393611909873</v>
      </c>
      <c r="E45" s="97">
        <v>101.6460327096808</v>
      </c>
      <c r="F45" s="90"/>
      <c r="G45" s="94">
        <v>46</v>
      </c>
      <c r="H45" s="95">
        <v>95.699816247711738</v>
      </c>
      <c r="I45" s="96">
        <v>94.759265907256193</v>
      </c>
      <c r="J45" s="96">
        <v>99.051776733649149</v>
      </c>
      <c r="K45" s="97">
        <v>97.453422721330867</v>
      </c>
    </row>
    <row r="46" spans="1:11" ht="11.1" customHeight="1">
      <c r="A46" s="94">
        <v>47</v>
      </c>
      <c r="B46" s="95">
        <v>99.453420576083928</v>
      </c>
      <c r="C46" s="96">
        <v>99.176551262942525</v>
      </c>
      <c r="D46" s="96">
        <v>95.159310900116026</v>
      </c>
      <c r="E46" s="97">
        <v>103.91429747290786</v>
      </c>
      <c r="F46" s="90"/>
      <c r="G46" s="94">
        <v>47</v>
      </c>
      <c r="H46" s="95">
        <v>98.304360730403602</v>
      </c>
      <c r="I46" s="96">
        <v>98.41199804473743</v>
      </c>
      <c r="J46" s="96">
        <v>94.243854238292116</v>
      </c>
      <c r="K46" s="97">
        <v>99.467975486487759</v>
      </c>
    </row>
    <row r="47" spans="1:11" ht="11.1" customHeight="1">
      <c r="A47" s="94">
        <v>48</v>
      </c>
      <c r="B47" s="95">
        <v>100.95589773440416</v>
      </c>
      <c r="C47" s="96">
        <v>98.641564737049734</v>
      </c>
      <c r="D47" s="96">
        <v>96.970018343290576</v>
      </c>
      <c r="E47" s="97">
        <v>99.367341285101375</v>
      </c>
      <c r="F47" s="90"/>
      <c r="G47" s="94">
        <v>48</v>
      </c>
      <c r="H47" s="95">
        <v>99.724654151860406</v>
      </c>
      <c r="I47" s="96">
        <v>97.840656706487792</v>
      </c>
      <c r="J47" s="96">
        <v>96.026519814821981</v>
      </c>
      <c r="K47" s="97">
        <v>95.022151446994997</v>
      </c>
    </row>
    <row r="48" spans="1:11" ht="11.1" customHeight="1">
      <c r="A48" s="94">
        <v>49</v>
      </c>
      <c r="B48" s="95">
        <v>100.56903044659443</v>
      </c>
      <c r="C48" s="96">
        <v>100.91563752123247</v>
      </c>
      <c r="D48" s="96">
        <v>100.17741801150413</v>
      </c>
      <c r="E48" s="97">
        <v>105.64846357292336</v>
      </c>
      <c r="F48" s="90"/>
      <c r="G48" s="94">
        <v>49</v>
      </c>
      <c r="H48" s="95">
        <v>99.265124374943397</v>
      </c>
      <c r="I48" s="96">
        <v>100.04249057429337</v>
      </c>
      <c r="J48" s="96">
        <v>99.180392705677619</v>
      </c>
      <c r="K48" s="97">
        <v>100.96086787825919</v>
      </c>
    </row>
    <row r="49" spans="1:11" ht="11.1" customHeight="1">
      <c r="A49" s="98">
        <v>50</v>
      </c>
      <c r="B49" s="99">
        <v>100.79061612123206</v>
      </c>
      <c r="C49" s="100">
        <v>100.37108624457278</v>
      </c>
      <c r="D49" s="100">
        <v>99.034963203120668</v>
      </c>
      <c r="E49" s="101">
        <v>106.44946172601412</v>
      </c>
      <c r="F49" s="90"/>
      <c r="G49" s="98">
        <v>50</v>
      </c>
      <c r="H49" s="99">
        <v>99.337087512834771</v>
      </c>
      <c r="I49" s="100">
        <v>99.380433980157989</v>
      </c>
      <c r="J49" s="100">
        <v>97.960159963532377</v>
      </c>
      <c r="K49" s="101">
        <v>101.6563987448156</v>
      </c>
    </row>
    <row r="50" spans="1:11" ht="11.1" customHeight="1">
      <c r="A50" s="94">
        <v>51</v>
      </c>
      <c r="B50" s="95">
        <v>98.592973896066809</v>
      </c>
      <c r="C50" s="96">
        <v>100.16292435233663</v>
      </c>
      <c r="D50" s="96">
        <v>99.19719832957945</v>
      </c>
      <c r="E50" s="97">
        <v>104.60304105050756</v>
      </c>
      <c r="F50" s="90"/>
      <c r="G50" s="94">
        <v>51</v>
      </c>
      <c r="H50" s="95">
        <v>97.024437893408901</v>
      </c>
      <c r="I50" s="96">
        <v>99.04962429715583</v>
      </c>
      <c r="J50" s="96">
        <v>98.029275771638495</v>
      </c>
      <c r="K50" s="97">
        <v>99.822697688686219</v>
      </c>
    </row>
    <row r="51" spans="1:11" ht="11.1" customHeight="1">
      <c r="A51" s="94">
        <v>52</v>
      </c>
      <c r="B51" s="95">
        <v>100.91574217391602</v>
      </c>
      <c r="C51" s="96">
        <v>98.638410555827434</v>
      </c>
      <c r="D51" s="96">
        <v>95.457526717232597</v>
      </c>
      <c r="E51" s="97">
        <v>97.818904497134127</v>
      </c>
      <c r="F51" s="90"/>
      <c r="G51" s="94">
        <v>52</v>
      </c>
      <c r="H51" s="95">
        <v>99.15676460654123</v>
      </c>
      <c r="I51" s="96">
        <v>97.416461904757298</v>
      </c>
      <c r="J51" s="96">
        <v>94.243663522946676</v>
      </c>
      <c r="K51" s="97">
        <v>93.281089952969921</v>
      </c>
    </row>
    <row r="52" spans="1:11" ht="11.1" customHeight="1">
      <c r="A52" s="94">
        <v>53</v>
      </c>
      <c r="B52" s="95">
        <v>98.731851629153383</v>
      </c>
      <c r="C52" s="96">
        <v>99.300769810121665</v>
      </c>
      <c r="D52" s="96">
        <v>95.332625667587848</v>
      </c>
      <c r="E52" s="97">
        <v>99.697520789540533</v>
      </c>
      <c r="F52" s="90"/>
      <c r="G52" s="94">
        <v>53</v>
      </c>
      <c r="H52" s="95">
        <v>96.868607464568058</v>
      </c>
      <c r="I52" s="96">
        <v>97.941274411862651</v>
      </c>
      <c r="J52" s="96">
        <v>94.028371570896823</v>
      </c>
      <c r="K52" s="97">
        <v>95.002005857735966</v>
      </c>
    </row>
    <row r="53" spans="1:11" ht="11.1" customHeight="1">
      <c r="A53" s="94">
        <v>54</v>
      </c>
      <c r="B53" s="95">
        <v>96.108139839941003</v>
      </c>
      <c r="C53" s="96">
        <v>100.26500812917838</v>
      </c>
      <c r="D53" s="96">
        <v>95.921411854390641</v>
      </c>
      <c r="E53" s="97">
        <v>97.327880704024722</v>
      </c>
      <c r="F53" s="90"/>
      <c r="G53" s="94">
        <v>54</v>
      </c>
      <c r="H53" s="95">
        <v>94.141668122356094</v>
      </c>
      <c r="I53" s="96">
        <v>98.758679368552222</v>
      </c>
      <c r="J53" s="96">
        <v>94.514338963161748</v>
      </c>
      <c r="K53" s="97">
        <v>92.67332135252633</v>
      </c>
    </row>
    <row r="54" spans="1:11" ht="11.1" customHeight="1">
      <c r="A54" s="98">
        <v>55</v>
      </c>
      <c r="B54" s="99">
        <v>97.196313238761761</v>
      </c>
      <c r="C54" s="100"/>
      <c r="D54" s="100">
        <v>97.801549909443224</v>
      </c>
      <c r="E54" s="101">
        <v>99.839948881946157</v>
      </c>
      <c r="F54" s="90"/>
      <c r="G54" s="98">
        <v>55</v>
      </c>
      <c r="H54" s="99">
        <v>95.049559333721916</v>
      </c>
      <c r="I54" s="100"/>
      <c r="J54" s="100">
        <v>96.267934332275587</v>
      </c>
      <c r="K54" s="101">
        <v>94.990890110586676</v>
      </c>
    </row>
    <row r="55" spans="1:11" ht="11.1" customHeight="1">
      <c r="A55" s="94">
        <v>56</v>
      </c>
      <c r="B55" s="95">
        <v>97.695271724876037</v>
      </c>
      <c r="C55" s="96">
        <v>96.055740196033938</v>
      </c>
      <c r="D55" s="96">
        <v>96.224520112483788</v>
      </c>
      <c r="E55" s="97">
        <v>98.616942592219345</v>
      </c>
      <c r="F55" s="90"/>
      <c r="G55" s="94">
        <v>56</v>
      </c>
      <c r="H55" s="95">
        <v>95.374980838886458</v>
      </c>
      <c r="I55" s="96">
        <v>94.347466998603863</v>
      </c>
      <c r="J55" s="96">
        <v>94.615877676181796</v>
      </c>
      <c r="K55" s="97">
        <v>93.751888379382478</v>
      </c>
    </row>
    <row r="56" spans="1:11" ht="11.1" customHeight="1">
      <c r="A56" s="94">
        <v>57</v>
      </c>
      <c r="B56" s="95">
        <v>98.133149444188433</v>
      </c>
      <c r="C56" s="96">
        <v>97.691108230475876</v>
      </c>
      <c r="D56" s="96">
        <v>96.146567287627448</v>
      </c>
      <c r="E56" s="97">
        <v>101.35834781676552</v>
      </c>
      <c r="F56" s="90"/>
      <c r="G56" s="94">
        <v>57</v>
      </c>
      <c r="H56" s="95">
        <v>95.635378354497249</v>
      </c>
      <c r="I56" s="96">
        <v>95.814032333550742</v>
      </c>
      <c r="J56" s="96">
        <v>94.437076807470604</v>
      </c>
      <c r="K56" s="97">
        <v>96.278485204437857</v>
      </c>
    </row>
    <row r="57" spans="1:11" ht="11.1" customHeight="1">
      <c r="A57" s="94">
        <v>58</v>
      </c>
      <c r="B57" s="95">
        <v>96.88704541645717</v>
      </c>
      <c r="C57" s="96">
        <v>99.938038416181968</v>
      </c>
      <c r="D57" s="96">
        <v>97.540401481231285</v>
      </c>
      <c r="E57" s="97">
        <v>100.44266969767412</v>
      </c>
      <c r="F57" s="90"/>
      <c r="G57" s="94">
        <v>58</v>
      </c>
      <c r="H57" s="95">
        <v>94.252110566448778</v>
      </c>
      <c r="I57" s="96">
        <v>97.871372924562223</v>
      </c>
      <c r="J57" s="96">
        <v>95.69988984238141</v>
      </c>
      <c r="K57" s="97">
        <v>95.327709151017771</v>
      </c>
    </row>
    <row r="58" spans="1:11" ht="11.1" customHeight="1">
      <c r="A58" s="94">
        <v>59</v>
      </c>
      <c r="B58" s="95">
        <v>99.441359049824413</v>
      </c>
      <c r="C58" s="96">
        <v>100.10175728634918</v>
      </c>
      <c r="D58" s="96">
        <v>92.925435994971124</v>
      </c>
      <c r="E58" s="97">
        <v>97.397600837564227</v>
      </c>
      <c r="F58" s="90"/>
      <c r="G58" s="94">
        <v>59</v>
      </c>
      <c r="H58" s="95">
        <v>96.559453704537248</v>
      </c>
      <c r="I58" s="96">
        <v>97.881431704172201</v>
      </c>
      <c r="J58" s="96">
        <v>91.06821479527926</v>
      </c>
      <c r="K58" s="97">
        <v>92.357011170253699</v>
      </c>
    </row>
    <row r="59" spans="1:11" ht="11.1" customHeight="1">
      <c r="A59" s="98">
        <v>60</v>
      </c>
      <c r="B59" s="99">
        <v>100.31323032098427</v>
      </c>
      <c r="C59" s="100">
        <v>100.08633821483369</v>
      </c>
      <c r="D59" s="100">
        <v>100.17029457268723</v>
      </c>
      <c r="E59" s="101">
        <v>101.78681268846219</v>
      </c>
      <c r="F59" s="90"/>
      <c r="G59" s="98">
        <v>60</v>
      </c>
      <c r="H59" s="99">
        <v>97.222636765694773</v>
      </c>
      <c r="I59" s="100">
        <v>97.712349874638278</v>
      </c>
      <c r="J59" s="100">
        <v>98.053507538389752</v>
      </c>
      <c r="K59" s="101">
        <v>96.432381673313657</v>
      </c>
    </row>
    <row r="60" spans="1:11" ht="11.1" customHeight="1">
      <c r="A60" s="94">
        <v>61</v>
      </c>
      <c r="B60" s="95">
        <v>100.95225947186279</v>
      </c>
      <c r="C60" s="96">
        <v>99.733853089184848</v>
      </c>
      <c r="D60" s="96">
        <v>99.149975960523548</v>
      </c>
      <c r="E60" s="97">
        <v>99.310716402451277</v>
      </c>
      <c r="F60" s="90"/>
      <c r="G60" s="94">
        <v>61</v>
      </c>
      <c r="H60" s="95">
        <v>97.652837988761519</v>
      </c>
      <c r="I60" s="96">
        <v>97.210880952777728</v>
      </c>
      <c r="J60" s="96">
        <v>96.938180797438449</v>
      </c>
      <c r="K60" s="97">
        <v>93.999565230318609</v>
      </c>
    </row>
    <row r="61" spans="1:11" ht="11.1" customHeight="1">
      <c r="A61" s="94">
        <v>62</v>
      </c>
      <c r="B61" s="95">
        <v>103.04110504622925</v>
      </c>
      <c r="C61" s="96">
        <v>101.94662030149311</v>
      </c>
      <c r="D61" s="96">
        <v>100.76078216896387</v>
      </c>
      <c r="E61" s="97">
        <v>97.494053642680214</v>
      </c>
      <c r="F61" s="90"/>
      <c r="G61" s="94">
        <v>62</v>
      </c>
      <c r="H61" s="95">
        <v>99.475541591554759</v>
      </c>
      <c r="I61" s="96">
        <v>99.202715407250025</v>
      </c>
      <c r="J61" s="96">
        <v>98.391453163039998</v>
      </c>
      <c r="K61" s="97">
        <v>92.192223043045047</v>
      </c>
    </row>
    <row r="62" spans="1:11" ht="11.1" customHeight="1">
      <c r="A62" s="94">
        <v>63</v>
      </c>
      <c r="B62" s="95">
        <v>97.654349132113481</v>
      </c>
      <c r="C62" s="96">
        <v>99.345021548044329</v>
      </c>
      <c r="D62" s="96">
        <v>96.960432803879485</v>
      </c>
      <c r="E62" s="97">
        <v>102.96565937484776</v>
      </c>
      <c r="F62" s="90"/>
      <c r="G62" s="94">
        <v>63</v>
      </c>
      <c r="H62" s="95">
        <v>94.095177165500672</v>
      </c>
      <c r="I62" s="96">
        <v>96.506220303127094</v>
      </c>
      <c r="J62" s="96">
        <v>94.560311712556384</v>
      </c>
      <c r="K62" s="97">
        <v>97.270809739924317</v>
      </c>
    </row>
    <row r="63" spans="1:11" ht="11.1" customHeight="1">
      <c r="A63" s="94">
        <v>64</v>
      </c>
      <c r="B63" s="95">
        <v>96.823660562414631</v>
      </c>
      <c r="C63" s="96">
        <v>106.65245259034783</v>
      </c>
      <c r="D63" s="96">
        <v>99.677111768122103</v>
      </c>
      <c r="E63" s="97">
        <v>98.558376617746262</v>
      </c>
      <c r="F63" s="90"/>
      <c r="G63" s="94">
        <v>64</v>
      </c>
      <c r="H63" s="95">
        <v>93.099381382981846</v>
      </c>
      <c r="I63" s="96">
        <v>103.4231353007596</v>
      </c>
      <c r="J63" s="96">
        <v>97.082861040848883</v>
      </c>
      <c r="K63" s="97">
        <v>93.013203066768341</v>
      </c>
    </row>
    <row r="64" spans="1:11" ht="11.1" customHeight="1">
      <c r="A64" s="98">
        <v>65</v>
      </c>
      <c r="B64" s="99">
        <v>100.61398323621478</v>
      </c>
      <c r="C64" s="100">
        <v>100.48600997329169</v>
      </c>
      <c r="D64" s="100">
        <v>98.483680431377465</v>
      </c>
      <c r="E64" s="101">
        <v>103.44630901023079</v>
      </c>
      <c r="F64" s="90"/>
      <c r="G64" s="98">
        <v>65</v>
      </c>
      <c r="H64" s="99">
        <v>96.535613578616591</v>
      </c>
      <c r="I64" s="100">
        <v>97.267644965399995</v>
      </c>
      <c r="J64" s="100">
        <v>95.79167016009157</v>
      </c>
      <c r="K64" s="101">
        <v>97.524413871670973</v>
      </c>
    </row>
    <row r="65" spans="1:11" ht="11.1" customHeight="1">
      <c r="A65" s="94">
        <v>66</v>
      </c>
      <c r="B65" s="95">
        <v>99.486434890161618</v>
      </c>
      <c r="C65" s="96">
        <v>97.724228241700573</v>
      </c>
      <c r="D65" s="96">
        <v>98.098975955965855</v>
      </c>
      <c r="E65" s="97">
        <v>101.88749563921517</v>
      </c>
      <c r="F65" s="90"/>
      <c r="G65" s="94">
        <v>66</v>
      </c>
      <c r="H65" s="95">
        <v>95.242395120493455</v>
      </c>
      <c r="I65" s="96">
        <v>94.418771530851998</v>
      </c>
      <c r="J65" s="96">
        <v>95.285575644227436</v>
      </c>
      <c r="K65" s="97">
        <v>95.951604018535846</v>
      </c>
    </row>
    <row r="66" spans="1:11" ht="11.1" customHeight="1">
      <c r="A66" s="94">
        <v>67</v>
      </c>
      <c r="B66" s="95">
        <v>96.668054637045742</v>
      </c>
      <c r="C66" s="96">
        <v>98.912774693547007</v>
      </c>
      <c r="D66" s="96">
        <v>100.71283011339121</v>
      </c>
      <c r="E66" s="97">
        <v>98.971829474595282</v>
      </c>
      <c r="F66" s="90"/>
      <c r="G66" s="94">
        <v>67</v>
      </c>
      <c r="H66" s="95">
        <v>92.333389817190294</v>
      </c>
      <c r="I66" s="96">
        <v>95.384571199708347</v>
      </c>
      <c r="J66" s="96">
        <v>97.685205231072729</v>
      </c>
      <c r="K66" s="97">
        <v>93.102421452466288</v>
      </c>
    </row>
    <row r="67" spans="1:11" ht="11.1" customHeight="1">
      <c r="A67" s="94">
        <v>68</v>
      </c>
      <c r="B67" s="95">
        <v>101.12036352315189</v>
      </c>
      <c r="C67" s="96">
        <v>96.460800238798782</v>
      </c>
      <c r="D67" s="96">
        <v>98.006571154507498</v>
      </c>
      <c r="E67" s="97">
        <v>95.327280788200909</v>
      </c>
      <c r="F67" s="90"/>
      <c r="G67" s="94">
        <v>68</v>
      </c>
      <c r="H67" s="95">
        <v>96.359534607374584</v>
      </c>
      <c r="I67" s="96">
        <v>92.837097622594953</v>
      </c>
      <c r="J67" s="96">
        <v>94.920883492137378</v>
      </c>
      <c r="K67" s="97">
        <v>89.571305009486608</v>
      </c>
    </row>
    <row r="68" spans="1:11" ht="11.1" customHeight="1">
      <c r="A68" s="94">
        <v>69</v>
      </c>
      <c r="B68" s="95">
        <v>98.960292851144118</v>
      </c>
      <c r="C68" s="96">
        <v>94.244332886311426</v>
      </c>
      <c r="D68" s="96">
        <v>96.961180155517411</v>
      </c>
      <c r="E68" s="97">
        <v>100.79781751697099</v>
      </c>
      <c r="F68" s="90"/>
      <c r="G68" s="94">
        <v>69</v>
      </c>
      <c r="H68" s="95">
        <v>94.07341718821138</v>
      </c>
      <c r="I68" s="96">
        <v>90.520107649297259</v>
      </c>
      <c r="J68" s="96">
        <v>93.766448677250722</v>
      </c>
      <c r="K68" s="97">
        <v>94.599459484885244</v>
      </c>
    </row>
    <row r="69" spans="1:11" ht="11.1" customHeight="1">
      <c r="A69" s="98">
        <v>70</v>
      </c>
      <c r="B69" s="99">
        <v>99.980544326509445</v>
      </c>
      <c r="C69" s="100">
        <v>100.02431360238336</v>
      </c>
      <c r="D69" s="100">
        <v>101.42773271476284</v>
      </c>
      <c r="E69" s="101">
        <v>98.107544705645964</v>
      </c>
      <c r="F69" s="90"/>
      <c r="G69" s="98">
        <v>70</v>
      </c>
      <c r="H69" s="99">
        <v>94.806812393797117</v>
      </c>
      <c r="I69" s="100">
        <v>95.87105490609062</v>
      </c>
      <c r="J69" s="100">
        <v>97.932939068138054</v>
      </c>
      <c r="K69" s="101">
        <v>91.96200675427832</v>
      </c>
    </row>
    <row r="70" spans="1:11" ht="11.1" customHeight="1">
      <c r="A70" s="94">
        <v>71</v>
      </c>
      <c r="B70" s="95">
        <v>97.698259804757498</v>
      </c>
      <c r="C70" s="96">
        <v>101.21091632026025</v>
      </c>
      <c r="D70" s="96">
        <v>95.459529123034841</v>
      </c>
      <c r="E70" s="97">
        <v>101.74529177575589</v>
      </c>
      <c r="F70" s="90"/>
      <c r="G70" s="94">
        <v>71</v>
      </c>
      <c r="H70" s="95">
        <v>92.405055370026972</v>
      </c>
      <c r="I70" s="96">
        <v>96.799500046538228</v>
      </c>
      <c r="J70" s="96">
        <v>92.022150051430799</v>
      </c>
      <c r="K70" s="97">
        <v>95.251242002925522</v>
      </c>
    </row>
    <row r="71" spans="1:11" ht="11.1" customHeight="1">
      <c r="A71" s="94">
        <v>72</v>
      </c>
      <c r="B71" s="95">
        <v>93.883510439782953</v>
      </c>
      <c r="C71" s="96">
        <v>100.12317350850854</v>
      </c>
      <c r="D71" s="96">
        <v>96.863439225916451</v>
      </c>
      <c r="E71" s="97">
        <v>104.35606221640357</v>
      </c>
      <c r="F71" s="90"/>
      <c r="G71" s="94">
        <v>72</v>
      </c>
      <c r="H71" s="95">
        <v>88.562175095016926</v>
      </c>
      <c r="I71" s="96">
        <v>95.546453793367462</v>
      </c>
      <c r="J71" s="96">
        <v>93.220509827543495</v>
      </c>
      <c r="K71" s="97">
        <v>97.567490555376835</v>
      </c>
    </row>
    <row r="72" spans="1:11" ht="11.1" customHeight="1">
      <c r="A72" s="94">
        <v>73</v>
      </c>
      <c r="B72" s="95">
        <v>95.893584038901707</v>
      </c>
      <c r="C72" s="96">
        <v>99.732984114453544</v>
      </c>
      <c r="D72" s="96">
        <v>96.763877863114573</v>
      </c>
      <c r="E72" s="97">
        <v>95.795523282426913</v>
      </c>
      <c r="F72" s="90"/>
      <c r="G72" s="94">
        <v>73</v>
      </c>
      <c r="H72" s="95">
        <v>90.224997314126057</v>
      </c>
      <c r="I72" s="96">
        <v>94.955895855921199</v>
      </c>
      <c r="J72" s="96">
        <v>92.965054835123922</v>
      </c>
      <c r="K72" s="97">
        <v>89.442433154743483</v>
      </c>
    </row>
    <row r="73" spans="1:11" ht="11.1" customHeight="1">
      <c r="A73" s="94">
        <v>74</v>
      </c>
      <c r="B73" s="95">
        <v>96.914664891352999</v>
      </c>
      <c r="C73" s="96">
        <v>99.383082247254634</v>
      </c>
      <c r="D73" s="96">
        <v>93.744075730404006</v>
      </c>
      <c r="E73" s="97">
        <v>96.468090101124915</v>
      </c>
      <c r="F73" s="90"/>
      <c r="G73" s="94">
        <v>74</v>
      </c>
      <c r="H73" s="95">
        <v>90.92915018190962</v>
      </c>
      <c r="I73" s="96">
        <v>94.456503506723649</v>
      </c>
      <c r="J73" s="96">
        <v>89.960373973001268</v>
      </c>
      <c r="K73" s="97">
        <v>89.986228396853875</v>
      </c>
    </row>
    <row r="74" spans="1:11" ht="11.1" customHeight="1">
      <c r="A74" s="98">
        <v>75</v>
      </c>
      <c r="B74" s="99">
        <v>102.90114004729283</v>
      </c>
      <c r="C74" s="100">
        <v>100.23999768676927</v>
      </c>
      <c r="D74" s="100">
        <v>98.064042026027948</v>
      </c>
      <c r="E74" s="101">
        <v>95.684230216658293</v>
      </c>
      <c r="F74" s="90"/>
      <c r="G74" s="98">
        <v>75</v>
      </c>
      <c r="H74" s="99">
        <v>96.309749546822417</v>
      </c>
      <c r="I74" s="100">
        <v>95.216296635385675</v>
      </c>
      <c r="J74" s="100">
        <v>94.113571407950573</v>
      </c>
      <c r="K74" s="101">
        <v>89.175632357305219</v>
      </c>
    </row>
    <row r="75" spans="1:11" ht="11.1" customHeight="1">
      <c r="A75" s="94">
        <v>76</v>
      </c>
      <c r="B75" s="95">
        <v>94.784483780005218</v>
      </c>
      <c r="C75" s="96">
        <v>101.14489350554197</v>
      </c>
      <c r="D75" s="96">
        <v>103.48497576303272</v>
      </c>
      <c r="E75" s="97">
        <v>100.43776402075027</v>
      </c>
      <c r="F75" s="90"/>
      <c r="G75" s="94">
        <v>76</v>
      </c>
      <c r="H75" s="95">
        <v>88.613194504661735</v>
      </c>
      <c r="I75" s="96">
        <v>96.140579079007054</v>
      </c>
      <c r="J75" s="96">
        <v>99.453069133916316</v>
      </c>
      <c r="K75" s="97">
        <v>93.509861998893712</v>
      </c>
    </row>
    <row r="76" spans="1:11" ht="11.1" customHeight="1">
      <c r="A76" s="94">
        <v>77</v>
      </c>
      <c r="B76" s="95">
        <v>92.628667007765472</v>
      </c>
      <c r="C76" s="96">
        <v>100.31165508443678</v>
      </c>
      <c r="D76" s="96">
        <v>94.721699254528247</v>
      </c>
      <c r="E76" s="97">
        <v>107.13668654064288</v>
      </c>
      <c r="F76" s="90"/>
      <c r="G76" s="94">
        <v>77</v>
      </c>
      <c r="H76" s="95">
        <v>86.606999722388395</v>
      </c>
      <c r="I76" s="96">
        <v>95.538774910488826</v>
      </c>
      <c r="J76" s="96">
        <v>91.282161561585781</v>
      </c>
      <c r="K76" s="97">
        <v>99.647947786388585</v>
      </c>
    </row>
    <row r="77" spans="1:11" ht="11.1" customHeight="1">
      <c r="A77" s="94">
        <v>78</v>
      </c>
      <c r="B77" s="95">
        <v>106.76361957525393</v>
      </c>
      <c r="C77" s="96">
        <v>89.720089096978143</v>
      </c>
      <c r="D77" s="96">
        <v>97.583371279677209</v>
      </c>
      <c r="E77" s="97">
        <v>85.169774493393675</v>
      </c>
      <c r="F77" s="90"/>
      <c r="G77" s="94">
        <v>78</v>
      </c>
      <c r="H77" s="95">
        <v>99.980139385404257</v>
      </c>
      <c r="I77" s="96">
        <v>85.741766152241183</v>
      </c>
      <c r="J77" s="96">
        <v>94.437350377633535</v>
      </c>
      <c r="K77" s="97">
        <v>79.125757473310927</v>
      </c>
    </row>
    <row r="78" spans="1:11" ht="11.1" customHeight="1">
      <c r="A78" s="94">
        <v>79</v>
      </c>
      <c r="B78" s="95">
        <v>90.471515532369878</v>
      </c>
      <c r="C78" s="96">
        <v>85.119952018537816</v>
      </c>
      <c r="D78" s="96">
        <v>92.283572419042855</v>
      </c>
      <c r="E78" s="97">
        <v>86.674993013195476</v>
      </c>
      <c r="F78" s="90"/>
      <c r="G78" s="94">
        <v>79</v>
      </c>
      <c r="H78" s="95">
        <v>84.974641878879495</v>
      </c>
      <c r="I78" s="96">
        <v>81.744580255728494</v>
      </c>
      <c r="J78" s="96">
        <v>89.826550716938499</v>
      </c>
      <c r="K78" s="97">
        <v>80.418000195061879</v>
      </c>
    </row>
    <row r="79" spans="1:11" ht="11.1" customHeight="1">
      <c r="A79" s="98">
        <v>80</v>
      </c>
      <c r="B79" s="99">
        <v>89.80480803615491</v>
      </c>
      <c r="C79" s="100">
        <v>93.154247874649997</v>
      </c>
      <c r="D79" s="100">
        <v>95.382133183014304</v>
      </c>
      <c r="E79" s="101">
        <v>107.49123979469901</v>
      </c>
      <c r="F79" s="90"/>
      <c r="G79" s="98">
        <v>80</v>
      </c>
      <c r="H79" s="99">
        <v>84.633094520265033</v>
      </c>
      <c r="I79" s="100">
        <v>89.946501600009881</v>
      </c>
      <c r="J79" s="100">
        <v>93.437927443586304</v>
      </c>
      <c r="K79" s="101">
        <v>99.580715550376226</v>
      </c>
    </row>
    <row r="80" spans="1:11" ht="11.1" customHeight="1">
      <c r="A80" s="94">
        <v>81</v>
      </c>
      <c r="B80" s="95">
        <v>86.928643624376249</v>
      </c>
      <c r="C80" s="96">
        <v>103.00395178622719</v>
      </c>
      <c r="D80" s="96">
        <v>96.823217962545371</v>
      </c>
      <c r="E80" s="97">
        <v>96.941903522582436</v>
      </c>
      <c r="F80" s="90"/>
      <c r="G80" s="94">
        <v>81</v>
      </c>
      <c r="H80" s="95">
        <v>82.159203207806868</v>
      </c>
      <c r="I80" s="96">
        <v>99.945705319313632</v>
      </c>
      <c r="J80" s="96">
        <v>95.416868297404037</v>
      </c>
      <c r="K80" s="97">
        <v>89.652199670510242</v>
      </c>
    </row>
    <row r="81" spans="1:11" ht="11.1" customHeight="1">
      <c r="A81" s="94">
        <v>82</v>
      </c>
      <c r="B81" s="95">
        <v>89.979067707424562</v>
      </c>
      <c r="C81" s="96">
        <v>93.257235429223101</v>
      </c>
      <c r="D81" s="96">
        <v>91.508315580720122</v>
      </c>
      <c r="E81" s="97">
        <v>99.35811599891899</v>
      </c>
      <c r="F81" s="90"/>
      <c r="G81" s="94">
        <v>82</v>
      </c>
      <c r="H81" s="95">
        <v>85.244856228199893</v>
      </c>
      <c r="I81" s="96">
        <v>90.884540280028247</v>
      </c>
      <c r="J81" s="96">
        <v>90.679446349130046</v>
      </c>
      <c r="K81" s="97">
        <v>91.724288146709</v>
      </c>
    </row>
    <row r="82" spans="1:11" ht="11.1" customHeight="1">
      <c r="A82" s="94">
        <v>83</v>
      </c>
      <c r="B82" s="95">
        <v>95.594730017552635</v>
      </c>
      <c r="C82" s="96">
        <v>96.78601303845862</v>
      </c>
      <c r="D82" s="96">
        <v>91.564191076153961</v>
      </c>
      <c r="E82" s="97">
        <v>86.048905283708848</v>
      </c>
      <c r="F82" s="90"/>
      <c r="G82" s="94">
        <v>83</v>
      </c>
      <c r="H82" s="95">
        <v>90.698769526851336</v>
      </c>
      <c r="I82" s="96">
        <v>94.683973509713269</v>
      </c>
      <c r="J82" s="96">
        <v>91.198364695826186</v>
      </c>
      <c r="K82" s="97">
        <v>79.275634766837484</v>
      </c>
    </row>
    <row r="83" spans="1:11" ht="11.1" customHeight="1">
      <c r="A83" s="94">
        <v>84</v>
      </c>
      <c r="B83" s="95">
        <v>73.347088665727256</v>
      </c>
      <c r="C83" s="96"/>
      <c r="D83" s="96">
        <v>92.206234205889132</v>
      </c>
      <c r="E83" s="97">
        <v>87.308013171356706</v>
      </c>
      <c r="F83" s="90"/>
      <c r="G83" s="94">
        <v>84</v>
      </c>
      <c r="H83" s="95">
        <v>69.651678715516127</v>
      </c>
      <c r="I83" s="96"/>
      <c r="J83" s="96">
        <v>92.265595857444566</v>
      </c>
      <c r="K83" s="97">
        <v>80.246197903044873</v>
      </c>
    </row>
    <row r="84" spans="1:11" ht="11.1" customHeight="1">
      <c r="A84" s="98">
        <v>85</v>
      </c>
      <c r="B84" s="99">
        <v>67.758307946859176</v>
      </c>
      <c r="C84" s="100">
        <v>94.638012980279456</v>
      </c>
      <c r="D84" s="100">
        <v>89.825603931077694</v>
      </c>
      <c r="E84" s="101">
        <v>105.32377799723147</v>
      </c>
      <c r="F84" s="90"/>
      <c r="G84" s="98">
        <v>85</v>
      </c>
      <c r="H84" s="99">
        <v>64.358908275335253</v>
      </c>
      <c r="I84" s="100">
        <v>93.123804772594994</v>
      </c>
      <c r="J84" s="100">
        <v>90.259754283046817</v>
      </c>
      <c r="K84" s="101">
        <v>96.540894021672159</v>
      </c>
    </row>
    <row r="85" spans="1:11" ht="11.1" customHeight="1">
      <c r="A85" s="94">
        <v>86</v>
      </c>
      <c r="B85" s="95">
        <v>87.556694931966078</v>
      </c>
      <c r="C85" s="96"/>
      <c r="D85" s="96"/>
      <c r="E85" s="97">
        <v>88.964297034454802</v>
      </c>
      <c r="F85" s="90"/>
      <c r="G85" s="94">
        <v>86</v>
      </c>
      <c r="H85" s="95">
        <v>83.105091359321648</v>
      </c>
      <c r="I85" s="96"/>
      <c r="J85" s="96"/>
      <c r="K85" s="97">
        <v>81.287387320924381</v>
      </c>
    </row>
    <row r="86" spans="1:11" ht="11.1" customHeight="1">
      <c r="A86" s="94">
        <v>87</v>
      </c>
      <c r="B86" s="95"/>
      <c r="C86" s="96"/>
      <c r="D86" s="96">
        <v>77.090956555518304</v>
      </c>
      <c r="E86" s="97">
        <v>86.312203850877665</v>
      </c>
      <c r="F86" s="90"/>
      <c r="G86" s="94">
        <v>87</v>
      </c>
      <c r="H86" s="95"/>
      <c r="I86" s="96"/>
      <c r="J86" s="96">
        <v>77.993714567886101</v>
      </c>
      <c r="K86" s="97">
        <v>78.593921564485086</v>
      </c>
    </row>
    <row r="87" spans="1:11" ht="11.1" customHeight="1">
      <c r="A87" s="94">
        <v>88</v>
      </c>
      <c r="B87" s="95"/>
      <c r="C87" s="96"/>
      <c r="D87" s="96"/>
      <c r="E87" s="97">
        <v>81.01034547477505</v>
      </c>
      <c r="F87" s="90"/>
      <c r="G87" s="94">
        <v>88</v>
      </c>
      <c r="H87" s="95"/>
      <c r="I87" s="96"/>
      <c r="J87" s="96"/>
      <c r="K87" s="97">
        <v>73.468076226533469</v>
      </c>
    </row>
    <row r="88" spans="1:11" ht="11.1" customHeight="1">
      <c r="A88" s="94">
        <v>89</v>
      </c>
      <c r="B88" s="95"/>
      <c r="C88" s="96"/>
      <c r="D88" s="96"/>
      <c r="E88" s="97">
        <v>85.615341325025796</v>
      </c>
      <c r="F88" s="90"/>
      <c r="G88" s="94">
        <v>89</v>
      </c>
      <c r="H88" s="95"/>
      <c r="I88" s="96"/>
      <c r="J88" s="96"/>
      <c r="K88" s="97">
        <v>77.271372008512529</v>
      </c>
    </row>
    <row r="89" spans="1:11" ht="11.1" customHeight="1">
      <c r="A89" s="98">
        <v>90</v>
      </c>
      <c r="B89" s="99"/>
      <c r="C89" s="100"/>
      <c r="D89" s="100"/>
      <c r="E89" s="101">
        <v>84.723649287095057</v>
      </c>
      <c r="F89" s="90"/>
      <c r="G89" s="98">
        <v>90</v>
      </c>
      <c r="H89" s="99"/>
      <c r="I89" s="100"/>
      <c r="J89" s="100"/>
      <c r="K89" s="101">
        <v>76.025591308803058</v>
      </c>
    </row>
    <row r="90" spans="1:11" ht="11.1" customHeight="1">
      <c r="A90" s="94">
        <v>91</v>
      </c>
      <c r="B90" s="95"/>
      <c r="C90" s="96"/>
      <c r="D90" s="96"/>
      <c r="E90" s="97"/>
      <c r="F90" s="90"/>
      <c r="G90" s="94">
        <v>91</v>
      </c>
      <c r="H90" s="95"/>
      <c r="I90" s="96"/>
      <c r="J90" s="96"/>
      <c r="K90" s="97"/>
    </row>
    <row r="91" spans="1:11" ht="11.1" customHeight="1">
      <c r="A91" s="94">
        <v>92</v>
      </c>
      <c r="B91" s="95"/>
      <c r="C91" s="96"/>
      <c r="D91" s="96"/>
      <c r="E91" s="97"/>
      <c r="F91" s="90"/>
      <c r="G91" s="94">
        <v>92</v>
      </c>
      <c r="H91" s="95"/>
      <c r="I91" s="96"/>
      <c r="J91" s="96"/>
      <c r="K91" s="97"/>
    </row>
    <row r="92" spans="1:11" ht="11.1" customHeight="1">
      <c r="A92" s="94">
        <v>93</v>
      </c>
      <c r="B92" s="95">
        <v>108.15965973555694</v>
      </c>
      <c r="C92" s="96"/>
      <c r="D92" s="96">
        <v>76.718059674025966</v>
      </c>
      <c r="E92" s="97"/>
      <c r="F92" s="90"/>
      <c r="G92" s="94">
        <v>93</v>
      </c>
      <c r="H92" s="95">
        <v>98.120548513800387</v>
      </c>
      <c r="I92" s="96"/>
      <c r="J92" s="96">
        <v>77.790309777239742</v>
      </c>
      <c r="K92" s="97"/>
    </row>
    <row r="93" spans="1:11" ht="11.1" customHeight="1">
      <c r="A93" s="94">
        <v>94</v>
      </c>
      <c r="B93" s="95"/>
      <c r="C93" s="96"/>
      <c r="D93" s="96"/>
      <c r="E93" s="97"/>
      <c r="F93" s="90"/>
      <c r="G93" s="94">
        <v>94</v>
      </c>
      <c r="H93" s="95"/>
      <c r="I93" s="96"/>
      <c r="J93" s="96"/>
      <c r="K93" s="97"/>
    </row>
    <row r="94" spans="1:11" ht="11.1" customHeight="1">
      <c r="A94" s="98">
        <v>95</v>
      </c>
      <c r="B94" s="99"/>
      <c r="C94" s="100"/>
      <c r="D94" s="100"/>
      <c r="E94" s="101"/>
      <c r="F94" s="90"/>
      <c r="G94" s="98">
        <v>95</v>
      </c>
      <c r="H94" s="99"/>
      <c r="I94" s="100"/>
      <c r="J94" s="100"/>
      <c r="K94" s="101"/>
    </row>
    <row r="95" spans="1:11" ht="11.1" customHeight="1">
      <c r="A95" s="94">
        <v>96</v>
      </c>
      <c r="B95" s="95"/>
      <c r="C95" s="96"/>
      <c r="D95" s="96"/>
      <c r="E95" s="97"/>
      <c r="F95" s="90"/>
      <c r="G95" s="94">
        <v>96</v>
      </c>
      <c r="H95" s="95"/>
      <c r="I95" s="96"/>
      <c r="J95" s="96"/>
      <c r="K95" s="97"/>
    </row>
    <row r="96" spans="1:11" ht="11.1" customHeight="1">
      <c r="A96" s="94">
        <v>97</v>
      </c>
      <c r="B96" s="95"/>
      <c r="C96" s="96"/>
      <c r="D96" s="96"/>
      <c r="E96" s="97"/>
      <c r="F96" s="90"/>
      <c r="G96" s="94">
        <v>97</v>
      </c>
      <c r="H96" s="95"/>
      <c r="I96" s="96"/>
      <c r="J96" s="96"/>
      <c r="K96" s="97"/>
    </row>
    <row r="97" spans="1:11" ht="11.1" customHeight="1">
      <c r="A97" s="94">
        <v>98</v>
      </c>
      <c r="B97" s="95"/>
      <c r="C97" s="96"/>
      <c r="D97" s="96"/>
      <c r="E97" s="97"/>
      <c r="F97" s="90"/>
      <c r="G97" s="94">
        <v>98</v>
      </c>
      <c r="H97" s="95"/>
      <c r="I97" s="96"/>
      <c r="J97" s="96"/>
      <c r="K97" s="97"/>
    </row>
    <row r="98" spans="1:11" ht="11.1" customHeight="1">
      <c r="A98" s="94">
        <v>99</v>
      </c>
      <c r="B98" s="95"/>
      <c r="C98" s="96"/>
      <c r="D98" s="96"/>
      <c r="E98" s="97"/>
      <c r="F98" s="90"/>
      <c r="G98" s="94">
        <v>99</v>
      </c>
      <c r="H98" s="95"/>
      <c r="I98" s="96"/>
      <c r="J98" s="96"/>
      <c r="K98" s="97"/>
    </row>
    <row r="99" spans="1:11" ht="11.1" customHeight="1" thickBot="1">
      <c r="A99" s="102">
        <v>100</v>
      </c>
      <c r="B99" s="103"/>
      <c r="C99" s="104"/>
      <c r="D99" s="104"/>
      <c r="E99" s="105"/>
      <c r="F99" s="90"/>
      <c r="G99" s="102">
        <v>100</v>
      </c>
      <c r="H99" s="103"/>
      <c r="I99" s="104"/>
      <c r="J99" s="104"/>
      <c r="K99" s="10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>
      <c r="B2" s="119" t="s">
        <v>109</v>
      </c>
      <c r="C2" s="41"/>
      <c r="D2" s="1"/>
    </row>
    <row r="3" spans="2:18" ht="12.95" customHeight="1" thickBot="1">
      <c r="B3" s="42" t="s">
        <v>42</v>
      </c>
      <c r="C3" s="42" t="s">
        <v>88</v>
      </c>
      <c r="D3" s="43" t="s">
        <v>93</v>
      </c>
      <c r="E3" s="43" t="s">
        <v>9</v>
      </c>
      <c r="F3" s="107" t="s">
        <v>10</v>
      </c>
      <c r="H3" s="42" t="s">
        <v>42</v>
      </c>
      <c r="I3" s="42" t="s">
        <v>88</v>
      </c>
      <c r="J3" s="43" t="s">
        <v>93</v>
      </c>
      <c r="K3" s="43" t="s">
        <v>9</v>
      </c>
      <c r="L3" s="107" t="s">
        <v>10</v>
      </c>
      <c r="N3" s="42" t="s">
        <v>42</v>
      </c>
      <c r="O3" s="42" t="s">
        <v>88</v>
      </c>
      <c r="P3" s="43" t="s">
        <v>93</v>
      </c>
      <c r="Q3" s="43" t="s">
        <v>9</v>
      </c>
      <c r="R3" s="107" t="s">
        <v>10</v>
      </c>
    </row>
    <row r="4" spans="2:18" ht="12.95" customHeight="1">
      <c r="B4" s="50">
        <v>5</v>
      </c>
      <c r="C4" s="70">
        <v>75.009418507685083</v>
      </c>
      <c r="D4" s="70"/>
      <c r="E4" s="70"/>
      <c r="F4" s="108">
        <v>65.882146124897304</v>
      </c>
      <c r="H4" s="51">
        <v>40</v>
      </c>
      <c r="I4" s="73">
        <v>96.11527236963633</v>
      </c>
      <c r="J4" s="74">
        <v>96.338170268187994</v>
      </c>
      <c r="K4" s="74">
        <v>96.453185588355552</v>
      </c>
      <c r="L4" s="110">
        <v>95.184095940695258</v>
      </c>
      <c r="N4" s="51">
        <v>75</v>
      </c>
      <c r="O4" s="73">
        <v>96.265360355143116</v>
      </c>
      <c r="P4" s="74">
        <v>98.275454760217329</v>
      </c>
      <c r="Q4" s="74">
        <v>96.097158353967686</v>
      </c>
      <c r="R4" s="110">
        <v>90.046430488566557</v>
      </c>
    </row>
    <row r="5" spans="2:18" ht="12.95" customHeight="1">
      <c r="B5" s="46">
        <v>6</v>
      </c>
      <c r="C5" s="71">
        <v>90.178722829079575</v>
      </c>
      <c r="D5" s="72">
        <v>80.110344516737428</v>
      </c>
      <c r="E5" s="72">
        <v>63.705465531597682</v>
      </c>
      <c r="F5" s="109">
        <v>77.492639200719267</v>
      </c>
      <c r="H5" s="46">
        <v>41</v>
      </c>
      <c r="I5" s="71">
        <v>95.263101418215996</v>
      </c>
      <c r="J5" s="72">
        <v>95.571189088332773</v>
      </c>
      <c r="K5" s="72">
        <v>97.53773565947202</v>
      </c>
      <c r="L5" s="109">
        <v>97.006753640036663</v>
      </c>
      <c r="N5" s="46">
        <v>76</v>
      </c>
      <c r="O5" s="71">
        <v>88.405896014710095</v>
      </c>
      <c r="P5" s="72">
        <v>99.062498639251402</v>
      </c>
      <c r="Q5" s="72">
        <v>101.38993365905282</v>
      </c>
      <c r="R5" s="109">
        <v>94.347027993140586</v>
      </c>
    </row>
    <row r="6" spans="2:18" ht="12.95" customHeight="1">
      <c r="B6" s="46">
        <v>7</v>
      </c>
      <c r="C6" s="71">
        <v>88.655941899338472</v>
      </c>
      <c r="D6" s="72">
        <v>82.674323580942939</v>
      </c>
      <c r="E6" s="72">
        <v>94.843040586420912</v>
      </c>
      <c r="F6" s="109">
        <v>77.057829088713063</v>
      </c>
      <c r="H6" s="46">
        <v>42</v>
      </c>
      <c r="I6" s="71">
        <v>96.479689174238388</v>
      </c>
      <c r="J6" s="72">
        <v>96.927014224571877</v>
      </c>
      <c r="K6" s="72">
        <v>95.189978831179488</v>
      </c>
      <c r="L6" s="109">
        <v>96.408026772123392</v>
      </c>
      <c r="N6" s="46">
        <v>77</v>
      </c>
      <c r="O6" s="71">
        <v>86.126992598036296</v>
      </c>
      <c r="P6" s="72">
        <v>98.143655888929402</v>
      </c>
      <c r="Q6" s="72">
        <v>92.910554211455889</v>
      </c>
      <c r="R6" s="109">
        <v>100.45683440917968</v>
      </c>
    </row>
    <row r="7" spans="2:18" ht="12.95" customHeight="1">
      <c r="B7" s="46">
        <v>8</v>
      </c>
      <c r="C7" s="71">
        <v>89.686389169285391</v>
      </c>
      <c r="D7" s="72">
        <v>82.285675429307418</v>
      </c>
      <c r="E7" s="72">
        <v>79.596700285420923</v>
      </c>
      <c r="F7" s="109">
        <v>88.924255752682484</v>
      </c>
      <c r="H7" s="46">
        <v>43</v>
      </c>
      <c r="I7" s="71">
        <v>94.197547993172265</v>
      </c>
      <c r="J7" s="72">
        <v>96.5374662967549</v>
      </c>
      <c r="K7" s="72">
        <v>95.878094825788637</v>
      </c>
      <c r="L7" s="109">
        <v>95.510832192052348</v>
      </c>
      <c r="N7" s="46">
        <v>78</v>
      </c>
      <c r="O7" s="71">
        <v>98.951073943032767</v>
      </c>
      <c r="P7" s="72">
        <v>87.68582650154751</v>
      </c>
      <c r="Q7" s="72">
        <v>95.946919574113394</v>
      </c>
      <c r="R7" s="109">
        <v>79.6997412058668</v>
      </c>
    </row>
    <row r="8" spans="2:18" ht="12.95" customHeight="1">
      <c r="B8" s="46">
        <v>9</v>
      </c>
      <c r="C8" s="71">
        <v>95.500235840311504</v>
      </c>
      <c r="D8" s="72">
        <v>98.918075397748495</v>
      </c>
      <c r="E8" s="72">
        <v>83.810658097698166</v>
      </c>
      <c r="F8" s="109">
        <v>86.963435070455674</v>
      </c>
      <c r="H8" s="46">
        <v>44</v>
      </c>
      <c r="I8" s="71">
        <v>97.293826036882052</v>
      </c>
      <c r="J8" s="72">
        <v>97.052152840716516</v>
      </c>
      <c r="K8" s="72">
        <v>96.316442649688994</v>
      </c>
      <c r="L8" s="109">
        <v>96.160562599295389</v>
      </c>
      <c r="N8" s="46">
        <v>79</v>
      </c>
      <c r="O8" s="71">
        <v>83.586167338374921</v>
      </c>
      <c r="P8" s="72">
        <v>83.153726614213724</v>
      </c>
      <c r="Q8" s="72">
        <v>91.07436107506021</v>
      </c>
      <c r="R8" s="109">
        <v>80.929193440035945</v>
      </c>
    </row>
    <row r="9" spans="2:18" ht="12.95" customHeight="1">
      <c r="B9" s="51">
        <v>10</v>
      </c>
      <c r="C9" s="73">
        <v>94.923754048053482</v>
      </c>
      <c r="D9" s="74">
        <v>100.01473293950609</v>
      </c>
      <c r="E9" s="74">
        <v>71.842391896207573</v>
      </c>
      <c r="F9" s="110">
        <v>90.419180315242528</v>
      </c>
      <c r="H9" s="51">
        <v>45</v>
      </c>
      <c r="I9" s="73">
        <v>94.749123356728319</v>
      </c>
      <c r="J9" s="74">
        <v>96.087476349018033</v>
      </c>
      <c r="K9" s="74">
        <v>97.354767442057238</v>
      </c>
      <c r="L9" s="110">
        <v>95.224225568036232</v>
      </c>
      <c r="N9" s="51">
        <v>80</v>
      </c>
      <c r="O9" s="73">
        <v>82.732966836873089</v>
      </c>
      <c r="P9" s="74">
        <v>91.038969230779216</v>
      </c>
      <c r="Q9" s="74">
        <v>94.532640003758104</v>
      </c>
      <c r="R9" s="110">
        <v>100.12029715556325</v>
      </c>
    </row>
    <row r="10" spans="2:18" ht="12.95" customHeight="1">
      <c r="B10" s="46">
        <v>11</v>
      </c>
      <c r="C10" s="71">
        <v>95.251303254992905</v>
      </c>
      <c r="D10" s="72"/>
      <c r="E10" s="72">
        <v>87.254252535174317</v>
      </c>
      <c r="F10" s="109">
        <v>92.399586441058375</v>
      </c>
      <c r="H10" s="46">
        <v>46</v>
      </c>
      <c r="I10" s="71">
        <v>95.699816247711738</v>
      </c>
      <c r="J10" s="72">
        <v>95.189105972933348</v>
      </c>
      <c r="K10" s="72">
        <v>99.385501880779145</v>
      </c>
      <c r="L10" s="109">
        <v>97.601351585919247</v>
      </c>
      <c r="N10" s="46">
        <v>81</v>
      </c>
      <c r="O10" s="71">
        <v>79.790699808565364</v>
      </c>
      <c r="P10" s="72">
        <v>100.62964855758733</v>
      </c>
      <c r="Q10" s="72">
        <v>96.317860758645963</v>
      </c>
      <c r="R10" s="109">
        <v>90.049502289473949</v>
      </c>
    </row>
    <row r="11" spans="2:18" ht="12.95" customHeight="1">
      <c r="B11" s="46">
        <v>12</v>
      </c>
      <c r="C11" s="71">
        <v>89.426768358831055</v>
      </c>
      <c r="D11" s="72">
        <v>99.130138481535425</v>
      </c>
      <c r="E11" s="72">
        <v>94.295757486352784</v>
      </c>
      <c r="F11" s="109">
        <v>87.636081577122425</v>
      </c>
      <c r="H11" s="46">
        <v>47</v>
      </c>
      <c r="I11" s="71">
        <v>98.304360730403602</v>
      </c>
      <c r="J11" s="72">
        <v>98.927581531546792</v>
      </c>
      <c r="K11" s="72">
        <v>94.595780767023797</v>
      </c>
      <c r="L11" s="109">
        <v>99.642442446341278</v>
      </c>
      <c r="N11" s="46">
        <v>82</v>
      </c>
      <c r="O11" s="71">
        <v>82.217275575604432</v>
      </c>
      <c r="P11" s="72">
        <v>91.035594917612798</v>
      </c>
      <c r="Q11" s="72">
        <v>91.31900782738353</v>
      </c>
      <c r="R11" s="109">
        <v>92.034908246010616</v>
      </c>
    </row>
    <row r="12" spans="2:18" ht="12.95" customHeight="1">
      <c r="B12" s="46">
        <v>13</v>
      </c>
      <c r="C12" s="71">
        <v>96.393490850016533</v>
      </c>
      <c r="D12" s="72">
        <v>92.669874062659503</v>
      </c>
      <c r="E12" s="72">
        <v>97.988711560158123</v>
      </c>
      <c r="F12" s="109">
        <v>90.869629850922792</v>
      </c>
      <c r="H12" s="46">
        <v>48</v>
      </c>
      <c r="I12" s="71">
        <v>99.724654151860406</v>
      </c>
      <c r="J12" s="72">
        <v>98.423812938513223</v>
      </c>
      <c r="K12" s="72">
        <v>96.431830017305984</v>
      </c>
      <c r="L12" s="109">
        <v>95.201319212589368</v>
      </c>
      <c r="N12" s="46">
        <v>83</v>
      </c>
      <c r="O12" s="71">
        <v>86.885463091182771</v>
      </c>
      <c r="P12" s="72">
        <v>94.34247854071468</v>
      </c>
      <c r="Q12" s="72">
        <v>91.593007501354933</v>
      </c>
      <c r="R12" s="109">
        <v>79.455732243589893</v>
      </c>
    </row>
    <row r="13" spans="2:18" ht="12.95" customHeight="1">
      <c r="B13" s="46">
        <v>14</v>
      </c>
      <c r="C13" s="71">
        <v>95.900024981631773</v>
      </c>
      <c r="D13" s="72">
        <v>98.352243263357693</v>
      </c>
      <c r="E13" s="72">
        <v>96.917594378462439</v>
      </c>
      <c r="F13" s="109">
        <v>95.384059542756631</v>
      </c>
      <c r="H13" s="46">
        <v>49</v>
      </c>
      <c r="I13" s="71">
        <v>99.265124374943397</v>
      </c>
      <c r="J13" s="72">
        <v>100.71279201867725</v>
      </c>
      <c r="K13" s="72">
        <v>99.648540210020002</v>
      </c>
      <c r="L13" s="109">
        <v>101.17625710907967</v>
      </c>
      <c r="N13" s="46">
        <v>84</v>
      </c>
      <c r="O13" s="71">
        <v>66.240737230995123</v>
      </c>
      <c r="P13" s="72"/>
      <c r="Q13" s="72">
        <v>92.378229341705946</v>
      </c>
      <c r="R13" s="109">
        <v>80.332372943748297</v>
      </c>
    </row>
    <row r="14" spans="2:18" ht="12.95" customHeight="1">
      <c r="B14" s="51">
        <v>15</v>
      </c>
      <c r="C14" s="73">
        <v>95.551567649647112</v>
      </c>
      <c r="D14" s="74">
        <v>96.446528348920225</v>
      </c>
      <c r="E14" s="74">
        <v>98.2035675608915</v>
      </c>
      <c r="F14" s="110">
        <v>95.835558684152417</v>
      </c>
      <c r="H14" s="51">
        <v>50</v>
      </c>
      <c r="I14" s="73">
        <v>99.337087512834771</v>
      </c>
      <c r="J14" s="74">
        <v>100.12157619967101</v>
      </c>
      <c r="K14" s="74">
        <v>98.472632084346955</v>
      </c>
      <c r="L14" s="110">
        <v>101.89909819611628</v>
      </c>
      <c r="N14" s="51">
        <v>85</v>
      </c>
      <c r="O14" s="73">
        <v>60.731187041088816</v>
      </c>
      <c r="P14" s="74">
        <v>91.805570933549163</v>
      </c>
      <c r="Q14" s="74">
        <v>90.069252480001126</v>
      </c>
      <c r="R14" s="110">
        <v>96.519257783657437</v>
      </c>
    </row>
    <row r="15" spans="2:18" ht="12.95" customHeight="1">
      <c r="B15" s="46">
        <v>16</v>
      </c>
      <c r="C15" s="71">
        <v>99.596219390462153</v>
      </c>
      <c r="D15" s="72">
        <v>96.62759089364593</v>
      </c>
      <c r="E15" s="72">
        <v>96.315335225745841</v>
      </c>
      <c r="F15" s="109">
        <v>92.893663337357765</v>
      </c>
      <c r="H15" s="46">
        <v>51</v>
      </c>
      <c r="I15" s="71">
        <v>97.024437893408901</v>
      </c>
      <c r="J15" s="72">
        <v>99.865127207321095</v>
      </c>
      <c r="K15" s="72">
        <v>98.593440572350033</v>
      </c>
      <c r="L15" s="109">
        <v>100.0870221241962</v>
      </c>
      <c r="N15" s="46">
        <v>86</v>
      </c>
      <c r="O15" s="71">
        <v>77.791630814617093</v>
      </c>
      <c r="P15" s="72"/>
      <c r="Q15" s="72"/>
      <c r="R15" s="109">
        <v>81.153816496688123</v>
      </c>
    </row>
    <row r="16" spans="2:18" ht="12.95" customHeight="1">
      <c r="B16" s="46">
        <v>17</v>
      </c>
      <c r="C16" s="71">
        <v>100.04516711833784</v>
      </c>
      <c r="D16" s="72">
        <v>98.55994177381902</v>
      </c>
      <c r="E16" s="72">
        <v>97.347395453264483</v>
      </c>
      <c r="F16" s="109">
        <v>96.60897159066046</v>
      </c>
      <c r="H16" s="46">
        <v>52</v>
      </c>
      <c r="I16" s="71">
        <v>99.15676460654123</v>
      </c>
      <c r="J16" s="72">
        <v>98.295916074730812</v>
      </c>
      <c r="K16" s="72">
        <v>94.836598141406341</v>
      </c>
      <c r="L16" s="109">
        <v>93.553014772095864</v>
      </c>
      <c r="N16" s="46">
        <v>87</v>
      </c>
      <c r="O16" s="71"/>
      <c r="P16" s="72"/>
      <c r="Q16" s="72">
        <v>77.242398968837662</v>
      </c>
      <c r="R16" s="109">
        <v>78.341644779216367</v>
      </c>
    </row>
    <row r="17" spans="2:18" ht="12.95" customHeight="1">
      <c r="B17" s="46">
        <v>18</v>
      </c>
      <c r="C17" s="71">
        <v>98.293727395770929</v>
      </c>
      <c r="D17" s="72">
        <v>97.389339623757166</v>
      </c>
      <c r="E17" s="72">
        <v>98.382186426396828</v>
      </c>
      <c r="F17" s="109">
        <v>95.967256279252737</v>
      </c>
      <c r="H17" s="46">
        <v>53</v>
      </c>
      <c r="I17" s="71">
        <v>96.868607464568058</v>
      </c>
      <c r="J17" s="72">
        <v>98.905195566003997</v>
      </c>
      <c r="K17" s="72">
        <v>94.671641864729324</v>
      </c>
      <c r="L17" s="109">
        <v>95.304988867204315</v>
      </c>
      <c r="N17" s="46">
        <v>88</v>
      </c>
      <c r="O17" s="71"/>
      <c r="P17" s="72"/>
      <c r="Q17" s="72"/>
      <c r="R17" s="109">
        <v>73.10380340599481</v>
      </c>
    </row>
    <row r="18" spans="2:18" ht="12.95" customHeight="1">
      <c r="B18" s="46">
        <v>19</v>
      </c>
      <c r="C18" s="71">
        <v>99.43883277216608</v>
      </c>
      <c r="D18" s="72">
        <v>97.746507965722756</v>
      </c>
      <c r="E18" s="72">
        <v>97.62224697215693</v>
      </c>
      <c r="F18" s="109">
        <v>94.392270786784138</v>
      </c>
      <c r="H18" s="46">
        <v>54</v>
      </c>
      <c r="I18" s="71">
        <v>94.141668122356094</v>
      </c>
      <c r="J18" s="72">
        <v>99.81304249348338</v>
      </c>
      <c r="K18" s="72">
        <v>95.214194333484954</v>
      </c>
      <c r="L18" s="109">
        <v>92.994949681777555</v>
      </c>
      <c r="N18" s="46">
        <v>89</v>
      </c>
      <c r="O18" s="71"/>
      <c r="P18" s="72"/>
      <c r="Q18" s="72"/>
      <c r="R18" s="109">
        <v>76.735658114942694</v>
      </c>
    </row>
    <row r="19" spans="2:18" ht="12.95" customHeight="1">
      <c r="B19" s="51">
        <v>20</v>
      </c>
      <c r="C19" s="73">
        <v>98.773690078037902</v>
      </c>
      <c r="D19" s="74">
        <v>98.484848484848484</v>
      </c>
      <c r="E19" s="74">
        <v>97.742595773502245</v>
      </c>
      <c r="F19" s="110">
        <v>95.029239766081858</v>
      </c>
      <c r="H19" s="51">
        <v>55</v>
      </c>
      <c r="I19" s="73">
        <v>95.049559333721916</v>
      </c>
      <c r="J19" s="74"/>
      <c r="K19" s="74">
        <v>97.036401152054282</v>
      </c>
      <c r="L19" s="110">
        <v>95.347998720024989</v>
      </c>
      <c r="N19" s="51">
        <v>90</v>
      </c>
      <c r="O19" s="73"/>
      <c r="P19" s="74"/>
      <c r="Q19" s="74"/>
      <c r="R19" s="110">
        <v>75.326660902346092</v>
      </c>
    </row>
    <row r="20" spans="2:18" ht="12.95" customHeight="1">
      <c r="B20" s="46">
        <v>21</v>
      </c>
      <c r="C20" s="71">
        <v>96.619411123227906</v>
      </c>
      <c r="D20" s="72">
        <v>96.347273689782952</v>
      </c>
      <c r="E20" s="72">
        <v>97.766199780580862</v>
      </c>
      <c r="F20" s="109">
        <v>94.94040663706474</v>
      </c>
      <c r="H20" s="46">
        <v>56</v>
      </c>
      <c r="I20" s="71">
        <v>95.374980838886458</v>
      </c>
      <c r="J20" s="72">
        <v>95.518201990557344</v>
      </c>
      <c r="K20" s="72">
        <v>95.427235196374468</v>
      </c>
      <c r="L20" s="109">
        <v>94.132150463517135</v>
      </c>
      <c r="N20" s="46">
        <v>91</v>
      </c>
      <c r="O20" s="71"/>
      <c r="P20" s="72"/>
      <c r="Q20" s="72"/>
      <c r="R20" s="109"/>
    </row>
    <row r="21" spans="2:18" ht="12.95" customHeight="1">
      <c r="B21" s="46">
        <v>22</v>
      </c>
      <c r="C21" s="71">
        <v>100</v>
      </c>
      <c r="D21" s="72">
        <v>98.8056460369164</v>
      </c>
      <c r="E21" s="72">
        <v>97.410358565737056</v>
      </c>
      <c r="F21" s="109">
        <v>96.818398474737833</v>
      </c>
      <c r="H21" s="46">
        <v>57</v>
      </c>
      <c r="I21" s="71">
        <v>95.635378354497249</v>
      </c>
      <c r="J21" s="72">
        <v>97.089191359061971</v>
      </c>
      <c r="K21" s="72">
        <v>95.304332166586121</v>
      </c>
      <c r="L21" s="109">
        <v>96.69833905220203</v>
      </c>
      <c r="N21" s="46">
        <v>92</v>
      </c>
      <c r="O21" s="71"/>
      <c r="P21" s="72"/>
      <c r="Q21" s="72"/>
      <c r="R21" s="109"/>
    </row>
    <row r="22" spans="2:18" ht="12.95" customHeight="1">
      <c r="B22" s="46">
        <v>23</v>
      </c>
      <c r="C22" s="71">
        <v>98.883928571428555</v>
      </c>
      <c r="D22" s="72">
        <v>99.020674646354735</v>
      </c>
      <c r="E22" s="72">
        <v>97.240865026099925</v>
      </c>
      <c r="F22" s="109">
        <v>97.061283000836212</v>
      </c>
      <c r="H22" s="46">
        <v>58</v>
      </c>
      <c r="I22" s="71">
        <v>94.252110566448778</v>
      </c>
      <c r="J22" s="72">
        <v>99.264298831353742</v>
      </c>
      <c r="K22" s="72">
        <v>96.638477973615622</v>
      </c>
      <c r="L22" s="109">
        <v>95.77327828171353</v>
      </c>
      <c r="N22" s="46">
        <v>93</v>
      </c>
      <c r="O22" s="71">
        <v>84.805488657170159</v>
      </c>
      <c r="P22" s="72"/>
      <c r="Q22" s="72">
        <v>73.959532867658012</v>
      </c>
      <c r="R22" s="109"/>
    </row>
    <row r="23" spans="2:18" ht="12.95" customHeight="1">
      <c r="B23" s="46">
        <v>24</v>
      </c>
      <c r="C23" s="71">
        <v>99.216125419932808</v>
      </c>
      <c r="D23" s="72">
        <v>99.020674646354735</v>
      </c>
      <c r="E23" s="72">
        <v>96.544916090819328</v>
      </c>
      <c r="F23" s="109">
        <v>97.445430558887011</v>
      </c>
      <c r="H23" s="46">
        <v>59</v>
      </c>
      <c r="I23" s="71">
        <v>96.559453704537248</v>
      </c>
      <c r="J23" s="72">
        <v>99.367297840098914</v>
      </c>
      <c r="K23" s="72">
        <v>92.019743033456223</v>
      </c>
      <c r="L23" s="109">
        <v>92.818441279866803</v>
      </c>
      <c r="N23" s="46">
        <v>94</v>
      </c>
      <c r="O23" s="71"/>
      <c r="P23" s="72"/>
      <c r="Q23" s="72"/>
      <c r="R23" s="109"/>
    </row>
    <row r="24" spans="2:18" ht="12.95" customHeight="1">
      <c r="B24" s="51">
        <v>25</v>
      </c>
      <c r="C24" s="73">
        <v>98.994413407821241</v>
      </c>
      <c r="D24" s="74">
        <v>99.562363238512035</v>
      </c>
      <c r="E24" s="74">
        <v>97.604790419161674</v>
      </c>
      <c r="F24" s="110">
        <v>96.945471900727838</v>
      </c>
      <c r="H24" s="51">
        <v>60</v>
      </c>
      <c r="I24" s="73">
        <v>97.222636765694773</v>
      </c>
      <c r="J24" s="74">
        <v>99.290780141843967</v>
      </c>
      <c r="K24" s="74">
        <v>99.142568838699901</v>
      </c>
      <c r="L24" s="110">
        <v>96.946119673392388</v>
      </c>
      <c r="N24" s="51">
        <v>95</v>
      </c>
      <c r="O24" s="73"/>
      <c r="P24" s="74"/>
      <c r="Q24" s="74"/>
      <c r="R24" s="110"/>
    </row>
    <row r="25" spans="2:18" ht="12.95" customHeight="1">
      <c r="B25" s="46">
        <v>26</v>
      </c>
      <c r="C25" s="71">
        <v>99.216125419932808</v>
      </c>
      <c r="D25" s="72">
        <v>97.954790096878369</v>
      </c>
      <c r="E25" s="72">
        <v>100</v>
      </c>
      <c r="F25" s="109">
        <v>96.233566267914256</v>
      </c>
      <c r="H25" s="46">
        <v>61</v>
      </c>
      <c r="I25" s="71">
        <v>97.652837988761519</v>
      </c>
      <c r="J25" s="72">
        <v>98.878436025651894</v>
      </c>
      <c r="K25" s="72">
        <v>98.080421733779048</v>
      </c>
      <c r="L25" s="109">
        <v>94.532386388360223</v>
      </c>
      <c r="N25" s="46">
        <v>96</v>
      </c>
      <c r="O25" s="71"/>
      <c r="P25" s="72"/>
      <c r="Q25" s="72"/>
      <c r="R25" s="109"/>
    </row>
    <row r="26" spans="2:18" ht="12.95" customHeight="1">
      <c r="B26" s="46">
        <v>27</v>
      </c>
      <c r="C26" s="71">
        <v>98.773690078037902</v>
      </c>
      <c r="D26" s="72">
        <v>98.538170005414159</v>
      </c>
      <c r="E26" s="72">
        <v>97.897897897897892</v>
      </c>
      <c r="F26" s="109">
        <v>97.282088122605373</v>
      </c>
      <c r="H26" s="46">
        <v>62</v>
      </c>
      <c r="I26" s="71">
        <v>99.475541591554759</v>
      </c>
      <c r="J26" s="72">
        <v>101.0064011419273</v>
      </c>
      <c r="K26" s="72">
        <v>99.619223851653544</v>
      </c>
      <c r="L26" s="109">
        <v>92.74715215445984</v>
      </c>
      <c r="N26" s="46">
        <v>97</v>
      </c>
      <c r="O26" s="71"/>
      <c r="P26" s="72"/>
      <c r="Q26" s="72"/>
      <c r="R26" s="109"/>
    </row>
    <row r="27" spans="2:18" ht="12.95" customHeight="1">
      <c r="B27" s="46">
        <v>28</v>
      </c>
      <c r="C27" s="71">
        <v>97.362637362637358</v>
      </c>
      <c r="D27" s="72">
        <v>99.453551912568315</v>
      </c>
      <c r="E27" s="72">
        <v>98.563869992441425</v>
      </c>
      <c r="F27" s="109">
        <v>98.640281655942701</v>
      </c>
      <c r="H27" s="46">
        <v>63</v>
      </c>
      <c r="I27" s="71">
        <v>94.095177165500672</v>
      </c>
      <c r="J27" s="72">
        <v>98.362852998337544</v>
      </c>
      <c r="K27" s="72">
        <v>95.80787640666388</v>
      </c>
      <c r="L27" s="109">
        <v>97.891462476521724</v>
      </c>
      <c r="N27" s="46">
        <v>98</v>
      </c>
      <c r="O27" s="71"/>
      <c r="P27" s="72"/>
      <c r="Q27" s="72"/>
      <c r="R27" s="109"/>
    </row>
    <row r="28" spans="2:18" ht="12.95" customHeight="1">
      <c r="B28" s="46">
        <v>29</v>
      </c>
      <c r="C28" s="71">
        <v>99.887260428410372</v>
      </c>
      <c r="D28" s="72">
        <v>100</v>
      </c>
      <c r="E28" s="72">
        <v>99.037974683544292</v>
      </c>
      <c r="F28" s="109">
        <v>100.01230920728703</v>
      </c>
      <c r="H28" s="46">
        <v>64</v>
      </c>
      <c r="I28" s="71">
        <v>93.099381382981846</v>
      </c>
      <c r="J28" s="72">
        <v>105.52523154671</v>
      </c>
      <c r="K28" s="72">
        <v>98.435100809545688</v>
      </c>
      <c r="L28" s="109">
        <v>93.641324201039538</v>
      </c>
      <c r="N28" s="46">
        <v>99</v>
      </c>
      <c r="O28" s="71"/>
      <c r="P28" s="72"/>
      <c r="Q28" s="72"/>
      <c r="R28" s="109"/>
    </row>
    <row r="29" spans="2:18" ht="12.95" customHeight="1" thickBot="1">
      <c r="B29" s="51">
        <v>30</v>
      </c>
      <c r="C29" s="73">
        <v>98.008849557522097</v>
      </c>
      <c r="D29" s="74">
        <v>98.698481561822121</v>
      </c>
      <c r="E29" s="74">
        <v>97.609726919073481</v>
      </c>
      <c r="F29" s="110">
        <v>97.691475291571479</v>
      </c>
      <c r="H29" s="51">
        <v>65</v>
      </c>
      <c r="I29" s="73">
        <v>96.535613578616591</v>
      </c>
      <c r="J29" s="74">
        <v>99.353384156410613</v>
      </c>
      <c r="K29" s="74">
        <v>97.198419541772054</v>
      </c>
      <c r="L29" s="110">
        <v>98.220431938765174</v>
      </c>
      <c r="N29" s="115">
        <v>100</v>
      </c>
      <c r="O29" s="116"/>
      <c r="P29" s="117"/>
      <c r="Q29" s="117"/>
      <c r="R29" s="118"/>
    </row>
    <row r="30" spans="2:18" ht="12.95" customHeight="1">
      <c r="B30" s="46">
        <v>31</v>
      </c>
      <c r="C30" s="71">
        <v>96.744239677629821</v>
      </c>
      <c r="D30" s="72">
        <v>98.451274895325184</v>
      </c>
      <c r="E30" s="72">
        <v>97.907698468315132</v>
      </c>
      <c r="F30" s="109">
        <v>98.361478153776474</v>
      </c>
      <c r="H30" s="46">
        <v>66</v>
      </c>
      <c r="I30" s="71">
        <v>95.242395120493455</v>
      </c>
      <c r="J30" s="72">
        <v>96.552082686779201</v>
      </c>
      <c r="K30" s="72">
        <v>96.759132978807088</v>
      </c>
      <c r="L30" s="109">
        <v>96.674377613331501</v>
      </c>
    </row>
    <row r="31" spans="2:18" ht="12.95" customHeight="1">
      <c r="B31" s="46">
        <v>32</v>
      </c>
      <c r="C31" s="71">
        <v>99.093506914735968</v>
      </c>
      <c r="D31" s="72">
        <v>97.694595422256725</v>
      </c>
      <c r="E31" s="72">
        <v>98.364798376679104</v>
      </c>
      <c r="F31" s="109">
        <v>96.94812088291161</v>
      </c>
      <c r="H31" s="46">
        <v>67</v>
      </c>
      <c r="I31" s="71">
        <v>92.333389817190294</v>
      </c>
      <c r="J31" s="72">
        <v>97.65273934713241</v>
      </c>
      <c r="K31" s="72">
        <v>99.274262507948052</v>
      </c>
      <c r="L31" s="109">
        <v>93.841756303734797</v>
      </c>
    </row>
    <row r="32" spans="2:18" ht="12.95" customHeight="1">
      <c r="B32" s="46">
        <v>33</v>
      </c>
      <c r="C32" s="71">
        <v>97.053824890143503</v>
      </c>
      <c r="D32" s="72">
        <v>98.147466568519192</v>
      </c>
      <c r="E32" s="72">
        <v>98.601979197805349</v>
      </c>
      <c r="F32" s="109">
        <v>98.146747809364584</v>
      </c>
      <c r="H32" s="46">
        <v>68</v>
      </c>
      <c r="I32" s="71">
        <v>96.359534607374584</v>
      </c>
      <c r="J32" s="72">
        <v>95.15802506315984</v>
      </c>
      <c r="K32" s="72">
        <v>96.543462697131162</v>
      </c>
      <c r="L32" s="109">
        <v>90.320360817224397</v>
      </c>
    </row>
    <row r="33" spans="2:12" ht="12.95" customHeight="1">
      <c r="B33" s="46">
        <v>34</v>
      </c>
      <c r="C33" s="71">
        <v>98.19509436814559</v>
      </c>
      <c r="D33" s="72">
        <v>97.609558013731316</v>
      </c>
      <c r="E33" s="72">
        <v>97.359870103217901</v>
      </c>
      <c r="F33" s="109">
        <v>96.152742388637662</v>
      </c>
      <c r="H33" s="46">
        <v>69</v>
      </c>
      <c r="I33" s="71">
        <v>94.07341718821138</v>
      </c>
      <c r="J33" s="72">
        <v>92.897003254968084</v>
      </c>
      <c r="K33" s="72">
        <v>95.449224013912186</v>
      </c>
      <c r="L33" s="109">
        <v>95.431754162727231</v>
      </c>
    </row>
    <row r="34" spans="2:12" ht="12.95" customHeight="1">
      <c r="B34" s="51">
        <v>35</v>
      </c>
      <c r="C34" s="73">
        <v>96.619358440916869</v>
      </c>
      <c r="D34" s="74">
        <v>97.855302117491973</v>
      </c>
      <c r="E34" s="74">
        <v>96.157606446433462</v>
      </c>
      <c r="F34" s="110">
        <v>96.414290247240643</v>
      </c>
      <c r="H34" s="51">
        <v>70</v>
      </c>
      <c r="I34" s="73">
        <v>94.806812393797117</v>
      </c>
      <c r="J34" s="74">
        <v>98.512835085725087</v>
      </c>
      <c r="K34" s="74">
        <v>99.776589198510905</v>
      </c>
      <c r="L34" s="110">
        <v>92.812474069622624</v>
      </c>
    </row>
    <row r="35" spans="2:12" ht="12.95" customHeight="1">
      <c r="B35" s="46">
        <v>36</v>
      </c>
      <c r="C35" s="71">
        <v>96.276364891334836</v>
      </c>
      <c r="D35" s="72">
        <v>99.017517722231474</v>
      </c>
      <c r="E35" s="72">
        <v>93.747865690366041</v>
      </c>
      <c r="F35" s="109">
        <v>98.263673036353779</v>
      </c>
      <c r="H35" s="46">
        <v>71</v>
      </c>
      <c r="I35" s="71">
        <v>92.405055370026972</v>
      </c>
      <c r="J35" s="72">
        <v>99.59641562350366</v>
      </c>
      <c r="K35" s="72">
        <v>93.838009114376447</v>
      </c>
      <c r="L35" s="109">
        <v>96.17643908065979</v>
      </c>
    </row>
    <row r="36" spans="2:12" ht="12.95" customHeight="1">
      <c r="B36" s="46">
        <v>37</v>
      </c>
      <c r="C36" s="71">
        <v>96.513845815318675</v>
      </c>
      <c r="D36" s="72">
        <v>96.894581889231375</v>
      </c>
      <c r="E36" s="72">
        <v>95.663946056098553</v>
      </c>
      <c r="F36" s="109">
        <v>97.130198913322857</v>
      </c>
      <c r="H36" s="46">
        <v>72</v>
      </c>
      <c r="I36" s="71">
        <v>88.562175095016926</v>
      </c>
      <c r="J36" s="72">
        <v>98.439144596285914</v>
      </c>
      <c r="K36" s="72">
        <v>95.147325856679828</v>
      </c>
      <c r="L36" s="109">
        <v>98.562140317939509</v>
      </c>
    </row>
    <row r="37" spans="2:12" ht="12.95" customHeight="1">
      <c r="B37" s="46">
        <v>38</v>
      </c>
      <c r="C37" s="71">
        <v>97.535800923045358</v>
      </c>
      <c r="D37" s="72">
        <v>97.780952614275833</v>
      </c>
      <c r="E37" s="72">
        <v>99.148579316430357</v>
      </c>
      <c r="F37" s="109">
        <v>95.725142519126649</v>
      </c>
      <c r="H37" s="46">
        <v>73</v>
      </c>
      <c r="I37" s="71">
        <v>90.224997314126057</v>
      </c>
      <c r="J37" s="72">
        <v>97.96615269424413</v>
      </c>
      <c r="K37" s="72">
        <v>94.976528269938441</v>
      </c>
      <c r="L37" s="109">
        <v>90.398807719277102</v>
      </c>
    </row>
    <row r="38" spans="2:12" ht="12.95" customHeight="1" thickBot="1">
      <c r="B38" s="111">
        <v>39</v>
      </c>
      <c r="C38" s="112">
        <v>96.326335359158065</v>
      </c>
      <c r="D38" s="113">
        <v>97.858553740906686</v>
      </c>
      <c r="E38" s="113">
        <v>97.457262299943565</v>
      </c>
      <c r="F38" s="114">
        <v>97.532849844090279</v>
      </c>
      <c r="H38" s="111">
        <v>74</v>
      </c>
      <c r="I38" s="112">
        <v>90.92915018190962</v>
      </c>
      <c r="J38" s="113">
        <v>97.530443431271038</v>
      </c>
      <c r="K38" s="113">
        <v>91.939416155095017</v>
      </c>
      <c r="L38" s="114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opLeftCell="D35" zoomScale="87" zoomScaleNormal="87" workbookViewId="0">
      <selection activeCell="M76" sqref="M76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1" width="13" style="1" customWidth="1"/>
    <col min="12" max="12" width="13.44140625" style="1" customWidth="1"/>
    <col min="13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2" t="s">
        <v>1911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28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15.95" customHeight="1">
      <c r="A2" s="212"/>
      <c r="B2" s="213"/>
      <c r="C2" s="214"/>
      <c r="D2" s="215"/>
      <c r="E2" s="215"/>
      <c r="F2" s="259">
        <f>(+H$3-H$4)*F$4/2</f>
        <v>1.2019999999999999E-2</v>
      </c>
      <c r="G2" s="260">
        <f>(+I$4-I$3)*G$4/2</f>
        <v>1.8752999999999988E-2</v>
      </c>
      <c r="H2" s="30"/>
      <c r="I2" s="30"/>
      <c r="J2" s="228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ht="15.95" customHeight="1">
      <c r="A3" s="212"/>
      <c r="B3" s="213"/>
      <c r="C3" s="214"/>
      <c r="D3" s="215"/>
      <c r="E3" s="215"/>
      <c r="F3" s="261">
        <f>F4/(2*(+H3-H4))</f>
        <v>3.0049999999999999E-3</v>
      </c>
      <c r="G3" s="262">
        <f>G4/(2*(+I4-I3))</f>
        <v>6.5322881672265809E-4</v>
      </c>
      <c r="H3" s="28">
        <v>19</v>
      </c>
      <c r="I3" s="28">
        <v>29.6</v>
      </c>
      <c r="J3" s="247" t="s">
        <v>119</v>
      </c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ht="15.75">
      <c r="A4" s="213"/>
      <c r="B4" s="213"/>
      <c r="C4" s="213"/>
      <c r="D4" s="248">
        <f>Parameters!G13</f>
        <v>8.9004629629629625E-3</v>
      </c>
      <c r="E4" s="221">
        <f>D4*1440</f>
        <v>12.816666666666666</v>
      </c>
      <c r="F4" s="31">
        <v>1.2019999999999999E-2</v>
      </c>
      <c r="G4" s="315">
        <v>7.0000000000000001E-3</v>
      </c>
      <c r="H4" s="28">
        <v>17</v>
      </c>
      <c r="I4" s="28">
        <v>34.957999999999998</v>
      </c>
      <c r="J4" s="249" t="s">
        <v>40</v>
      </c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</row>
    <row r="5" spans="1:21" ht="15.75">
      <c r="A5" s="213"/>
      <c r="B5" s="213"/>
      <c r="C5" s="213"/>
      <c r="D5" s="220"/>
      <c r="E5" s="213">
        <f>OC*60</f>
        <v>769</v>
      </c>
      <c r="F5" s="31">
        <v>2.3999999999999998E-3</v>
      </c>
      <c r="G5" s="315">
        <v>2.9999999999999997E-4</v>
      </c>
      <c r="H5" s="28">
        <v>16</v>
      </c>
      <c r="I5" s="28">
        <v>67.388999999999996</v>
      </c>
      <c r="J5" s="249" t="s">
        <v>41</v>
      </c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63">
      <c r="A6" s="224" t="s">
        <v>42</v>
      </c>
      <c r="B6" s="224" t="s">
        <v>361</v>
      </c>
      <c r="C6" s="224" t="s">
        <v>362</v>
      </c>
      <c r="D6" s="224" t="s">
        <v>376</v>
      </c>
      <c r="E6" s="224" t="s">
        <v>368</v>
      </c>
      <c r="F6" s="224" t="s">
        <v>350</v>
      </c>
      <c r="G6" s="224" t="s">
        <v>381</v>
      </c>
      <c r="H6" s="224" t="s">
        <v>349</v>
      </c>
      <c r="I6" s="466" t="s">
        <v>42</v>
      </c>
      <c r="J6" s="317" t="s">
        <v>377</v>
      </c>
      <c r="K6" s="143" t="s">
        <v>364</v>
      </c>
      <c r="L6" s="316" t="s">
        <v>352</v>
      </c>
      <c r="M6" s="318" t="s">
        <v>205</v>
      </c>
      <c r="N6" s="318" t="s">
        <v>206</v>
      </c>
      <c r="O6" s="319" t="s">
        <v>207</v>
      </c>
      <c r="P6" s="319" t="s">
        <v>208</v>
      </c>
      <c r="Q6" s="320" t="s">
        <v>209</v>
      </c>
      <c r="R6" s="319" t="s">
        <v>210</v>
      </c>
      <c r="S6" s="319" t="s">
        <v>211</v>
      </c>
      <c r="T6" s="321" t="s">
        <v>212</v>
      </c>
    </row>
    <row r="7" spans="1:21">
      <c r="A7" s="216">
        <v>1</v>
      </c>
      <c r="C7" s="216"/>
      <c r="D7" s="216"/>
      <c r="E7" s="216"/>
      <c r="F7" s="216"/>
      <c r="G7" s="216"/>
      <c r="H7" s="216"/>
      <c r="I7" s="216">
        <v>1</v>
      </c>
      <c r="J7" s="324"/>
      <c r="K7" s="145"/>
      <c r="L7" s="322"/>
      <c r="M7" s="322"/>
      <c r="N7" s="322"/>
      <c r="O7" s="322"/>
      <c r="P7" s="322"/>
      <c r="Q7" s="322"/>
      <c r="R7" s="322"/>
      <c r="S7" s="322"/>
      <c r="T7" s="322"/>
    </row>
    <row r="8" spans="1:21">
      <c r="A8" s="216">
        <v>2</v>
      </c>
      <c r="C8" s="216"/>
      <c r="D8" s="216"/>
      <c r="E8" s="216"/>
      <c r="F8" s="216"/>
      <c r="G8" s="216"/>
      <c r="H8" s="216"/>
      <c r="I8" s="216">
        <v>2</v>
      </c>
      <c r="J8" s="324"/>
      <c r="K8" s="145"/>
      <c r="L8" s="322"/>
      <c r="M8" s="322"/>
      <c r="N8" s="322"/>
      <c r="O8" s="322"/>
      <c r="P8" s="322"/>
      <c r="Q8" s="322"/>
      <c r="R8" s="322"/>
      <c r="S8" s="322"/>
      <c r="T8" s="322"/>
    </row>
    <row r="9" spans="1:21">
      <c r="A9" s="216">
        <v>3</v>
      </c>
      <c r="B9" s="84">
        <v>2.7118055555555555E-2</v>
      </c>
      <c r="C9" s="223">
        <f>B9*1440</f>
        <v>39.049999999999997</v>
      </c>
      <c r="D9" s="223">
        <f t="shared" ref="D9:D41" si="0">OC/E9</f>
        <v>30.950656041213875</v>
      </c>
      <c r="E9" s="228">
        <f t="shared" ref="E9:E32" si="1">ROUND(1-IF(A9&gt;=H$3,0,IF(A9&gt;=H$4,F$3*(A9-H$3)^2,F$2+F$4*(H$4-A9)+(A9&lt;H$5)*F$5*(H$5-A9)^2)),4)</f>
        <v>0.41410000000000002</v>
      </c>
      <c r="F9" s="228">
        <v>26.429452900041138</v>
      </c>
      <c r="G9" s="228">
        <v>39.049999999999997</v>
      </c>
      <c r="H9" s="229"/>
      <c r="I9" s="216">
        <v>3</v>
      </c>
      <c r="J9" s="324"/>
      <c r="K9" s="145">
        <f t="shared" ref="K9:K40" si="2">100*D9/+C9</f>
        <v>79.25904235906242</v>
      </c>
      <c r="L9" s="325">
        <v>2.7118055555555555E-2</v>
      </c>
      <c r="M9" s="326" t="s">
        <v>1358</v>
      </c>
      <c r="N9" s="326" t="s">
        <v>389</v>
      </c>
      <c r="O9" s="326" t="s">
        <v>123</v>
      </c>
      <c r="P9" s="384">
        <v>41414</v>
      </c>
      <c r="Q9" s="328"/>
      <c r="R9" s="326" t="s">
        <v>1359</v>
      </c>
      <c r="S9" s="384">
        <v>42868</v>
      </c>
      <c r="T9" s="328"/>
    </row>
    <row r="10" spans="1:21">
      <c r="A10" s="216">
        <v>4</v>
      </c>
      <c r="B10" s="84">
        <v>2.0312500000000001E-2</v>
      </c>
      <c r="C10" s="223">
        <f>B10*1440</f>
        <v>29.25</v>
      </c>
      <c r="D10" s="223">
        <f t="shared" si="0"/>
        <v>26.3663169443873</v>
      </c>
      <c r="E10" s="228">
        <f t="shared" si="1"/>
        <v>0.48609999999999998</v>
      </c>
      <c r="F10" s="228">
        <v>23.440350237139729</v>
      </c>
      <c r="G10" s="228">
        <v>29.25</v>
      </c>
      <c r="H10" s="229">
        <f t="shared" ref="H10:H73" si="3">((F10-D10)/F10)</f>
        <v>-0.12482606606327773</v>
      </c>
      <c r="I10" s="216">
        <v>4</v>
      </c>
      <c r="J10" s="324"/>
      <c r="K10" s="145">
        <f t="shared" si="2"/>
        <v>90.141254510725815</v>
      </c>
      <c r="L10" s="325">
        <v>2.0312500000000001E-2</v>
      </c>
      <c r="M10" s="326" t="s">
        <v>1358</v>
      </c>
      <c r="N10" s="326" t="s">
        <v>389</v>
      </c>
      <c r="O10" s="326" t="s">
        <v>123</v>
      </c>
      <c r="P10" s="384">
        <v>41414</v>
      </c>
      <c r="Q10" s="328"/>
      <c r="R10" s="326" t="s">
        <v>1360</v>
      </c>
      <c r="S10" s="384">
        <v>43015</v>
      </c>
      <c r="T10" s="328"/>
    </row>
    <row r="11" spans="1:21">
      <c r="A11" s="216">
        <v>5</v>
      </c>
      <c r="B11" s="84">
        <v>1.6759259259259258E-2</v>
      </c>
      <c r="C11" s="223">
        <f t="shared" ref="C11:C74" si="4">B11*1440</f>
        <v>24.133333333333333</v>
      </c>
      <c r="D11" s="223">
        <f t="shared" si="0"/>
        <v>23.164046026869087</v>
      </c>
      <c r="E11" s="228">
        <f t="shared" si="1"/>
        <v>0.55330000000000001</v>
      </c>
      <c r="F11" s="228">
        <v>21.197624546354341</v>
      </c>
      <c r="G11" s="228">
        <v>24.133333333333333</v>
      </c>
      <c r="H11" s="229">
        <f t="shared" si="3"/>
        <v>-9.2766124629419397E-2</v>
      </c>
      <c r="I11" s="216">
        <v>5</v>
      </c>
      <c r="J11" s="324">
        <f t="shared" ref="J11:J42" si="5">100*F11/+C11</f>
        <v>87.835460827435114</v>
      </c>
      <c r="K11" s="145">
        <f t="shared" si="2"/>
        <v>95.983616133435447</v>
      </c>
      <c r="L11" s="329">
        <v>1.6759259259259258E-2</v>
      </c>
      <c r="M11" s="326" t="s">
        <v>192</v>
      </c>
      <c r="N11" s="326" t="s">
        <v>1361</v>
      </c>
      <c r="O11" s="326" t="s">
        <v>123</v>
      </c>
      <c r="P11" s="384">
        <v>39764</v>
      </c>
      <c r="Q11" s="328"/>
      <c r="R11" s="326" t="s">
        <v>1362</v>
      </c>
      <c r="S11" s="384">
        <v>41930</v>
      </c>
      <c r="T11" s="328"/>
    </row>
    <row r="12" spans="1:21">
      <c r="A12" s="216">
        <v>6</v>
      </c>
      <c r="B12" s="84">
        <v>1.511574074074074E-2</v>
      </c>
      <c r="C12" s="223">
        <f t="shared" si="4"/>
        <v>21.766666666666666</v>
      </c>
      <c r="D12" s="223">
        <f>OC/E12</f>
        <v>20.813034535022194</v>
      </c>
      <c r="E12" s="228">
        <f t="shared" si="1"/>
        <v>0.61580000000000001</v>
      </c>
      <c r="F12" s="228">
        <v>19.463798848833687</v>
      </c>
      <c r="G12" s="228">
        <v>21.766666666666666</v>
      </c>
      <c r="H12" s="229">
        <f t="shared" si="3"/>
        <v>-6.9320264593124695E-2</v>
      </c>
      <c r="I12" s="216">
        <v>6</v>
      </c>
      <c r="J12" s="324">
        <f t="shared" si="5"/>
        <v>89.420209106433489</v>
      </c>
      <c r="K12" s="145">
        <f t="shared" si="2"/>
        <v>95.618841661663978</v>
      </c>
      <c r="L12" s="329">
        <v>1.511574074074074E-2</v>
      </c>
      <c r="M12" s="326" t="s">
        <v>1363</v>
      </c>
      <c r="N12" s="326" t="s">
        <v>1364</v>
      </c>
      <c r="O12" s="326" t="s">
        <v>123</v>
      </c>
      <c r="P12" s="384">
        <v>40428</v>
      </c>
      <c r="Q12" s="328"/>
      <c r="R12" s="326" t="s">
        <v>1365</v>
      </c>
      <c r="S12" s="384">
        <v>42715</v>
      </c>
      <c r="T12" s="328"/>
    </row>
    <row r="13" spans="1:21">
      <c r="A13" s="216">
        <v>7</v>
      </c>
      <c r="B13" s="84">
        <v>1.3217592592592593E-2</v>
      </c>
      <c r="C13" s="223">
        <f t="shared" si="4"/>
        <v>19.033333333333335</v>
      </c>
      <c r="D13" s="223">
        <f t="shared" si="0"/>
        <v>19.032769032769032</v>
      </c>
      <c r="E13" s="228">
        <f t="shared" si="1"/>
        <v>0.6734</v>
      </c>
      <c r="F13" s="228">
        <v>18.093494790199944</v>
      </c>
      <c r="G13" s="228">
        <v>19.033333333333335</v>
      </c>
      <c r="H13" s="229">
        <f t="shared" si="3"/>
        <v>-5.1912262028993468E-2</v>
      </c>
      <c r="I13" s="216">
        <v>7</v>
      </c>
      <c r="J13" s="324">
        <f t="shared" si="5"/>
        <v>95.062144256742258</v>
      </c>
      <c r="K13" s="145">
        <f t="shared" si="2"/>
        <v>99.997035198436237</v>
      </c>
      <c r="L13" s="329">
        <v>1.3217592592592593E-2</v>
      </c>
      <c r="M13" s="326" t="s">
        <v>1366</v>
      </c>
      <c r="N13" s="326" t="s">
        <v>1367</v>
      </c>
      <c r="O13" s="326" t="s">
        <v>123</v>
      </c>
      <c r="P13" s="384">
        <v>39388</v>
      </c>
      <c r="Q13" s="328"/>
      <c r="R13" s="326" t="s">
        <v>1368</v>
      </c>
      <c r="S13" s="384">
        <v>42309</v>
      </c>
      <c r="T13" s="328"/>
    </row>
    <row r="14" spans="1:21">
      <c r="A14" s="216">
        <v>8</v>
      </c>
      <c r="B14" s="84">
        <v>1.2962962962962963E-2</v>
      </c>
      <c r="C14" s="223">
        <f t="shared" si="4"/>
        <v>18.666666666666668</v>
      </c>
      <c r="D14" s="223">
        <f t="shared" si="0"/>
        <v>17.648948866244378</v>
      </c>
      <c r="E14" s="228">
        <f t="shared" si="1"/>
        <v>0.72619999999999996</v>
      </c>
      <c r="F14" s="228">
        <v>16.992859032002116</v>
      </c>
      <c r="G14" s="228">
        <v>18.666666666666668</v>
      </c>
      <c r="H14" s="229">
        <f t="shared" si="3"/>
        <v>-3.8609737949727545E-2</v>
      </c>
      <c r="I14" s="216">
        <v>8</v>
      </c>
      <c r="J14" s="324">
        <f t="shared" si="5"/>
        <v>91.033173385725618</v>
      </c>
      <c r="K14" s="145">
        <f t="shared" si="2"/>
        <v>94.547940354880581</v>
      </c>
      <c r="L14" s="329">
        <v>1.2962962962962963E-2</v>
      </c>
      <c r="M14" s="326" t="s">
        <v>1366</v>
      </c>
      <c r="N14" s="326" t="s">
        <v>1367</v>
      </c>
      <c r="O14" s="326" t="s">
        <v>123</v>
      </c>
      <c r="P14" s="384">
        <v>39388</v>
      </c>
      <c r="Q14" s="328"/>
      <c r="R14" s="326" t="s">
        <v>125</v>
      </c>
      <c r="S14" s="384">
        <v>42672</v>
      </c>
      <c r="T14" s="328"/>
    </row>
    <row r="15" spans="1:21">
      <c r="A15" s="216">
        <v>9</v>
      </c>
      <c r="B15" s="84">
        <v>1.2418981481481482E-2</v>
      </c>
      <c r="C15" s="223">
        <f t="shared" si="4"/>
        <v>17.883333333333333</v>
      </c>
      <c r="D15" s="223">
        <f t="shared" si="0"/>
        <v>16.554723155084819</v>
      </c>
      <c r="E15" s="228">
        <f t="shared" si="1"/>
        <v>0.7742</v>
      </c>
      <c r="F15" s="228">
        <v>16.098722124780757</v>
      </c>
      <c r="G15" s="228">
        <v>17.883333333333333</v>
      </c>
      <c r="H15" s="229">
        <f t="shared" si="3"/>
        <v>-2.8325293571105237E-2</v>
      </c>
      <c r="I15" s="216">
        <v>9</v>
      </c>
      <c r="J15" s="324">
        <f t="shared" si="5"/>
        <v>90.020813372492583</v>
      </c>
      <c r="K15" s="145">
        <f t="shared" si="2"/>
        <v>92.570679338778106</v>
      </c>
      <c r="L15" s="329">
        <v>1.2418981481481482E-2</v>
      </c>
      <c r="M15" s="326" t="s">
        <v>1366</v>
      </c>
      <c r="N15" s="326" t="s">
        <v>1367</v>
      </c>
      <c r="O15" s="326" t="s">
        <v>123</v>
      </c>
      <c r="P15" s="384">
        <v>39388</v>
      </c>
      <c r="Q15" s="328"/>
      <c r="R15" s="326" t="s">
        <v>1369</v>
      </c>
      <c r="S15" s="384">
        <v>43030</v>
      </c>
      <c r="T15" s="328"/>
    </row>
    <row r="16" spans="1:21">
      <c r="A16" s="216">
        <v>10</v>
      </c>
      <c r="B16" s="84">
        <v>1.2361111111111111E-2</v>
      </c>
      <c r="C16" s="223">
        <f t="shared" si="4"/>
        <v>17.8</v>
      </c>
      <c r="D16" s="223">
        <f t="shared" si="0"/>
        <v>15.679797732648234</v>
      </c>
      <c r="E16" s="228">
        <f t="shared" si="1"/>
        <v>0.81740000000000002</v>
      </c>
      <c r="F16" s="228">
        <v>15.367137048552976</v>
      </c>
      <c r="G16" s="228">
        <v>17.8</v>
      </c>
      <c r="H16" s="229">
        <f t="shared" si="3"/>
        <v>-2.0346059458401143E-2</v>
      </c>
      <c r="I16" s="216">
        <v>10</v>
      </c>
      <c r="J16" s="324">
        <f t="shared" si="5"/>
        <v>86.332230609848182</v>
      </c>
      <c r="K16" s="145">
        <f t="shared" si="2"/>
        <v>88.088751307012558</v>
      </c>
      <c r="L16" s="329">
        <v>1.2361111111111111E-2</v>
      </c>
      <c r="M16" s="326" t="s">
        <v>1370</v>
      </c>
      <c r="N16" s="326" t="s">
        <v>1371</v>
      </c>
      <c r="O16" s="326" t="s">
        <v>123</v>
      </c>
      <c r="P16" s="384">
        <v>36827</v>
      </c>
      <c r="Q16" s="328"/>
      <c r="R16" s="326" t="s">
        <v>1372</v>
      </c>
      <c r="S16" s="384">
        <v>40489</v>
      </c>
      <c r="T16" s="328"/>
    </row>
    <row r="17" spans="1:20">
      <c r="A17" s="216">
        <v>11</v>
      </c>
      <c r="B17" s="84">
        <v>1.1539351851851851E-2</v>
      </c>
      <c r="C17" s="223">
        <f t="shared" si="4"/>
        <v>16.616666666666667</v>
      </c>
      <c r="D17" s="223">
        <f t="shared" si="0"/>
        <v>14.97449078942244</v>
      </c>
      <c r="E17" s="228">
        <f t="shared" si="1"/>
        <v>0.85589999999999999</v>
      </c>
      <c r="F17" s="228">
        <v>14.766720294185244</v>
      </c>
      <c r="G17" s="228">
        <v>16.616666666666667</v>
      </c>
      <c r="H17" s="229">
        <f t="shared" si="3"/>
        <v>-1.4070185599642593E-2</v>
      </c>
      <c r="I17" s="216">
        <v>11</v>
      </c>
      <c r="J17" s="324">
        <f t="shared" si="5"/>
        <v>88.866922532709594</v>
      </c>
      <c r="K17" s="145">
        <f t="shared" si="2"/>
        <v>90.117296626413875</v>
      </c>
      <c r="L17" s="329">
        <v>1.1539351851851851E-2</v>
      </c>
      <c r="M17" s="326" t="s">
        <v>1373</v>
      </c>
      <c r="N17" s="326" t="s">
        <v>1374</v>
      </c>
      <c r="O17" s="326" t="s">
        <v>123</v>
      </c>
      <c r="P17" s="384">
        <v>38566</v>
      </c>
      <c r="Q17" s="328"/>
      <c r="R17" s="326" t="s">
        <v>1375</v>
      </c>
      <c r="S17" s="384">
        <v>42884</v>
      </c>
      <c r="T17" s="328"/>
    </row>
    <row r="18" spans="1:20">
      <c r="A18" s="216">
        <v>12</v>
      </c>
      <c r="B18" s="84">
        <v>1.1377314814814814E-2</v>
      </c>
      <c r="C18" s="223">
        <f t="shared" si="4"/>
        <v>16.383333333333333</v>
      </c>
      <c r="D18" s="223">
        <f t="shared" si="0"/>
        <v>14.408843919805134</v>
      </c>
      <c r="E18" s="228">
        <f t="shared" si="1"/>
        <v>0.88949999999999996</v>
      </c>
      <c r="F18" s="228">
        <v>14.274605643190402</v>
      </c>
      <c r="G18" s="228">
        <v>16.383333333333333</v>
      </c>
      <c r="H18" s="229">
        <f t="shared" si="3"/>
        <v>-9.4039919539752864E-3</v>
      </c>
      <c r="I18" s="216">
        <v>12</v>
      </c>
      <c r="J18" s="324">
        <f t="shared" si="5"/>
        <v>87.128823864844776</v>
      </c>
      <c r="K18" s="145">
        <f t="shared" si="2"/>
        <v>87.948182623429091</v>
      </c>
      <c r="L18" s="329">
        <v>1.1377314814814814E-2</v>
      </c>
      <c r="M18" s="326" t="s">
        <v>1376</v>
      </c>
      <c r="N18" s="326" t="s">
        <v>1377</v>
      </c>
      <c r="O18" s="326" t="s">
        <v>123</v>
      </c>
      <c r="P18" s="384">
        <v>38428</v>
      </c>
      <c r="Q18" s="328"/>
      <c r="R18" s="326" t="s">
        <v>1378</v>
      </c>
      <c r="S18" s="384">
        <v>43050</v>
      </c>
      <c r="T18" s="328"/>
    </row>
    <row r="19" spans="1:20">
      <c r="A19" s="216">
        <v>13</v>
      </c>
      <c r="B19" s="84">
        <v>1.125E-2</v>
      </c>
      <c r="C19" s="223">
        <f t="shared" si="4"/>
        <v>16.2</v>
      </c>
      <c r="D19" s="223">
        <f t="shared" si="0"/>
        <v>13.956949435551198</v>
      </c>
      <c r="E19" s="228">
        <f t="shared" si="1"/>
        <v>0.91830000000000001</v>
      </c>
      <c r="F19" s="228">
        <v>13.873893327575036</v>
      </c>
      <c r="G19" s="228">
        <v>16.199999999999996</v>
      </c>
      <c r="H19" s="229">
        <f t="shared" si="3"/>
        <v>-5.9865032846320226E-3</v>
      </c>
      <c r="I19" s="216">
        <v>13</v>
      </c>
      <c r="J19" s="324">
        <f t="shared" si="5"/>
        <v>85.641316836882936</v>
      </c>
      <c r="K19" s="145">
        <f t="shared" si="2"/>
        <v>86.154008861427158</v>
      </c>
      <c r="L19" s="329">
        <v>1.125E-2</v>
      </c>
      <c r="M19" s="326" t="s">
        <v>1373</v>
      </c>
      <c r="N19" s="326" t="s">
        <v>1379</v>
      </c>
      <c r="O19" s="326" t="s">
        <v>123</v>
      </c>
      <c r="P19" s="384">
        <v>38126</v>
      </c>
      <c r="Q19" s="328"/>
      <c r="R19" s="326" t="s">
        <v>145</v>
      </c>
      <c r="S19" s="384">
        <v>42995</v>
      </c>
      <c r="T19" s="328"/>
    </row>
    <row r="20" spans="1:20">
      <c r="A20" s="216">
        <v>14</v>
      </c>
      <c r="B20" s="84">
        <v>1.0497685185185185E-2</v>
      </c>
      <c r="C20" s="223">
        <f t="shared" si="4"/>
        <v>15.116666666666665</v>
      </c>
      <c r="D20" s="223">
        <f t="shared" si="0"/>
        <v>13.601471576638721</v>
      </c>
      <c r="E20" s="228">
        <f t="shared" si="1"/>
        <v>0.94230000000000003</v>
      </c>
      <c r="F20" s="228">
        <v>13.551993250369119</v>
      </c>
      <c r="G20" s="228">
        <v>15.116666666666669</v>
      </c>
      <c r="H20" s="229">
        <f t="shared" si="3"/>
        <v>-3.6509999197538328E-3</v>
      </c>
      <c r="I20" s="216">
        <v>14</v>
      </c>
      <c r="J20" s="324">
        <f t="shared" si="5"/>
        <v>89.649348955032764</v>
      </c>
      <c r="K20" s="145">
        <f t="shared" si="2"/>
        <v>89.976658720873573</v>
      </c>
      <c r="L20" s="329">
        <v>1.0497685185185185E-2</v>
      </c>
      <c r="M20" s="326" t="s">
        <v>1380</v>
      </c>
      <c r="N20" s="326" t="s">
        <v>1381</v>
      </c>
      <c r="O20" s="326" t="s">
        <v>126</v>
      </c>
      <c r="P20" s="384">
        <v>32932</v>
      </c>
      <c r="Q20" s="328"/>
      <c r="R20" s="326" t="s">
        <v>127</v>
      </c>
      <c r="S20" s="384">
        <v>38394</v>
      </c>
      <c r="T20" s="328"/>
    </row>
    <row r="21" spans="1:20">
      <c r="A21" s="216">
        <v>15</v>
      </c>
      <c r="B21" s="84">
        <v>1.0532407407407407E-2</v>
      </c>
      <c r="C21" s="223">
        <f t="shared" si="4"/>
        <v>15.166666666666666</v>
      </c>
      <c r="D21" s="223">
        <f t="shared" si="0"/>
        <v>13.329866527994453</v>
      </c>
      <c r="E21" s="228">
        <f t="shared" si="1"/>
        <v>0.96150000000000002</v>
      </c>
      <c r="F21" s="228">
        <v>13.299523908093562</v>
      </c>
      <c r="G21" s="228">
        <v>15.166666666666666</v>
      </c>
      <c r="H21" s="229">
        <f t="shared" si="3"/>
        <v>-2.2814816613416812E-3</v>
      </c>
      <c r="I21" s="216">
        <v>15</v>
      </c>
      <c r="J21" s="324">
        <f t="shared" si="5"/>
        <v>87.689168624792714</v>
      </c>
      <c r="K21" s="145">
        <f t="shared" si="2"/>
        <v>87.889229854908479</v>
      </c>
      <c r="L21" s="329">
        <v>1.0532407407407407E-2</v>
      </c>
      <c r="M21" s="326" t="s">
        <v>1382</v>
      </c>
      <c r="N21" s="326" t="s">
        <v>1383</v>
      </c>
      <c r="O21" s="326" t="s">
        <v>126</v>
      </c>
      <c r="P21" s="384">
        <v>29324</v>
      </c>
      <c r="Q21" s="328"/>
      <c r="R21" s="326" t="s">
        <v>127</v>
      </c>
      <c r="S21" s="384">
        <v>35106</v>
      </c>
      <c r="T21" s="328"/>
    </row>
    <row r="22" spans="1:20">
      <c r="A22" s="216">
        <v>16</v>
      </c>
      <c r="B22" s="84">
        <v>9.2013888888888892E-3</v>
      </c>
      <c r="C22" s="223">
        <f t="shared" si="4"/>
        <v>13.25</v>
      </c>
      <c r="D22" s="223">
        <f t="shared" si="0"/>
        <v>13.131830601092895</v>
      </c>
      <c r="E22" s="228">
        <f t="shared" si="1"/>
        <v>0.97599999999999998</v>
      </c>
      <c r="F22" s="228">
        <v>13.109569475617221</v>
      </c>
      <c r="G22" s="228">
        <v>13.25</v>
      </c>
      <c r="H22" s="229">
        <f t="shared" si="3"/>
        <v>-1.6980821160510699E-3</v>
      </c>
      <c r="I22" s="216">
        <v>16</v>
      </c>
      <c r="J22" s="324">
        <f t="shared" si="5"/>
        <v>98.940146985790335</v>
      </c>
      <c r="K22" s="145">
        <f t="shared" si="2"/>
        <v>99.108155479946376</v>
      </c>
      <c r="L22" s="329">
        <v>9.2013888888888892E-3</v>
      </c>
      <c r="M22" s="326" t="s">
        <v>1384</v>
      </c>
      <c r="N22" s="326" t="s">
        <v>1385</v>
      </c>
      <c r="O22" s="326" t="s">
        <v>131</v>
      </c>
      <c r="P22" s="384">
        <v>32774</v>
      </c>
      <c r="Q22" s="328" t="s">
        <v>132</v>
      </c>
      <c r="R22" s="326" t="s">
        <v>133</v>
      </c>
      <c r="S22" s="384">
        <v>38816</v>
      </c>
      <c r="T22" s="328"/>
    </row>
    <row r="23" spans="1:20">
      <c r="A23" s="216">
        <v>17</v>
      </c>
      <c r="B23" s="84">
        <v>9.1898148148148156E-3</v>
      </c>
      <c r="C23" s="223">
        <f t="shared" si="4"/>
        <v>13.233333333333334</v>
      </c>
      <c r="D23" s="223">
        <f t="shared" si="0"/>
        <v>12.972334682860998</v>
      </c>
      <c r="E23" s="228">
        <f t="shared" si="1"/>
        <v>0.98799999999999999</v>
      </c>
      <c r="F23" s="228">
        <v>12.951017939931466</v>
      </c>
      <c r="G23" s="228">
        <v>13.233333333333333</v>
      </c>
      <c r="H23" s="229">
        <f t="shared" si="3"/>
        <v>-1.6459511544499171E-3</v>
      </c>
      <c r="I23" s="216">
        <v>17</v>
      </c>
      <c r="J23" s="324">
        <f t="shared" si="5"/>
        <v>97.866634306786892</v>
      </c>
      <c r="K23" s="145">
        <f t="shared" si="2"/>
        <v>98.027718006506277</v>
      </c>
      <c r="L23" s="329">
        <v>9.1898148148148156E-3</v>
      </c>
      <c r="M23" s="326" t="s">
        <v>1386</v>
      </c>
      <c r="N23" s="326" t="s">
        <v>1387</v>
      </c>
      <c r="O23" s="326" t="s">
        <v>131</v>
      </c>
      <c r="P23" s="384">
        <v>34465</v>
      </c>
      <c r="Q23" s="328" t="s">
        <v>132</v>
      </c>
      <c r="R23" s="326" t="s">
        <v>133</v>
      </c>
      <c r="S23" s="384">
        <v>41000</v>
      </c>
      <c r="T23" s="328"/>
    </row>
    <row r="24" spans="1:20">
      <c r="A24" s="216">
        <v>18</v>
      </c>
      <c r="B24" s="84">
        <v>9.0277777777777769E-3</v>
      </c>
      <c r="C24" s="223">
        <f t="shared" si="4"/>
        <v>12.999999999999998</v>
      </c>
      <c r="D24" s="223">
        <f t="shared" si="0"/>
        <v>12.85523236375794</v>
      </c>
      <c r="E24" s="228">
        <f t="shared" si="1"/>
        <v>0.997</v>
      </c>
      <c r="F24" s="228">
        <v>12.855339910424329</v>
      </c>
      <c r="G24" s="228">
        <v>13.000000000000002</v>
      </c>
      <c r="H24" s="229">
        <f t="shared" si="3"/>
        <v>8.3659138644205969E-6</v>
      </c>
      <c r="I24" s="216">
        <v>18</v>
      </c>
      <c r="J24" s="324">
        <f t="shared" si="5"/>
        <v>98.887230080187166</v>
      </c>
      <c r="K24" s="145">
        <f t="shared" si="2"/>
        <v>98.886402798138022</v>
      </c>
      <c r="L24" s="329">
        <v>9.0277777777777769E-3</v>
      </c>
      <c r="M24" s="326" t="s">
        <v>1388</v>
      </c>
      <c r="N24" s="326" t="s">
        <v>1389</v>
      </c>
      <c r="O24" s="326" t="s">
        <v>128</v>
      </c>
      <c r="P24" s="384">
        <v>29858</v>
      </c>
      <c r="Q24" s="328" t="s">
        <v>132</v>
      </c>
      <c r="R24" s="326" t="s">
        <v>133</v>
      </c>
      <c r="S24" s="384">
        <v>36611</v>
      </c>
      <c r="T24" s="328"/>
    </row>
    <row r="25" spans="1:20" ht="15.75" customHeight="1">
      <c r="A25" s="216">
        <v>19</v>
      </c>
      <c r="B25" s="84">
        <v>9.0277777777777769E-3</v>
      </c>
      <c r="C25" s="223">
        <f t="shared" si="4"/>
        <v>12.999999999999998</v>
      </c>
      <c r="D25" s="223">
        <f t="shared" si="0"/>
        <v>12.816666666666666</v>
      </c>
      <c r="E25" s="228">
        <f t="shared" si="1"/>
        <v>1</v>
      </c>
      <c r="F25" s="228">
        <v>12.85</v>
      </c>
      <c r="G25" s="228">
        <v>13.000000000000002</v>
      </c>
      <c r="H25" s="229">
        <f t="shared" si="3"/>
        <v>2.5940337224383825E-3</v>
      </c>
      <c r="I25" s="216">
        <v>19</v>
      </c>
      <c r="J25" s="324">
        <f t="shared" si="5"/>
        <v>98.846153846153854</v>
      </c>
      <c r="K25" s="145">
        <f t="shared" si="2"/>
        <v>98.589743589743605</v>
      </c>
      <c r="L25" s="329">
        <v>9.0277777777777769E-3</v>
      </c>
      <c r="M25" s="326" t="s">
        <v>1388</v>
      </c>
      <c r="N25" s="326" t="s">
        <v>1389</v>
      </c>
      <c r="O25" s="326" t="s">
        <v>128</v>
      </c>
      <c r="P25" s="384">
        <v>29858</v>
      </c>
      <c r="Q25" s="328" t="s">
        <v>132</v>
      </c>
      <c r="R25" s="326" t="s">
        <v>133</v>
      </c>
      <c r="S25" s="384">
        <v>36982</v>
      </c>
      <c r="T25" s="328"/>
    </row>
    <row r="26" spans="1:20">
      <c r="A26" s="216">
        <v>20</v>
      </c>
      <c r="B26" s="84">
        <v>8.9004629629629625E-3</v>
      </c>
      <c r="C26" s="223">
        <f t="shared" si="4"/>
        <v>12.816666666666666</v>
      </c>
      <c r="D26" s="223">
        <f t="shared" si="0"/>
        <v>12.816666666666666</v>
      </c>
      <c r="E26" s="228">
        <f t="shared" si="1"/>
        <v>1</v>
      </c>
      <c r="F26" s="228">
        <v>12.85</v>
      </c>
      <c r="G26" s="228">
        <v>13.25</v>
      </c>
      <c r="H26" s="229">
        <f t="shared" si="3"/>
        <v>2.5940337224383825E-3</v>
      </c>
      <c r="I26" s="216">
        <v>20</v>
      </c>
      <c r="J26" s="324">
        <f t="shared" si="5"/>
        <v>100.26007802340702</v>
      </c>
      <c r="K26" s="145">
        <f t="shared" si="2"/>
        <v>100.00000000000001</v>
      </c>
      <c r="L26" s="465">
        <v>8.9004629629629625E-3</v>
      </c>
      <c r="M26" s="386" t="s">
        <v>1390</v>
      </c>
      <c r="N26" s="386" t="s">
        <v>1391</v>
      </c>
      <c r="O26" s="386" t="s">
        <v>131</v>
      </c>
      <c r="P26" s="387">
        <v>36950</v>
      </c>
      <c r="Q26" s="388" t="s">
        <v>365</v>
      </c>
      <c r="R26" s="386" t="s">
        <v>366</v>
      </c>
      <c r="S26" s="387">
        <v>44561</v>
      </c>
      <c r="T26" s="388" t="s">
        <v>355</v>
      </c>
    </row>
    <row r="27" spans="1:20">
      <c r="A27" s="216">
        <v>21</v>
      </c>
      <c r="B27" s="84">
        <v>9.1550925925925931E-3</v>
      </c>
      <c r="C27" s="223">
        <f t="shared" si="4"/>
        <v>13.183333333333334</v>
      </c>
      <c r="D27" s="223">
        <f t="shared" si="0"/>
        <v>12.816666666666666</v>
      </c>
      <c r="E27" s="228">
        <f t="shared" si="1"/>
        <v>1</v>
      </c>
      <c r="F27" s="228">
        <v>12.85</v>
      </c>
      <c r="G27" s="228">
        <v>13.183333333333334</v>
      </c>
      <c r="H27" s="229">
        <f t="shared" si="3"/>
        <v>2.5940337224383825E-3</v>
      </c>
      <c r="I27" s="216">
        <v>21</v>
      </c>
      <c r="J27" s="324">
        <f t="shared" si="5"/>
        <v>97.471554993678879</v>
      </c>
      <c r="K27" s="145">
        <f t="shared" si="2"/>
        <v>97.218710493046785</v>
      </c>
      <c r="L27" s="329">
        <v>9.1550925925925931E-3</v>
      </c>
      <c r="M27" s="326" t="s">
        <v>1392</v>
      </c>
      <c r="N27" s="326" t="s">
        <v>1393</v>
      </c>
      <c r="O27" s="326" t="s">
        <v>131</v>
      </c>
      <c r="P27" s="384">
        <v>32836</v>
      </c>
      <c r="Q27" s="328" t="s">
        <v>132</v>
      </c>
      <c r="R27" s="326" t="s">
        <v>133</v>
      </c>
      <c r="S27" s="384">
        <v>40636</v>
      </c>
      <c r="T27" s="328"/>
    </row>
    <row r="28" spans="1:20">
      <c r="A28" s="216">
        <v>22</v>
      </c>
      <c r="B28" s="84">
        <v>9.1550925925925931E-3</v>
      </c>
      <c r="C28" s="223">
        <f t="shared" si="4"/>
        <v>13.183333333333334</v>
      </c>
      <c r="D28" s="223">
        <f t="shared" si="0"/>
        <v>12.816666666666666</v>
      </c>
      <c r="E28" s="228">
        <f t="shared" si="1"/>
        <v>1</v>
      </c>
      <c r="F28" s="228">
        <v>12.85</v>
      </c>
      <c r="G28" s="228">
        <v>13.183333333333334</v>
      </c>
      <c r="H28" s="229">
        <f t="shared" si="3"/>
        <v>2.5940337224383825E-3</v>
      </c>
      <c r="I28" s="216">
        <v>22</v>
      </c>
      <c r="J28" s="324">
        <f t="shared" si="5"/>
        <v>97.471554993678879</v>
      </c>
      <c r="K28" s="145">
        <f t="shared" si="2"/>
        <v>97.218710493046785</v>
      </c>
      <c r="L28" s="329">
        <v>9.1550925925925931E-3</v>
      </c>
      <c r="M28" s="326" t="s">
        <v>1392</v>
      </c>
      <c r="N28" s="326" t="s">
        <v>1393</v>
      </c>
      <c r="O28" s="326" t="s">
        <v>131</v>
      </c>
      <c r="P28" s="384">
        <v>32836</v>
      </c>
      <c r="Q28" s="328" t="s">
        <v>132</v>
      </c>
      <c r="R28" s="326" t="s">
        <v>133</v>
      </c>
      <c r="S28" s="384">
        <v>41000</v>
      </c>
      <c r="T28" s="328"/>
    </row>
    <row r="29" spans="1:20">
      <c r="A29" s="216">
        <v>23</v>
      </c>
      <c r="B29" s="84">
        <v>8.9236111111111113E-3</v>
      </c>
      <c r="C29" s="223">
        <f t="shared" si="4"/>
        <v>12.85</v>
      </c>
      <c r="D29" s="223">
        <f t="shared" si="0"/>
        <v>12.816666666666666</v>
      </c>
      <c r="E29" s="228">
        <f t="shared" si="1"/>
        <v>1</v>
      </c>
      <c r="F29" s="228">
        <v>12.85</v>
      </c>
      <c r="G29" s="228">
        <v>13.333333333333336</v>
      </c>
      <c r="H29" s="229">
        <f t="shared" si="3"/>
        <v>2.5940337224383825E-3</v>
      </c>
      <c r="I29" s="216">
        <v>23</v>
      </c>
      <c r="J29" s="324">
        <f t="shared" si="5"/>
        <v>100</v>
      </c>
      <c r="K29" s="145">
        <f t="shared" si="2"/>
        <v>99.740596627756176</v>
      </c>
      <c r="L29" s="329">
        <v>8.9236111111111113E-3</v>
      </c>
      <c r="M29" s="326" t="s">
        <v>1394</v>
      </c>
      <c r="N29" s="326" t="s">
        <v>1395</v>
      </c>
      <c r="O29" s="326" t="s">
        <v>1396</v>
      </c>
      <c r="P29" s="384">
        <v>35320</v>
      </c>
      <c r="Q29" s="328" t="s">
        <v>1397</v>
      </c>
      <c r="R29" s="326" t="s">
        <v>367</v>
      </c>
      <c r="S29" s="384">
        <v>43877</v>
      </c>
      <c r="T29" s="328"/>
    </row>
    <row r="30" spans="1:20">
      <c r="A30" s="216">
        <v>24</v>
      </c>
      <c r="B30" s="84">
        <v>9.1435185185185178E-3</v>
      </c>
      <c r="C30" s="223">
        <f t="shared" si="4"/>
        <v>13.166666666666666</v>
      </c>
      <c r="D30" s="223">
        <f t="shared" si="0"/>
        <v>12.816666666666666</v>
      </c>
      <c r="E30" s="228">
        <f t="shared" si="1"/>
        <v>1</v>
      </c>
      <c r="F30" s="228">
        <v>12.85</v>
      </c>
      <c r="G30" s="228">
        <v>13.166666666666666</v>
      </c>
      <c r="H30" s="229">
        <f t="shared" si="3"/>
        <v>2.5940337224383825E-3</v>
      </c>
      <c r="I30" s="216">
        <v>24</v>
      </c>
      <c r="J30" s="324">
        <f t="shared" si="5"/>
        <v>97.594936708860757</v>
      </c>
      <c r="K30" s="145">
        <f t="shared" si="2"/>
        <v>97.341772151898738</v>
      </c>
      <c r="L30" s="329">
        <v>9.1435185185185178E-3</v>
      </c>
      <c r="M30" s="326" t="s">
        <v>1392</v>
      </c>
      <c r="N30" s="326" t="s">
        <v>1398</v>
      </c>
      <c r="O30" s="326" t="s">
        <v>131</v>
      </c>
      <c r="P30" s="384">
        <v>29567</v>
      </c>
      <c r="Q30" s="328" t="s">
        <v>132</v>
      </c>
      <c r="R30" s="326" t="s">
        <v>133</v>
      </c>
      <c r="S30" s="384">
        <v>38445</v>
      </c>
      <c r="T30" s="328"/>
    </row>
    <row r="31" spans="1:20">
      <c r="A31" s="216">
        <v>25</v>
      </c>
      <c r="B31" s="84">
        <v>9.1550925925925931E-3</v>
      </c>
      <c r="C31" s="223">
        <f t="shared" si="4"/>
        <v>13.183333333333334</v>
      </c>
      <c r="D31" s="223">
        <f t="shared" si="0"/>
        <v>12.816666666666666</v>
      </c>
      <c r="E31" s="228">
        <f t="shared" si="1"/>
        <v>1</v>
      </c>
      <c r="F31" s="228">
        <v>12.85</v>
      </c>
      <c r="G31" s="228">
        <v>13.183333333333334</v>
      </c>
      <c r="H31" s="229">
        <f t="shared" si="3"/>
        <v>2.5940337224383825E-3</v>
      </c>
      <c r="I31" s="216">
        <v>25</v>
      </c>
      <c r="J31" s="324">
        <f t="shared" si="5"/>
        <v>97.471554993678879</v>
      </c>
      <c r="K31" s="145">
        <f t="shared" si="2"/>
        <v>97.218710493046785</v>
      </c>
      <c r="L31" s="329">
        <v>9.1550925925925931E-3</v>
      </c>
      <c r="M31" s="326" t="s">
        <v>1399</v>
      </c>
      <c r="N31" s="326" t="s">
        <v>1400</v>
      </c>
      <c r="O31" s="326" t="s">
        <v>128</v>
      </c>
      <c r="P31" s="384">
        <v>30991</v>
      </c>
      <c r="Q31" s="328" t="s">
        <v>132</v>
      </c>
      <c r="R31" s="326" t="s">
        <v>133</v>
      </c>
      <c r="S31" s="384">
        <v>40279</v>
      </c>
      <c r="T31" s="328"/>
    </row>
    <row r="32" spans="1:20">
      <c r="A32" s="216">
        <v>26</v>
      </c>
      <c r="B32" s="84">
        <v>9.1898148148148156E-3</v>
      </c>
      <c r="C32" s="223">
        <f t="shared" si="4"/>
        <v>13.233333333333334</v>
      </c>
      <c r="D32" s="223">
        <f t="shared" si="0"/>
        <v>12.816666666666666</v>
      </c>
      <c r="E32" s="228">
        <f t="shared" si="1"/>
        <v>1</v>
      </c>
      <c r="F32" s="228">
        <v>12.85</v>
      </c>
      <c r="G32" s="228">
        <v>13.233333333333333</v>
      </c>
      <c r="H32" s="229">
        <f t="shared" si="3"/>
        <v>2.5940337224383825E-3</v>
      </c>
      <c r="I32" s="216">
        <v>26</v>
      </c>
      <c r="J32" s="324">
        <f t="shared" si="5"/>
        <v>97.103274559193949</v>
      </c>
      <c r="K32" s="145">
        <f t="shared" si="2"/>
        <v>96.851385390428206</v>
      </c>
      <c r="L32" s="329">
        <v>9.1898148148148156E-3</v>
      </c>
      <c r="M32" s="326" t="s">
        <v>1399</v>
      </c>
      <c r="N32" s="326" t="s">
        <v>1400</v>
      </c>
      <c r="O32" s="326" t="s">
        <v>128</v>
      </c>
      <c r="P32" s="384">
        <v>30991</v>
      </c>
      <c r="Q32" s="328" t="s">
        <v>132</v>
      </c>
      <c r="R32" s="326" t="s">
        <v>133</v>
      </c>
      <c r="S32" s="384">
        <v>40636</v>
      </c>
      <c r="T32" s="328"/>
    </row>
    <row r="33" spans="1:20">
      <c r="A33" s="216">
        <v>27</v>
      </c>
      <c r="B33" s="84">
        <v>9.1898148148148156E-3</v>
      </c>
      <c r="C33" s="223">
        <f t="shared" si="4"/>
        <v>13.233333333333334</v>
      </c>
      <c r="D33" s="223">
        <f t="shared" si="0"/>
        <v>12.816666666666666</v>
      </c>
      <c r="E33" s="228">
        <f t="shared" ref="E33:E64" si="6">ROUND(1-IF(A33&lt;I$3,0,IF(A33&lt;I$4,G$3*(A33-I$3)^2,G$2+G$4*(A33-I$4)+(A33&gt;I$5)*G$5*(A33-I$5)^2)),4)</f>
        <v>1</v>
      </c>
      <c r="F33" s="228">
        <v>12.85</v>
      </c>
      <c r="G33" s="228">
        <v>13.233333333333333</v>
      </c>
      <c r="H33" s="229">
        <f t="shared" si="3"/>
        <v>2.5940337224383825E-3</v>
      </c>
      <c r="I33" s="216">
        <v>27</v>
      </c>
      <c r="J33" s="324">
        <f t="shared" si="5"/>
        <v>97.103274559193949</v>
      </c>
      <c r="K33" s="145">
        <f t="shared" si="2"/>
        <v>96.851385390428206</v>
      </c>
      <c r="L33" s="329">
        <v>9.1898148148148156E-3</v>
      </c>
      <c r="M33" s="326" t="s">
        <v>1399</v>
      </c>
      <c r="N33" s="326" t="s">
        <v>1400</v>
      </c>
      <c r="O33" s="326" t="s">
        <v>128</v>
      </c>
      <c r="P33" s="384">
        <v>30991</v>
      </c>
      <c r="Q33" s="328" t="s">
        <v>132</v>
      </c>
      <c r="R33" s="326" t="s">
        <v>133</v>
      </c>
      <c r="S33" s="384">
        <v>41000</v>
      </c>
      <c r="T33" s="328"/>
    </row>
    <row r="34" spans="1:20">
      <c r="A34" s="216">
        <v>28</v>
      </c>
      <c r="B34" s="84">
        <v>9.2129629629629627E-3</v>
      </c>
      <c r="C34" s="223">
        <f t="shared" si="4"/>
        <v>13.266666666666666</v>
      </c>
      <c r="D34" s="223">
        <f t="shared" si="0"/>
        <v>12.816666666666666</v>
      </c>
      <c r="E34" s="228">
        <f t="shared" si="6"/>
        <v>1</v>
      </c>
      <c r="F34" s="228">
        <v>12.85</v>
      </c>
      <c r="G34" s="228">
        <v>13.266666666666666</v>
      </c>
      <c r="H34" s="229">
        <f t="shared" si="3"/>
        <v>2.5940337224383825E-3</v>
      </c>
      <c r="I34" s="216">
        <v>28</v>
      </c>
      <c r="J34" s="324">
        <f t="shared" si="5"/>
        <v>96.859296482412063</v>
      </c>
      <c r="K34" s="145">
        <f t="shared" si="2"/>
        <v>96.608040201005039</v>
      </c>
      <c r="L34" s="329">
        <v>9.2129629629629627E-3</v>
      </c>
      <c r="M34" s="326" t="s">
        <v>1401</v>
      </c>
      <c r="N34" s="326" t="s">
        <v>1402</v>
      </c>
      <c r="O34" s="326" t="s">
        <v>128</v>
      </c>
      <c r="P34" s="384">
        <v>25379</v>
      </c>
      <c r="Q34" s="328" t="s">
        <v>132</v>
      </c>
      <c r="R34" s="326" t="s">
        <v>133</v>
      </c>
      <c r="S34" s="384">
        <v>35883</v>
      </c>
      <c r="T34" s="328"/>
    </row>
    <row r="35" spans="1:20">
      <c r="A35" s="216">
        <v>29</v>
      </c>
      <c r="B35" s="84">
        <v>9.2824074074074076E-3</v>
      </c>
      <c r="C35" s="223">
        <f t="shared" si="4"/>
        <v>13.366666666666667</v>
      </c>
      <c r="D35" s="223">
        <f t="shared" si="0"/>
        <v>12.816666666666666</v>
      </c>
      <c r="E35" s="228">
        <f t="shared" si="6"/>
        <v>1</v>
      </c>
      <c r="F35" s="228">
        <v>12.85</v>
      </c>
      <c r="G35" s="228">
        <v>13.366666666666667</v>
      </c>
      <c r="H35" s="229">
        <f t="shared" si="3"/>
        <v>2.5940337224383825E-3</v>
      </c>
      <c r="I35" s="216">
        <v>29</v>
      </c>
      <c r="J35" s="324">
        <f t="shared" si="5"/>
        <v>96.134663341645876</v>
      </c>
      <c r="K35" s="145">
        <f t="shared" si="2"/>
        <v>95.885286783042403</v>
      </c>
      <c r="L35" s="329">
        <v>9.2824074074074076E-3</v>
      </c>
      <c r="M35" s="326" t="s">
        <v>1403</v>
      </c>
      <c r="N35" s="326" t="s">
        <v>1404</v>
      </c>
      <c r="O35" s="326" t="s">
        <v>123</v>
      </c>
      <c r="P35" s="384">
        <v>31410</v>
      </c>
      <c r="Q35" s="328"/>
      <c r="R35" s="326" t="s">
        <v>138</v>
      </c>
      <c r="S35" s="384">
        <v>42112</v>
      </c>
      <c r="T35" s="328"/>
    </row>
    <row r="36" spans="1:20">
      <c r="A36" s="216">
        <v>30</v>
      </c>
      <c r="B36" s="84">
        <v>9.3402777777777772E-3</v>
      </c>
      <c r="C36" s="223">
        <f t="shared" si="4"/>
        <v>13.45</v>
      </c>
      <c r="D36" s="223">
        <f t="shared" si="0"/>
        <v>12.817948461512817</v>
      </c>
      <c r="E36" s="228">
        <f t="shared" si="6"/>
        <v>0.99990000000000001</v>
      </c>
      <c r="F36" s="228">
        <v>12.851124473391422</v>
      </c>
      <c r="G36" s="228">
        <v>13.45</v>
      </c>
      <c r="H36" s="229">
        <f t="shared" si="3"/>
        <v>2.5815649009779274E-3</v>
      </c>
      <c r="I36" s="216">
        <v>30</v>
      </c>
      <c r="J36" s="324">
        <f t="shared" si="5"/>
        <v>95.547393854211336</v>
      </c>
      <c r="K36" s="145">
        <f t="shared" si="2"/>
        <v>95.300732055857381</v>
      </c>
      <c r="L36" s="329">
        <v>9.3402777777777772E-3</v>
      </c>
      <c r="M36" s="326" t="s">
        <v>1405</v>
      </c>
      <c r="N36" s="326" t="s">
        <v>1406</v>
      </c>
      <c r="O36" s="326" t="s">
        <v>1343</v>
      </c>
      <c r="P36" s="384">
        <v>24165</v>
      </c>
      <c r="Q36" s="328"/>
      <c r="R36" s="326" t="s">
        <v>133</v>
      </c>
      <c r="S36" s="384">
        <v>35155</v>
      </c>
      <c r="T36" s="328"/>
    </row>
    <row r="37" spans="1:20">
      <c r="A37" s="216">
        <v>31</v>
      </c>
      <c r="B37" s="84">
        <v>9.2592592592592587E-3</v>
      </c>
      <c r="C37" s="223">
        <f t="shared" si="4"/>
        <v>13.333333333333332</v>
      </c>
      <c r="D37" s="223">
        <f t="shared" si="0"/>
        <v>12.833350021694869</v>
      </c>
      <c r="E37" s="228">
        <f t="shared" si="6"/>
        <v>0.99870000000000003</v>
      </c>
      <c r="F37" s="228">
        <v>12.863788373162482</v>
      </c>
      <c r="G37" s="228">
        <v>13.333333333333336</v>
      </c>
      <c r="H37" s="229">
        <f t="shared" si="3"/>
        <v>2.3662043081426609E-3</v>
      </c>
      <c r="I37" s="216">
        <v>31</v>
      </c>
      <c r="J37" s="324">
        <f t="shared" si="5"/>
        <v>96.478412798718622</v>
      </c>
      <c r="K37" s="145">
        <f t="shared" si="2"/>
        <v>96.250125162711527</v>
      </c>
      <c r="L37" s="329">
        <v>9.2592592592592587E-3</v>
      </c>
      <c r="M37" s="326" t="s">
        <v>1403</v>
      </c>
      <c r="N37" s="326" t="s">
        <v>1404</v>
      </c>
      <c r="O37" s="326" t="s">
        <v>123</v>
      </c>
      <c r="P37" s="384">
        <v>31410</v>
      </c>
      <c r="Q37" s="328"/>
      <c r="R37" s="326" t="s">
        <v>138</v>
      </c>
      <c r="S37" s="384">
        <v>42840</v>
      </c>
      <c r="T37" s="328"/>
    </row>
    <row r="38" spans="1:20">
      <c r="A38" s="216">
        <v>32</v>
      </c>
      <c r="B38" s="84">
        <v>9.3287037037037036E-3</v>
      </c>
      <c r="C38" s="223">
        <f t="shared" si="4"/>
        <v>13.433333333333334</v>
      </c>
      <c r="D38" s="223">
        <f t="shared" si="0"/>
        <v>12.865555778625444</v>
      </c>
      <c r="E38" s="228">
        <f t="shared" si="6"/>
        <v>0.99619999999999997</v>
      </c>
      <c r="F38" s="228">
        <v>12.890605407032151</v>
      </c>
      <c r="G38" s="228">
        <v>13.433333333333334</v>
      </c>
      <c r="H38" s="229">
        <f t="shared" si="3"/>
        <v>1.9432468542588395E-3</v>
      </c>
      <c r="I38" s="216">
        <v>32</v>
      </c>
      <c r="J38" s="324">
        <f t="shared" si="5"/>
        <v>95.959841739693431</v>
      </c>
      <c r="K38" s="145">
        <f t="shared" si="2"/>
        <v>95.773368079097594</v>
      </c>
      <c r="L38" s="329">
        <v>9.3287037037037036E-3</v>
      </c>
      <c r="M38" s="326" t="s">
        <v>192</v>
      </c>
      <c r="N38" s="326" t="s">
        <v>1407</v>
      </c>
      <c r="O38" s="326" t="s">
        <v>128</v>
      </c>
      <c r="P38" s="384">
        <v>25165</v>
      </c>
      <c r="Q38" s="328"/>
      <c r="R38" s="326" t="s">
        <v>1408</v>
      </c>
      <c r="S38" s="384">
        <v>37045</v>
      </c>
      <c r="T38" s="328"/>
    </row>
    <row r="39" spans="1:20">
      <c r="A39" s="216">
        <v>33</v>
      </c>
      <c r="B39" s="84">
        <v>9.3749999999999997E-3</v>
      </c>
      <c r="C39" s="223">
        <f t="shared" si="4"/>
        <v>13.5</v>
      </c>
      <c r="D39" s="223">
        <f t="shared" si="0"/>
        <v>12.914819293295714</v>
      </c>
      <c r="E39" s="228">
        <f t="shared" si="6"/>
        <v>0.99239999999999995</v>
      </c>
      <c r="F39" s="228">
        <v>12.931752925526061</v>
      </c>
      <c r="G39" s="228">
        <v>13.5</v>
      </c>
      <c r="H39" s="229">
        <f t="shared" si="3"/>
        <v>1.3094614726918243E-3</v>
      </c>
      <c r="I39" s="216">
        <v>33</v>
      </c>
      <c r="J39" s="324">
        <f t="shared" si="5"/>
        <v>95.790762411304158</v>
      </c>
      <c r="K39" s="145">
        <f t="shared" si="2"/>
        <v>95.665328098486768</v>
      </c>
      <c r="L39" s="329">
        <v>9.3749999999999997E-3</v>
      </c>
      <c r="M39" s="326" t="s">
        <v>1409</v>
      </c>
      <c r="N39" s="326" t="s">
        <v>1410</v>
      </c>
      <c r="O39" s="326" t="s">
        <v>123</v>
      </c>
      <c r="P39" s="384">
        <v>20732</v>
      </c>
      <c r="Q39" s="328" t="s">
        <v>132</v>
      </c>
      <c r="R39" s="326" t="s">
        <v>133</v>
      </c>
      <c r="S39" s="384">
        <v>32957</v>
      </c>
      <c r="T39" s="328"/>
    </row>
    <row r="40" spans="1:20">
      <c r="A40" s="216">
        <v>34</v>
      </c>
      <c r="B40" s="84">
        <v>9.2939814814814812E-3</v>
      </c>
      <c r="C40" s="223">
        <f t="shared" si="4"/>
        <v>13.383333333333333</v>
      </c>
      <c r="D40" s="223">
        <f t="shared" si="0"/>
        <v>12.980217405982039</v>
      </c>
      <c r="E40" s="228">
        <f t="shared" si="6"/>
        <v>0.98740000000000006</v>
      </c>
      <c r="F40" s="228">
        <v>12.987505211425972</v>
      </c>
      <c r="G40" s="228">
        <v>13.383333333333333</v>
      </c>
      <c r="H40" s="229">
        <f t="shared" si="3"/>
        <v>5.6113975126816703E-4</v>
      </c>
      <c r="I40" s="216">
        <v>34</v>
      </c>
      <c r="J40" s="324">
        <f t="shared" si="5"/>
        <v>97.042380160094453</v>
      </c>
      <c r="K40" s="145">
        <f t="shared" si="2"/>
        <v>96.987925823028931</v>
      </c>
      <c r="L40" s="329">
        <v>9.2939814814814812E-3</v>
      </c>
      <c r="M40" s="326" t="s">
        <v>192</v>
      </c>
      <c r="N40" s="326" t="s">
        <v>1407</v>
      </c>
      <c r="O40" s="326" t="s">
        <v>128</v>
      </c>
      <c r="P40" s="384">
        <v>25165</v>
      </c>
      <c r="Q40" s="328" t="s">
        <v>132</v>
      </c>
      <c r="R40" s="326" t="s">
        <v>133</v>
      </c>
      <c r="S40" s="384">
        <v>37724</v>
      </c>
      <c r="T40" s="328"/>
    </row>
    <row r="41" spans="1:20">
      <c r="A41" s="216">
        <v>35</v>
      </c>
      <c r="B41" s="84">
        <v>9.3634259259259261E-3</v>
      </c>
      <c r="C41" s="223">
        <f t="shared" si="4"/>
        <v>13.483333333333334</v>
      </c>
      <c r="D41" s="223">
        <f t="shared" si="0"/>
        <v>13.064899762147469</v>
      </c>
      <c r="E41" s="228">
        <f t="shared" si="6"/>
        <v>0.98099999999999998</v>
      </c>
      <c r="F41" s="228">
        <v>13.058238090550244</v>
      </c>
      <c r="G41" s="228">
        <v>13.483333333333334</v>
      </c>
      <c r="H41" s="229">
        <f t="shared" si="3"/>
        <v>-5.101508757177582E-4</v>
      </c>
      <c r="I41" s="216">
        <v>35</v>
      </c>
      <c r="J41" s="324">
        <f t="shared" si="5"/>
        <v>96.84725407082999</v>
      </c>
      <c r="K41" s="145">
        <f t="shared" ref="K41:K72" si="7">100*D41/+C41</f>
        <v>96.896660782305091</v>
      </c>
      <c r="L41" s="329">
        <v>9.3634259259259261E-3</v>
      </c>
      <c r="M41" s="326" t="s">
        <v>1411</v>
      </c>
      <c r="N41" s="326" t="s">
        <v>1412</v>
      </c>
      <c r="O41" s="326" t="s">
        <v>128</v>
      </c>
      <c r="P41" s="384">
        <v>25314</v>
      </c>
      <c r="Q41" s="328"/>
      <c r="R41" s="326" t="s">
        <v>1341</v>
      </c>
      <c r="S41" s="384">
        <v>38115</v>
      </c>
      <c r="T41" s="328"/>
    </row>
    <row r="42" spans="1:20">
      <c r="A42" s="216">
        <v>36</v>
      </c>
      <c r="B42" s="84">
        <v>9.5370370370370366E-3</v>
      </c>
      <c r="C42" s="223">
        <f t="shared" si="4"/>
        <v>13.733333333333333</v>
      </c>
      <c r="D42" s="223">
        <f t="shared" ref="D42:D73" si="8">OC/E42</f>
        <v>13.158795345653662</v>
      </c>
      <c r="E42" s="228">
        <f t="shared" si="6"/>
        <v>0.97399999999999998</v>
      </c>
      <c r="F42" s="228">
        <v>13.14443535188216</v>
      </c>
      <c r="G42" s="228">
        <v>13.733333333333333</v>
      </c>
      <c r="H42" s="229">
        <f t="shared" si="3"/>
        <v>-1.0924770358770189E-3</v>
      </c>
      <c r="I42" s="216">
        <v>36</v>
      </c>
      <c r="J42" s="324">
        <f t="shared" si="5"/>
        <v>95.711907902054563</v>
      </c>
      <c r="K42" s="145">
        <f t="shared" si="7"/>
        <v>95.816470963497537</v>
      </c>
      <c r="L42" s="329">
        <v>9.5370370370370366E-3</v>
      </c>
      <c r="M42" s="326" t="s">
        <v>1413</v>
      </c>
      <c r="N42" s="326" t="s">
        <v>1414</v>
      </c>
      <c r="O42" s="326" t="s">
        <v>140</v>
      </c>
      <c r="P42" s="384">
        <v>19018</v>
      </c>
      <c r="Q42" s="328"/>
      <c r="R42" s="326" t="s">
        <v>1415</v>
      </c>
      <c r="S42" s="384">
        <v>32239</v>
      </c>
      <c r="T42" s="328"/>
    </row>
    <row r="43" spans="1:20">
      <c r="A43" s="216">
        <v>37</v>
      </c>
      <c r="B43" s="84">
        <v>9.5949074074074079E-3</v>
      </c>
      <c r="C43" s="223">
        <f t="shared" si="4"/>
        <v>13.816666666666668</v>
      </c>
      <c r="D43" s="223">
        <f t="shared" si="8"/>
        <v>13.254050327473285</v>
      </c>
      <c r="E43" s="228">
        <f t="shared" si="6"/>
        <v>0.96699999999999997</v>
      </c>
      <c r="F43" s="228">
        <v>13.239233463836801</v>
      </c>
      <c r="G43" s="228">
        <v>13.816666666666668</v>
      </c>
      <c r="H43" s="229">
        <f t="shared" si="3"/>
        <v>-1.1191632564647521E-3</v>
      </c>
      <c r="I43" s="216">
        <v>37</v>
      </c>
      <c r="J43" s="324">
        <f t="shared" ref="J43:J74" si="9">100*F43/+C43</f>
        <v>95.820748833559463</v>
      </c>
      <c r="K43" s="145">
        <f t="shared" si="7"/>
        <v>95.927987894860919</v>
      </c>
      <c r="L43" s="329">
        <v>9.5949074074074079E-3</v>
      </c>
      <c r="M43" s="326" t="s">
        <v>1416</v>
      </c>
      <c r="N43" s="326" t="s">
        <v>1417</v>
      </c>
      <c r="O43" s="326" t="s">
        <v>140</v>
      </c>
      <c r="P43" s="384">
        <v>21042</v>
      </c>
      <c r="Q43" s="328"/>
      <c r="R43" s="326" t="s">
        <v>141</v>
      </c>
      <c r="S43" s="384">
        <v>34812</v>
      </c>
      <c r="T43" s="328"/>
    </row>
    <row r="44" spans="1:20">
      <c r="A44" s="216">
        <v>38</v>
      </c>
      <c r="B44" s="84">
        <v>9.4560185185185181E-3</v>
      </c>
      <c r="C44" s="223">
        <f t="shared" si="4"/>
        <v>13.616666666666665</v>
      </c>
      <c r="D44" s="223">
        <f t="shared" si="8"/>
        <v>13.350694444444445</v>
      </c>
      <c r="E44" s="228">
        <f t="shared" si="6"/>
        <v>0.96</v>
      </c>
      <c r="F44" s="228">
        <v>13.335408883354088</v>
      </c>
      <c r="G44" s="228">
        <v>13.616666666666665</v>
      </c>
      <c r="H44" s="229">
        <f t="shared" si="3"/>
        <v>-1.1462386511025564E-3</v>
      </c>
      <c r="I44" s="216">
        <v>38</v>
      </c>
      <c r="J44" s="324">
        <f t="shared" si="9"/>
        <v>97.934459363677519</v>
      </c>
      <c r="K44" s="145">
        <f t="shared" si="7"/>
        <v>98.046715626275002</v>
      </c>
      <c r="L44" s="329">
        <v>9.4560185185185181E-3</v>
      </c>
      <c r="M44" s="326" t="s">
        <v>1418</v>
      </c>
      <c r="N44" s="326" t="s">
        <v>1419</v>
      </c>
      <c r="O44" s="326" t="s">
        <v>128</v>
      </c>
      <c r="P44" s="384">
        <v>17944</v>
      </c>
      <c r="Q44" s="328" t="s">
        <v>132</v>
      </c>
      <c r="R44" s="326" t="s">
        <v>133</v>
      </c>
      <c r="S44" s="384">
        <v>31984</v>
      </c>
      <c r="T44" s="328"/>
    </row>
    <row r="45" spans="1:20">
      <c r="A45" s="216">
        <v>39</v>
      </c>
      <c r="B45" s="84">
        <v>9.3981481481481485E-3</v>
      </c>
      <c r="C45" s="223">
        <f t="shared" si="4"/>
        <v>13.533333333333333</v>
      </c>
      <c r="D45" s="223">
        <f t="shared" si="8"/>
        <v>13.448758307100386</v>
      </c>
      <c r="E45" s="228">
        <f t="shared" si="6"/>
        <v>0.95299999999999996</v>
      </c>
      <c r="F45" s="228">
        <v>13.432991846121681</v>
      </c>
      <c r="G45" s="228">
        <v>13.533333333333333</v>
      </c>
      <c r="H45" s="229">
        <f t="shared" si="3"/>
        <v>-1.1737117955042296E-3</v>
      </c>
      <c r="I45" s="216">
        <v>39</v>
      </c>
      <c r="J45" s="324">
        <f t="shared" si="9"/>
        <v>99.258560439322764</v>
      </c>
      <c r="K45" s="145">
        <f t="shared" si="7"/>
        <v>99.37506138251517</v>
      </c>
      <c r="L45" s="329">
        <v>9.3981481481481485E-3</v>
      </c>
      <c r="M45" s="326" t="s">
        <v>1420</v>
      </c>
      <c r="N45" s="326" t="s">
        <v>1421</v>
      </c>
      <c r="O45" s="326" t="s">
        <v>123</v>
      </c>
      <c r="P45" s="384">
        <v>27375</v>
      </c>
      <c r="Q45" s="328"/>
      <c r="R45" s="326" t="s">
        <v>286</v>
      </c>
      <c r="S45" s="384">
        <v>41902</v>
      </c>
      <c r="T45" s="328"/>
    </row>
    <row r="46" spans="1:20">
      <c r="A46" s="216">
        <v>40</v>
      </c>
      <c r="B46" s="84">
        <v>9.4907407407407406E-3</v>
      </c>
      <c r="C46" s="223">
        <f t="shared" si="4"/>
        <v>13.666666666666666</v>
      </c>
      <c r="D46" s="223">
        <f t="shared" si="8"/>
        <v>13.548273431994362</v>
      </c>
      <c r="E46" s="228">
        <f t="shared" si="6"/>
        <v>0.94599999999999995</v>
      </c>
      <c r="F46" s="228">
        <v>13.53201347935973</v>
      </c>
      <c r="G46" s="228">
        <v>13.666666666666666</v>
      </c>
      <c r="H46" s="229">
        <f t="shared" si="3"/>
        <v>-1.2015915192098712E-3</v>
      </c>
      <c r="I46" s="216">
        <v>40</v>
      </c>
      <c r="J46" s="324">
        <f t="shared" si="9"/>
        <v>99.014732775802912</v>
      </c>
      <c r="K46" s="145">
        <f t="shared" si="7"/>
        <v>99.133708038983144</v>
      </c>
      <c r="L46" s="329">
        <v>9.4907407407407406E-3</v>
      </c>
      <c r="M46" s="326" t="s">
        <v>1420</v>
      </c>
      <c r="N46" s="326" t="s">
        <v>1421</v>
      </c>
      <c r="O46" s="326" t="s">
        <v>123</v>
      </c>
      <c r="P46" s="384">
        <v>27375</v>
      </c>
      <c r="Q46" s="328" t="s">
        <v>132</v>
      </c>
      <c r="R46" s="326" t="s">
        <v>133</v>
      </c>
      <c r="S46" s="384">
        <v>42092</v>
      </c>
      <c r="T46" s="328"/>
    </row>
    <row r="47" spans="1:20">
      <c r="A47" s="216">
        <v>41</v>
      </c>
      <c r="B47" s="84">
        <v>9.479166666666667E-3</v>
      </c>
      <c r="C47" s="223">
        <f t="shared" si="4"/>
        <v>13.65</v>
      </c>
      <c r="D47" s="223">
        <f t="shared" si="8"/>
        <v>13.649272275470359</v>
      </c>
      <c r="E47" s="228">
        <f t="shared" si="6"/>
        <v>0.93899999999999995</v>
      </c>
      <c r="F47" s="228">
        <v>13.632505834924675</v>
      </c>
      <c r="G47" s="228">
        <v>13.633333333333333</v>
      </c>
      <c r="H47" s="229">
        <f t="shared" si="3"/>
        <v>-1.2298869150476055E-3</v>
      </c>
      <c r="I47" s="216">
        <v>41</v>
      </c>
      <c r="J47" s="324">
        <f t="shared" si="9"/>
        <v>99.871837618495789</v>
      </c>
      <c r="K47" s="145">
        <f t="shared" si="7"/>
        <v>99.994668684764534</v>
      </c>
      <c r="L47" s="329">
        <v>9.479166666666667E-3</v>
      </c>
      <c r="M47" s="326" t="s">
        <v>1420</v>
      </c>
      <c r="N47" s="326" t="s">
        <v>1421</v>
      </c>
      <c r="O47" s="326" t="s">
        <v>123</v>
      </c>
      <c r="P47" s="384">
        <v>27375</v>
      </c>
      <c r="Q47" s="328" t="s">
        <v>132</v>
      </c>
      <c r="R47" s="326" t="s">
        <v>133</v>
      </c>
      <c r="S47" s="384">
        <v>42463</v>
      </c>
      <c r="T47" s="328"/>
    </row>
    <row r="48" spans="1:20">
      <c r="A48" s="216">
        <v>42</v>
      </c>
      <c r="B48" s="84">
        <v>9.6643518518518511E-3</v>
      </c>
      <c r="C48" s="223">
        <f t="shared" si="4"/>
        <v>13.916666666666666</v>
      </c>
      <c r="D48" s="223">
        <f t="shared" si="8"/>
        <v>13.75178826895565</v>
      </c>
      <c r="E48" s="228">
        <f t="shared" si="6"/>
        <v>0.93200000000000005</v>
      </c>
      <c r="F48" s="228">
        <v>13.734501923899103</v>
      </c>
      <c r="G48" s="228">
        <v>13.916666666666666</v>
      </c>
      <c r="H48" s="229">
        <f t="shared" si="3"/>
        <v>-1.2586073490198915E-3</v>
      </c>
      <c r="I48" s="216">
        <v>42</v>
      </c>
      <c r="J48" s="324">
        <f t="shared" si="9"/>
        <v>98.691031788496545</v>
      </c>
      <c r="K48" s="145">
        <f t="shared" si="7"/>
        <v>98.815245046387901</v>
      </c>
      <c r="L48" s="329">
        <v>9.6643518518518511E-3</v>
      </c>
      <c r="M48" s="326" t="s">
        <v>1411</v>
      </c>
      <c r="N48" s="326" t="s">
        <v>1422</v>
      </c>
      <c r="O48" s="326" t="s">
        <v>306</v>
      </c>
      <c r="P48" s="384">
        <v>17935</v>
      </c>
      <c r="Q48" s="328"/>
      <c r="R48" s="326" t="s">
        <v>1423</v>
      </c>
      <c r="S48" s="384">
        <v>33285</v>
      </c>
      <c r="T48" s="328"/>
    </row>
    <row r="49" spans="1:20">
      <c r="A49" s="216">
        <v>43</v>
      </c>
      <c r="B49" s="84">
        <v>9.7569444444444448E-3</v>
      </c>
      <c r="C49" s="223">
        <f t="shared" si="4"/>
        <v>14.05</v>
      </c>
      <c r="D49" s="223">
        <f t="shared" si="8"/>
        <v>13.855855855855856</v>
      </c>
      <c r="E49" s="228">
        <f t="shared" si="6"/>
        <v>0.92500000000000004</v>
      </c>
      <c r="F49" s="228">
        <v>13.83803575274607</v>
      </c>
      <c r="G49" s="228">
        <v>14.05</v>
      </c>
      <c r="H49" s="229">
        <f t="shared" si="3"/>
        <v>-1.2877624706418109E-3</v>
      </c>
      <c r="I49" s="216">
        <v>43</v>
      </c>
      <c r="J49" s="324">
        <f t="shared" si="9"/>
        <v>98.491357670790535</v>
      </c>
      <c r="K49" s="145">
        <f t="shared" si="7"/>
        <v>98.618191144881521</v>
      </c>
      <c r="L49" s="329">
        <v>9.7569444444444448E-3</v>
      </c>
      <c r="M49" s="326" t="s">
        <v>1424</v>
      </c>
      <c r="N49" s="326" t="s">
        <v>1425</v>
      </c>
      <c r="O49" s="326" t="s">
        <v>128</v>
      </c>
      <c r="P49" s="384">
        <v>22144</v>
      </c>
      <c r="Q49" s="328"/>
      <c r="R49" s="326" t="s">
        <v>145</v>
      </c>
      <c r="S49" s="384">
        <v>37871</v>
      </c>
      <c r="T49" s="328"/>
    </row>
    <row r="50" spans="1:20">
      <c r="A50" s="216">
        <v>44</v>
      </c>
      <c r="B50" s="84">
        <v>1.0115740740740741E-2</v>
      </c>
      <c r="C50" s="223">
        <f t="shared" si="4"/>
        <v>14.566666666666666</v>
      </c>
      <c r="D50" s="223">
        <f t="shared" si="8"/>
        <v>13.96151053013798</v>
      </c>
      <c r="E50" s="228">
        <f t="shared" si="6"/>
        <v>0.91800000000000004</v>
      </c>
      <c r="F50" s="228">
        <v>13.943142361111111</v>
      </c>
      <c r="G50" s="228">
        <v>14.566666666666666</v>
      </c>
      <c r="H50" s="229">
        <f t="shared" si="3"/>
        <v>-1.3173622237480918E-3</v>
      </c>
      <c r="I50" s="216">
        <v>44</v>
      </c>
      <c r="J50" s="324">
        <f t="shared" si="9"/>
        <v>95.719512776506477</v>
      </c>
      <c r="K50" s="145">
        <f t="shared" si="7"/>
        <v>95.845610046713816</v>
      </c>
      <c r="L50" s="329">
        <v>1.0115740740740741E-2</v>
      </c>
      <c r="M50" s="326" t="s">
        <v>1409</v>
      </c>
      <c r="N50" s="326" t="s">
        <v>1426</v>
      </c>
      <c r="O50" s="326" t="s">
        <v>123</v>
      </c>
      <c r="P50" s="384">
        <v>18587</v>
      </c>
      <c r="Q50" s="328"/>
      <c r="R50" s="326" t="s">
        <v>217</v>
      </c>
      <c r="S50" s="384">
        <v>35015</v>
      </c>
      <c r="T50" s="328"/>
    </row>
    <row r="51" spans="1:20">
      <c r="A51" s="216">
        <v>45</v>
      </c>
      <c r="B51" s="84">
        <v>1.005787037037037E-2</v>
      </c>
      <c r="C51" s="223">
        <f t="shared" si="4"/>
        <v>14.483333333333333</v>
      </c>
      <c r="D51" s="223">
        <f t="shared" si="8"/>
        <v>14.068788876692279</v>
      </c>
      <c r="E51" s="228">
        <f t="shared" si="6"/>
        <v>0.91100000000000003</v>
      </c>
      <c r="F51" s="228">
        <v>14.049857861360158</v>
      </c>
      <c r="G51" s="228">
        <v>14.483333333333333</v>
      </c>
      <c r="H51" s="229">
        <f t="shared" si="3"/>
        <v>-1.3474168578022116E-3</v>
      </c>
      <c r="I51" s="216">
        <v>45</v>
      </c>
      <c r="J51" s="324">
        <f t="shared" si="9"/>
        <v>97.007073841381995</v>
      </c>
      <c r="K51" s="145">
        <f t="shared" si="7"/>
        <v>97.13778280800193</v>
      </c>
      <c r="L51" s="329">
        <v>1.005787037037037E-2</v>
      </c>
      <c r="M51" s="326" t="s">
        <v>1427</v>
      </c>
      <c r="N51" s="326" t="s">
        <v>1428</v>
      </c>
      <c r="O51" s="326" t="s">
        <v>123</v>
      </c>
      <c r="P51" s="384">
        <v>26375</v>
      </c>
      <c r="Q51" s="328" t="s">
        <v>1429</v>
      </c>
      <c r="R51" s="326" t="s">
        <v>184</v>
      </c>
      <c r="S51" s="384">
        <v>43009</v>
      </c>
      <c r="T51" s="328"/>
    </row>
    <row r="52" spans="1:20">
      <c r="A52" s="216">
        <v>46</v>
      </c>
      <c r="B52" s="84">
        <v>1.0300925925925925E-2</v>
      </c>
      <c r="C52" s="223">
        <f t="shared" si="4"/>
        <v>14.833333333333332</v>
      </c>
      <c r="D52" s="223">
        <f t="shared" si="8"/>
        <v>14.177728613569322</v>
      </c>
      <c r="E52" s="228">
        <f t="shared" si="6"/>
        <v>0.90400000000000003</v>
      </c>
      <c r="F52" s="228">
        <v>14.158219479947114</v>
      </c>
      <c r="G52" s="228">
        <v>14.833333333333334</v>
      </c>
      <c r="H52" s="229">
        <f t="shared" si="3"/>
        <v>-1.3779369397288518E-3</v>
      </c>
      <c r="I52" s="216">
        <v>46</v>
      </c>
      <c r="J52" s="324">
        <f t="shared" si="9"/>
        <v>95.448670651328854</v>
      </c>
      <c r="K52" s="145">
        <f t="shared" si="7"/>
        <v>95.580192900467353</v>
      </c>
      <c r="L52" s="329">
        <v>1.0300925925925925E-2</v>
      </c>
      <c r="M52" s="326" t="s">
        <v>1430</v>
      </c>
      <c r="N52" s="326" t="s">
        <v>1431</v>
      </c>
      <c r="O52" s="326" t="s">
        <v>123</v>
      </c>
      <c r="P52" s="384">
        <v>22451</v>
      </c>
      <c r="Q52" s="328" t="s">
        <v>132</v>
      </c>
      <c r="R52" s="326" t="s">
        <v>133</v>
      </c>
      <c r="S52" s="384">
        <v>39544</v>
      </c>
      <c r="T52" s="328"/>
    </row>
    <row r="53" spans="1:20">
      <c r="A53" s="216">
        <v>47</v>
      </c>
      <c r="B53" s="84">
        <v>1.0243055555555556E-2</v>
      </c>
      <c r="C53" s="223">
        <f t="shared" si="4"/>
        <v>14.75</v>
      </c>
      <c r="D53" s="223">
        <f t="shared" si="8"/>
        <v>14.288368636194722</v>
      </c>
      <c r="E53" s="228">
        <f t="shared" si="6"/>
        <v>0.89700000000000002</v>
      </c>
      <c r="F53" s="228">
        <v>14.268265600710636</v>
      </c>
      <c r="G53" s="228">
        <v>14.75</v>
      </c>
      <c r="H53" s="229">
        <f t="shared" si="3"/>
        <v>-1.4089333663009759E-3</v>
      </c>
      <c r="I53" s="216">
        <v>47</v>
      </c>
      <c r="J53" s="324">
        <f t="shared" si="9"/>
        <v>96.734004072614482</v>
      </c>
      <c r="K53" s="145">
        <f t="shared" si="7"/>
        <v>96.870295838608286</v>
      </c>
      <c r="L53" s="329">
        <v>1.0243055555555556E-2</v>
      </c>
      <c r="M53" s="326" t="s">
        <v>1432</v>
      </c>
      <c r="N53" s="326" t="s">
        <v>1433</v>
      </c>
      <c r="O53" s="326" t="s">
        <v>123</v>
      </c>
      <c r="P53" s="384">
        <v>22822</v>
      </c>
      <c r="Q53" s="328" t="s">
        <v>132</v>
      </c>
      <c r="R53" s="326" t="s">
        <v>133</v>
      </c>
      <c r="S53" s="384">
        <v>40279</v>
      </c>
      <c r="T53" s="328"/>
    </row>
    <row r="54" spans="1:20">
      <c r="A54" s="216">
        <v>48</v>
      </c>
      <c r="B54" s="84">
        <v>1.03125E-2</v>
      </c>
      <c r="C54" s="223">
        <f t="shared" si="4"/>
        <v>14.850000000000001</v>
      </c>
      <c r="D54" s="223">
        <f t="shared" si="8"/>
        <v>14.400749063670412</v>
      </c>
      <c r="E54" s="228">
        <f t="shared" si="6"/>
        <v>0.89</v>
      </c>
      <c r="F54" s="228">
        <v>14.380035810205909</v>
      </c>
      <c r="G54" s="228">
        <v>14.850000000000001</v>
      </c>
      <c r="H54" s="229">
        <f t="shared" si="3"/>
        <v>-1.4404173771113003E-3</v>
      </c>
      <c r="I54" s="216">
        <v>48</v>
      </c>
      <c r="J54" s="324">
        <f t="shared" si="9"/>
        <v>96.835257981184569</v>
      </c>
      <c r="K54" s="145">
        <f t="shared" si="7"/>
        <v>96.974741169497719</v>
      </c>
      <c r="L54" s="329">
        <v>1.03125E-2</v>
      </c>
      <c r="M54" s="326" t="s">
        <v>183</v>
      </c>
      <c r="N54" s="326" t="s">
        <v>1434</v>
      </c>
      <c r="O54" s="326" t="s">
        <v>1142</v>
      </c>
      <c r="P54" s="384">
        <v>19418</v>
      </c>
      <c r="Q54" s="328"/>
      <c r="R54" s="326" t="s">
        <v>296</v>
      </c>
      <c r="S54" s="384">
        <v>37034</v>
      </c>
      <c r="T54" s="328"/>
    </row>
    <row r="55" spans="1:20">
      <c r="A55" s="216">
        <v>49</v>
      </c>
      <c r="B55" s="84">
        <v>1.037037037037037E-2</v>
      </c>
      <c r="C55" s="223">
        <f t="shared" si="4"/>
        <v>14.933333333333334</v>
      </c>
      <c r="D55" s="223">
        <f t="shared" si="8"/>
        <v>14.514911287278219</v>
      </c>
      <c r="E55" s="228">
        <f t="shared" si="6"/>
        <v>0.88300000000000001</v>
      </c>
      <c r="F55" s="228">
        <v>14.493570945183848</v>
      </c>
      <c r="G55" s="228">
        <v>14.933333333333334</v>
      </c>
      <c r="H55" s="229">
        <f t="shared" si="3"/>
        <v>-1.4724005681610352E-3</v>
      </c>
      <c r="I55" s="216">
        <v>49</v>
      </c>
      <c r="J55" s="324">
        <f t="shared" si="9"/>
        <v>97.055162579356107</v>
      </c>
      <c r="K55" s="145">
        <f t="shared" si="7"/>
        <v>97.198066655880922</v>
      </c>
      <c r="L55" s="329">
        <v>1.037037037037037E-2</v>
      </c>
      <c r="M55" s="326" t="s">
        <v>183</v>
      </c>
      <c r="N55" s="326" t="s">
        <v>1434</v>
      </c>
      <c r="O55" s="326" t="s">
        <v>1142</v>
      </c>
      <c r="P55" s="384">
        <v>19418</v>
      </c>
      <c r="Q55" s="328"/>
      <c r="R55" s="326" t="s">
        <v>1435</v>
      </c>
      <c r="S55" s="384">
        <v>37455</v>
      </c>
      <c r="T55" s="328"/>
    </row>
    <row r="56" spans="1:20">
      <c r="A56" s="216">
        <v>50</v>
      </c>
      <c r="B56" s="84">
        <v>1.0416666666666666E-2</v>
      </c>
      <c r="C56" s="223">
        <f t="shared" si="4"/>
        <v>15</v>
      </c>
      <c r="D56" s="223">
        <f t="shared" si="8"/>
        <v>14.63089802130898</v>
      </c>
      <c r="E56" s="228">
        <f t="shared" si="6"/>
        <v>0.876</v>
      </c>
      <c r="F56" s="228">
        <v>14.608913142337427</v>
      </c>
      <c r="G56" s="228">
        <v>15</v>
      </c>
      <c r="H56" s="229">
        <f t="shared" si="3"/>
        <v>-1.5048949060994636E-3</v>
      </c>
      <c r="I56" s="216">
        <v>50</v>
      </c>
      <c r="J56" s="324">
        <f t="shared" si="9"/>
        <v>97.392754282249513</v>
      </c>
      <c r="K56" s="145">
        <f t="shared" si="7"/>
        <v>97.539320142059879</v>
      </c>
      <c r="L56" s="329">
        <v>1.0416666666666666E-2</v>
      </c>
      <c r="M56" s="326" t="s">
        <v>183</v>
      </c>
      <c r="N56" s="326" t="s">
        <v>1434</v>
      </c>
      <c r="O56" s="326" t="s">
        <v>1142</v>
      </c>
      <c r="P56" s="384">
        <v>19418</v>
      </c>
      <c r="Q56" s="328"/>
      <c r="R56" s="326" t="s">
        <v>296</v>
      </c>
      <c r="S56" s="384">
        <v>37825</v>
      </c>
      <c r="T56" s="328"/>
    </row>
    <row r="57" spans="1:20">
      <c r="A57" s="216">
        <v>51</v>
      </c>
      <c r="B57" s="84">
        <v>1.0474537037037037E-2</v>
      </c>
      <c r="C57" s="223">
        <f t="shared" si="4"/>
        <v>15.083333333333334</v>
      </c>
      <c r="D57" s="223">
        <f t="shared" si="8"/>
        <v>14.748753356348292</v>
      </c>
      <c r="E57" s="228">
        <f t="shared" si="6"/>
        <v>0.86899999999999999</v>
      </c>
      <c r="F57" s="228">
        <v>14.726105890442355</v>
      </c>
      <c r="G57" s="228">
        <v>15.083333333333334</v>
      </c>
      <c r="H57" s="229">
        <f t="shared" si="3"/>
        <v>-1.5379127431533579E-3</v>
      </c>
      <c r="I57" s="216">
        <v>51</v>
      </c>
      <c r="J57" s="324">
        <f t="shared" si="9"/>
        <v>97.631641262601235</v>
      </c>
      <c r="K57" s="145">
        <f t="shared" si="7"/>
        <v>97.781790207833978</v>
      </c>
      <c r="L57" s="329">
        <v>1.0474537037037037E-2</v>
      </c>
      <c r="M57" s="330" t="s">
        <v>1430</v>
      </c>
      <c r="N57" s="331" t="s">
        <v>1431</v>
      </c>
      <c r="O57" s="326" t="s">
        <v>123</v>
      </c>
      <c r="P57" s="384">
        <v>22451</v>
      </c>
      <c r="Q57" s="331" t="s">
        <v>1436</v>
      </c>
      <c r="R57" s="331" t="s">
        <v>1437</v>
      </c>
      <c r="S57" s="384">
        <v>41048</v>
      </c>
      <c r="T57" s="332"/>
    </row>
    <row r="58" spans="1:20">
      <c r="A58" s="216">
        <v>52</v>
      </c>
      <c r="B58" s="84">
        <v>1.0763888888888889E-2</v>
      </c>
      <c r="C58" s="223">
        <f t="shared" si="4"/>
        <v>15.5</v>
      </c>
      <c r="D58" s="223">
        <f t="shared" si="8"/>
        <v>14.868522815158546</v>
      </c>
      <c r="E58" s="228">
        <f t="shared" si="6"/>
        <v>0.86199999999999999</v>
      </c>
      <c r="F58" s="228">
        <v>14.845194085027725</v>
      </c>
      <c r="G58" s="228">
        <v>15.500000000000002</v>
      </c>
      <c r="H58" s="229">
        <f t="shared" si="3"/>
        <v>-1.5714668327812139E-3</v>
      </c>
      <c r="I58" s="216">
        <v>52</v>
      </c>
      <c r="J58" s="324">
        <f t="shared" si="9"/>
        <v>95.775445709856285</v>
      </c>
      <c r="K58" s="145">
        <f t="shared" si="7"/>
        <v>95.925953646184169</v>
      </c>
      <c r="L58" s="329">
        <v>1.0763888888888889E-2</v>
      </c>
      <c r="M58" s="326" t="s">
        <v>1438</v>
      </c>
      <c r="N58" s="326" t="s">
        <v>1439</v>
      </c>
      <c r="O58" s="326" t="s">
        <v>140</v>
      </c>
      <c r="P58" s="384">
        <v>22994</v>
      </c>
      <c r="Q58" s="328"/>
      <c r="R58" s="326" t="s">
        <v>1440</v>
      </c>
      <c r="S58" s="384">
        <v>42112</v>
      </c>
      <c r="T58" s="328"/>
    </row>
    <row r="59" spans="1:20">
      <c r="A59" s="216">
        <v>53</v>
      </c>
      <c r="B59" s="84">
        <v>1.0532407407407407E-2</v>
      </c>
      <c r="C59" s="223">
        <f t="shared" si="4"/>
        <v>15.166666666666666</v>
      </c>
      <c r="D59" s="223">
        <f t="shared" si="8"/>
        <v>14.990253411306043</v>
      </c>
      <c r="E59" s="228">
        <f t="shared" si="6"/>
        <v>0.85499999999999998</v>
      </c>
      <c r="F59" s="228">
        <v>14.96622408572094</v>
      </c>
      <c r="G59" s="228">
        <v>15.166666666666666</v>
      </c>
      <c r="H59" s="229">
        <f t="shared" si="3"/>
        <v>-1.6055703460987564E-3</v>
      </c>
      <c r="I59" s="216">
        <v>53</v>
      </c>
      <c r="J59" s="324">
        <f t="shared" si="9"/>
        <v>98.678400565193016</v>
      </c>
      <c r="K59" s="145">
        <f t="shared" si="7"/>
        <v>98.836835678940957</v>
      </c>
      <c r="L59" s="329">
        <v>1.0532407407407407E-2</v>
      </c>
      <c r="M59" s="326" t="s">
        <v>183</v>
      </c>
      <c r="N59" s="326" t="s">
        <v>1434</v>
      </c>
      <c r="O59" s="326" t="s">
        <v>1142</v>
      </c>
      <c r="P59" s="384">
        <v>19418</v>
      </c>
      <c r="Q59" s="328"/>
      <c r="R59" s="326" t="s">
        <v>1435</v>
      </c>
      <c r="S59" s="384">
        <v>38918</v>
      </c>
      <c r="T59" s="328"/>
    </row>
    <row r="60" spans="1:20">
      <c r="A60" s="216">
        <v>54</v>
      </c>
      <c r="B60" s="84">
        <v>1.0590277777777778E-2</v>
      </c>
      <c r="C60" s="223">
        <f t="shared" si="4"/>
        <v>15.25</v>
      </c>
      <c r="D60" s="223">
        <f t="shared" si="8"/>
        <v>15.113993710691824</v>
      </c>
      <c r="E60" s="228">
        <f t="shared" si="6"/>
        <v>0.84799999999999998</v>
      </c>
      <c r="F60" s="228">
        <v>15.089243776420854</v>
      </c>
      <c r="G60" s="228">
        <v>15.249999999999998</v>
      </c>
      <c r="H60" s="229">
        <f t="shared" si="3"/>
        <v>-1.640236889117347E-3</v>
      </c>
      <c r="I60" s="216">
        <v>54</v>
      </c>
      <c r="J60" s="324">
        <f t="shared" si="9"/>
        <v>98.945860828989197</v>
      </c>
      <c r="K60" s="145">
        <f t="shared" si="7"/>
        <v>99.10815547994639</v>
      </c>
      <c r="L60" s="329">
        <v>1.0590277777777778E-2</v>
      </c>
      <c r="M60" s="326" t="s">
        <v>183</v>
      </c>
      <c r="N60" s="326" t="s">
        <v>1434</v>
      </c>
      <c r="O60" s="326" t="s">
        <v>1142</v>
      </c>
      <c r="P60" s="384">
        <v>19418</v>
      </c>
      <c r="Q60" s="328"/>
      <c r="R60" s="326" t="s">
        <v>1435</v>
      </c>
      <c r="S60" s="384">
        <v>39282</v>
      </c>
      <c r="T60" s="328"/>
    </row>
    <row r="61" spans="1:20">
      <c r="A61" s="216">
        <v>55</v>
      </c>
      <c r="B61" s="84">
        <v>1.0775462962962962E-2</v>
      </c>
      <c r="C61" s="223">
        <f t="shared" si="4"/>
        <v>15.516666666666666</v>
      </c>
      <c r="D61" s="223">
        <f t="shared" si="8"/>
        <v>15.239793896155371</v>
      </c>
      <c r="E61" s="228">
        <f t="shared" si="6"/>
        <v>0.84099999999999997</v>
      </c>
      <c r="F61" s="228">
        <v>15.214302628463177</v>
      </c>
      <c r="G61" s="228">
        <v>15.516666666666667</v>
      </c>
      <c r="H61" s="229">
        <f t="shared" si="3"/>
        <v>-1.6754805208425948E-3</v>
      </c>
      <c r="I61" s="216">
        <v>55</v>
      </c>
      <c r="J61" s="324">
        <f t="shared" si="9"/>
        <v>98.051359581932402</v>
      </c>
      <c r="K61" s="145">
        <f t="shared" si="7"/>
        <v>98.215642724954051</v>
      </c>
      <c r="L61" s="329">
        <v>1.0775462962962962E-2</v>
      </c>
      <c r="M61" s="326" t="s">
        <v>183</v>
      </c>
      <c r="N61" s="326" t="s">
        <v>1434</v>
      </c>
      <c r="O61" s="326" t="s">
        <v>1142</v>
      </c>
      <c r="P61" s="384">
        <v>19418</v>
      </c>
      <c r="Q61" s="328"/>
      <c r="R61" s="326" t="s">
        <v>1435</v>
      </c>
      <c r="S61" s="384">
        <v>39646</v>
      </c>
      <c r="T61" s="328"/>
    </row>
    <row r="62" spans="1:20">
      <c r="A62" s="216">
        <v>56</v>
      </c>
      <c r="B62" s="84">
        <v>1.1076388888888889E-2</v>
      </c>
      <c r="C62" s="223">
        <f t="shared" si="4"/>
        <v>15.950000000000001</v>
      </c>
      <c r="D62" s="223">
        <f t="shared" si="8"/>
        <v>15.367705835331735</v>
      </c>
      <c r="E62" s="228">
        <f t="shared" si="6"/>
        <v>0.83399999999999996</v>
      </c>
      <c r="F62" s="228">
        <v>15.341451766953199</v>
      </c>
      <c r="G62" s="228">
        <v>15.949999999999998</v>
      </c>
      <c r="H62" s="229">
        <f t="shared" si="3"/>
        <v>-1.7113157722849868E-3</v>
      </c>
      <c r="I62" s="216">
        <v>56</v>
      </c>
      <c r="J62" s="324">
        <f t="shared" si="9"/>
        <v>96.184650576509071</v>
      </c>
      <c r="K62" s="145">
        <f t="shared" si="7"/>
        <v>96.349252886092373</v>
      </c>
      <c r="L62" s="329">
        <v>1.1076388888888889E-2</v>
      </c>
      <c r="M62" s="326" t="s">
        <v>1441</v>
      </c>
      <c r="N62" s="326" t="s">
        <v>1442</v>
      </c>
      <c r="O62" s="326" t="s">
        <v>177</v>
      </c>
      <c r="P62" s="384">
        <v>15675</v>
      </c>
      <c r="Q62" s="328"/>
      <c r="R62" s="326" t="s">
        <v>1443</v>
      </c>
      <c r="S62" s="384">
        <v>36334</v>
      </c>
      <c r="T62" s="328"/>
    </row>
    <row r="63" spans="1:20">
      <c r="A63" s="216">
        <v>57</v>
      </c>
      <c r="B63" s="84">
        <v>1.136574074074074E-2</v>
      </c>
      <c r="C63" s="223">
        <f t="shared" si="4"/>
        <v>16.366666666666667</v>
      </c>
      <c r="D63" s="223">
        <f t="shared" si="8"/>
        <v>15.497783151954858</v>
      </c>
      <c r="E63" s="228">
        <f t="shared" si="6"/>
        <v>0.82699999999999996</v>
      </c>
      <c r="F63" s="228">
        <v>15.470744040452685</v>
      </c>
      <c r="G63" s="228">
        <v>16.366666666666667</v>
      </c>
      <c r="H63" s="229">
        <f t="shared" si="3"/>
        <v>-1.747757666436184E-3</v>
      </c>
      <c r="I63" s="216">
        <v>57</v>
      </c>
      <c r="J63" s="324">
        <f t="shared" si="9"/>
        <v>94.52593100072923</v>
      </c>
      <c r="K63" s="145">
        <f t="shared" si="7"/>
        <v>94.691139421312769</v>
      </c>
      <c r="L63" s="329">
        <v>1.136574074074074E-2</v>
      </c>
      <c r="M63" s="326" t="s">
        <v>1444</v>
      </c>
      <c r="N63" s="326" t="s">
        <v>1445</v>
      </c>
      <c r="O63" s="326" t="s">
        <v>123</v>
      </c>
      <c r="P63" s="384">
        <v>20690</v>
      </c>
      <c r="Q63" s="328" t="s">
        <v>1429</v>
      </c>
      <c r="R63" s="326" t="s">
        <v>184</v>
      </c>
      <c r="S63" s="384">
        <v>41553</v>
      </c>
      <c r="T63" s="328"/>
    </row>
    <row r="64" spans="1:20">
      <c r="A64" s="216">
        <v>58</v>
      </c>
      <c r="B64" s="84">
        <v>1.1608796296296296E-2</v>
      </c>
      <c r="C64" s="223">
        <f t="shared" si="4"/>
        <v>16.716666666666665</v>
      </c>
      <c r="D64" s="223">
        <f t="shared" si="8"/>
        <v>15.630081300813009</v>
      </c>
      <c r="E64" s="228">
        <f t="shared" si="6"/>
        <v>0.82</v>
      </c>
      <c r="F64" s="228">
        <v>15.602234094220496</v>
      </c>
      <c r="G64" s="228">
        <v>16.716666666666665</v>
      </c>
      <c r="H64" s="229">
        <f t="shared" si="3"/>
        <v>-1.7848217392680103E-3</v>
      </c>
      <c r="I64" s="216">
        <v>58</v>
      </c>
      <c r="J64" s="324">
        <f t="shared" si="9"/>
        <v>93.333404352266186</v>
      </c>
      <c r="K64" s="145">
        <f t="shared" si="7"/>
        <v>93.499987841353999</v>
      </c>
      <c r="L64" s="329">
        <v>1.1608796296296296E-2</v>
      </c>
      <c r="M64" s="326" t="s">
        <v>1446</v>
      </c>
      <c r="N64" s="326" t="s">
        <v>1447</v>
      </c>
      <c r="O64" s="326" t="s">
        <v>140</v>
      </c>
      <c r="P64" s="384">
        <v>21219</v>
      </c>
      <c r="Q64" s="328"/>
      <c r="R64" s="326" t="s">
        <v>1448</v>
      </c>
      <c r="S64" s="384">
        <v>42609</v>
      </c>
      <c r="T64" s="328"/>
    </row>
    <row r="65" spans="1:20">
      <c r="A65" s="216">
        <v>59</v>
      </c>
      <c r="B65" s="84">
        <v>1.1354166666666667E-2</v>
      </c>
      <c r="C65" s="223">
        <f t="shared" si="4"/>
        <v>16.350000000000001</v>
      </c>
      <c r="D65" s="223">
        <f t="shared" si="8"/>
        <v>15.764657646576467</v>
      </c>
      <c r="E65" s="228">
        <f t="shared" ref="E65:E96" si="10">ROUND(1-IF(A65&lt;I$3,0,IF(A65&lt;I$4,G$3*(A65-I$3)^2,G$2+G$4*(A65-I$4)+(A65&gt;I$5)*G$5*(A65-I$5)^2)),4)</f>
        <v>0.81299999999999994</v>
      </c>
      <c r="F65" s="228">
        <v>15.73597844722018</v>
      </c>
      <c r="G65" s="228">
        <v>16.350000000000001</v>
      </c>
      <c r="H65" s="229">
        <f t="shared" si="3"/>
        <v>-1.8225240618166185E-3</v>
      </c>
      <c r="I65" s="216">
        <v>59</v>
      </c>
      <c r="J65" s="324">
        <f t="shared" si="9"/>
        <v>96.244516496759502</v>
      </c>
      <c r="K65" s="145">
        <f t="shared" si="7"/>
        <v>96.419924443892754</v>
      </c>
      <c r="L65" s="329">
        <v>1.1354166666666667E-2</v>
      </c>
      <c r="M65" s="330" t="s">
        <v>1449</v>
      </c>
      <c r="N65" s="331" t="s">
        <v>438</v>
      </c>
      <c r="O65" s="326" t="s">
        <v>123</v>
      </c>
      <c r="P65" s="384">
        <v>14487</v>
      </c>
      <c r="Q65" s="331" t="s">
        <v>1450</v>
      </c>
      <c r="R65" s="331" t="s">
        <v>1451</v>
      </c>
      <c r="S65" s="408">
        <v>36050</v>
      </c>
      <c r="T65" s="331"/>
    </row>
    <row r="66" spans="1:20">
      <c r="A66" s="216">
        <v>60</v>
      </c>
      <c r="B66" s="84">
        <v>1.1203703703703704E-2</v>
      </c>
      <c r="C66" s="223">
        <f t="shared" si="4"/>
        <v>16.133333333333333</v>
      </c>
      <c r="D66" s="223">
        <f t="shared" si="8"/>
        <v>15.901571546732836</v>
      </c>
      <c r="E66" s="228">
        <f t="shared" si="10"/>
        <v>0.80600000000000005</v>
      </c>
      <c r="F66" s="228">
        <v>15.872035573122529</v>
      </c>
      <c r="G66" s="228">
        <v>16.133333333333333</v>
      </c>
      <c r="H66" s="229">
        <f t="shared" si="3"/>
        <v>-1.8608812634166487E-3</v>
      </c>
      <c r="I66" s="216">
        <v>60</v>
      </c>
      <c r="J66" s="324">
        <f t="shared" si="9"/>
        <v>98.380385783817331</v>
      </c>
      <c r="K66" s="145">
        <f t="shared" si="7"/>
        <v>98.563460000410132</v>
      </c>
      <c r="L66" s="329">
        <v>1.1203703703703704E-2</v>
      </c>
      <c r="M66" s="326" t="s">
        <v>183</v>
      </c>
      <c r="N66" s="326" t="s">
        <v>1434</v>
      </c>
      <c r="O66" s="326" t="s">
        <v>1142</v>
      </c>
      <c r="P66" s="384">
        <v>19418</v>
      </c>
      <c r="Q66" s="328"/>
      <c r="R66" s="326" t="s">
        <v>1452</v>
      </c>
      <c r="S66" s="384">
        <v>41506</v>
      </c>
      <c r="T66" s="328"/>
    </row>
    <row r="67" spans="1:20">
      <c r="A67" s="216">
        <v>61</v>
      </c>
      <c r="B67" s="84">
        <v>1.1180555555555555E-2</v>
      </c>
      <c r="C67" s="223">
        <f t="shared" si="4"/>
        <v>16.099999999999998</v>
      </c>
      <c r="D67" s="223">
        <f t="shared" si="8"/>
        <v>16.040884438881935</v>
      </c>
      <c r="E67" s="228">
        <f t="shared" si="10"/>
        <v>0.79900000000000004</v>
      </c>
      <c r="F67" s="228">
        <v>16.010465985546972</v>
      </c>
      <c r="G67" s="228">
        <v>16.100000000000001</v>
      </c>
      <c r="H67" s="229">
        <f t="shared" si="3"/>
        <v>-1.8999105561588814E-3</v>
      </c>
      <c r="I67" s="216">
        <v>61</v>
      </c>
      <c r="J67" s="324">
        <f t="shared" si="9"/>
        <v>99.443888108987409</v>
      </c>
      <c r="K67" s="145">
        <f t="shared" si="7"/>
        <v>99.632822601751158</v>
      </c>
      <c r="L67" s="329">
        <v>1.1180555555555555E-2</v>
      </c>
      <c r="M67" s="326" t="s">
        <v>183</v>
      </c>
      <c r="N67" s="326" t="s">
        <v>1434</v>
      </c>
      <c r="O67" s="326" t="s">
        <v>1142</v>
      </c>
      <c r="P67" s="384">
        <v>19418</v>
      </c>
      <c r="Q67" s="328"/>
      <c r="R67" s="326" t="s">
        <v>296</v>
      </c>
      <c r="S67" s="384">
        <v>41857</v>
      </c>
      <c r="T67" s="328"/>
    </row>
    <row r="68" spans="1:20">
      <c r="A68" s="216">
        <v>62</v>
      </c>
      <c r="B68" s="84">
        <v>1.1400462962962963E-2</v>
      </c>
      <c r="C68" s="223">
        <f t="shared" si="4"/>
        <v>16.416666666666668</v>
      </c>
      <c r="D68" s="223">
        <f t="shared" si="8"/>
        <v>16.182659932659931</v>
      </c>
      <c r="E68" s="228">
        <f t="shared" si="10"/>
        <v>0.79200000000000004</v>
      </c>
      <c r="F68" s="228">
        <v>16.151332327802916</v>
      </c>
      <c r="G68" s="228">
        <v>16.416666666666668</v>
      </c>
      <c r="H68" s="229">
        <f t="shared" si="3"/>
        <v>-1.9396297606413487E-3</v>
      </c>
      <c r="I68" s="216">
        <v>62</v>
      </c>
      <c r="J68" s="324">
        <f t="shared" si="9"/>
        <v>98.383750220119282</v>
      </c>
      <c r="K68" s="145">
        <f t="shared" si="7"/>
        <v>98.574578270009724</v>
      </c>
      <c r="L68" s="329">
        <v>1.1400462962962963E-2</v>
      </c>
      <c r="M68" s="326" t="s">
        <v>183</v>
      </c>
      <c r="N68" s="326" t="s">
        <v>1434</v>
      </c>
      <c r="O68" s="326" t="s">
        <v>1142</v>
      </c>
      <c r="P68" s="384">
        <v>19418</v>
      </c>
      <c r="Q68" s="328"/>
      <c r="R68" s="326" t="s">
        <v>296</v>
      </c>
      <c r="S68" s="384">
        <v>42144</v>
      </c>
      <c r="T68" s="328"/>
    </row>
    <row r="69" spans="1:20">
      <c r="A69" s="216">
        <v>63</v>
      </c>
      <c r="B69" s="84">
        <v>1.1423611111111112E-2</v>
      </c>
      <c r="C69" s="223">
        <f t="shared" si="4"/>
        <v>16.45</v>
      </c>
      <c r="D69" s="223">
        <f t="shared" si="8"/>
        <v>16.326963906581739</v>
      </c>
      <c r="E69" s="228">
        <f t="shared" si="10"/>
        <v>0.78500000000000003</v>
      </c>
      <c r="F69" s="228">
        <v>16.294699467410602</v>
      </c>
      <c r="G69" s="228">
        <v>16.45</v>
      </c>
      <c r="H69" s="229">
        <f t="shared" si="3"/>
        <v>-1.9800573331018034E-3</v>
      </c>
      <c r="I69" s="216">
        <v>63</v>
      </c>
      <c r="J69" s="324">
        <f t="shared" si="9"/>
        <v>99.055923814046224</v>
      </c>
      <c r="K69" s="145">
        <f t="shared" si="7"/>
        <v>99.252060222381388</v>
      </c>
      <c r="L69" s="329">
        <v>1.1423611111111112E-2</v>
      </c>
      <c r="M69" s="326" t="s">
        <v>183</v>
      </c>
      <c r="N69" s="326" t="s">
        <v>1434</v>
      </c>
      <c r="O69" s="326" t="s">
        <v>1142</v>
      </c>
      <c r="P69" s="384">
        <v>19418</v>
      </c>
      <c r="Q69" s="328"/>
      <c r="R69" s="326" t="s">
        <v>296</v>
      </c>
      <c r="S69" s="384">
        <v>42543</v>
      </c>
      <c r="T69" s="328"/>
    </row>
    <row r="70" spans="1:20">
      <c r="A70" s="216">
        <v>64</v>
      </c>
      <c r="B70" s="84">
        <v>1.2002314814814815E-2</v>
      </c>
      <c r="C70" s="223">
        <f t="shared" si="4"/>
        <v>17.283333333333331</v>
      </c>
      <c r="D70" s="223">
        <f t="shared" si="8"/>
        <v>16.473864610111395</v>
      </c>
      <c r="E70" s="228">
        <f t="shared" si="10"/>
        <v>0.77800000000000002</v>
      </c>
      <c r="F70" s="228">
        <v>16.440634595701127</v>
      </c>
      <c r="G70" s="228">
        <v>17.283333333333331</v>
      </c>
      <c r="H70" s="229">
        <f t="shared" si="3"/>
        <v>-2.021212394012888E-3</v>
      </c>
      <c r="I70" s="216">
        <v>64</v>
      </c>
      <c r="J70" s="324">
        <f t="shared" si="9"/>
        <v>95.124211739832944</v>
      </c>
      <c r="K70" s="145">
        <f t="shared" si="7"/>
        <v>95.316477975572212</v>
      </c>
      <c r="L70" s="329">
        <v>1.2002314814814815E-2</v>
      </c>
      <c r="M70" s="326" t="s">
        <v>1453</v>
      </c>
      <c r="N70" s="326" t="s">
        <v>1454</v>
      </c>
      <c r="O70" s="326" t="s">
        <v>123</v>
      </c>
      <c r="P70" s="384">
        <v>18818</v>
      </c>
      <c r="Q70" s="328" t="s">
        <v>1455</v>
      </c>
      <c r="R70" s="326" t="s">
        <v>1456</v>
      </c>
      <c r="S70" s="384">
        <v>42555</v>
      </c>
      <c r="T70" s="328"/>
    </row>
    <row r="71" spans="1:20">
      <c r="A71" s="216">
        <v>65</v>
      </c>
      <c r="B71" s="84">
        <v>1.2083333333333333E-2</v>
      </c>
      <c r="C71" s="223">
        <f t="shared" si="4"/>
        <v>17.399999999999999</v>
      </c>
      <c r="D71" s="223">
        <f t="shared" si="8"/>
        <v>16.623432771292691</v>
      </c>
      <c r="E71" s="228">
        <f t="shared" si="10"/>
        <v>0.77100000000000002</v>
      </c>
      <c r="F71" s="228">
        <v>16.589207332816937</v>
      </c>
      <c r="G71" s="228">
        <v>17.399999999999999</v>
      </c>
      <c r="H71" s="229">
        <f t="shared" si="3"/>
        <v>-2.0631147582349783E-3</v>
      </c>
      <c r="I71" s="216">
        <v>65</v>
      </c>
      <c r="J71" s="324">
        <f t="shared" si="9"/>
        <v>95.340272027683554</v>
      </c>
      <c r="K71" s="145">
        <f t="shared" si="7"/>
        <v>95.536969949958007</v>
      </c>
      <c r="L71" s="329">
        <v>1.2083333333333333E-2</v>
      </c>
      <c r="M71" s="326" t="s">
        <v>1457</v>
      </c>
      <c r="N71" s="326" t="s">
        <v>1458</v>
      </c>
      <c r="O71" s="326" t="s">
        <v>193</v>
      </c>
      <c r="P71" s="384">
        <v>11388</v>
      </c>
      <c r="Q71" s="328"/>
      <c r="R71" s="326" t="s">
        <v>1143</v>
      </c>
      <c r="S71" s="384">
        <v>35307</v>
      </c>
      <c r="T71" s="328"/>
    </row>
    <row r="72" spans="1:20">
      <c r="A72" s="216">
        <v>66</v>
      </c>
      <c r="B72" s="84">
        <v>1.2083333333333333E-2</v>
      </c>
      <c r="C72" s="223">
        <f t="shared" si="4"/>
        <v>17.399999999999999</v>
      </c>
      <c r="D72" s="223">
        <f t="shared" si="8"/>
        <v>16.775741710296682</v>
      </c>
      <c r="E72" s="228">
        <f t="shared" si="10"/>
        <v>0.76400000000000001</v>
      </c>
      <c r="F72" s="228">
        <v>16.740489838457528</v>
      </c>
      <c r="G72" s="228">
        <v>17.399999999999999</v>
      </c>
      <c r="H72" s="229">
        <f t="shared" si="3"/>
        <v>-2.1057849668276174E-3</v>
      </c>
      <c r="I72" s="216">
        <v>66</v>
      </c>
      <c r="J72" s="324">
        <f t="shared" si="9"/>
        <v>96.209711715273144</v>
      </c>
      <c r="K72" s="145">
        <f t="shared" si="7"/>
        <v>96.412308679865987</v>
      </c>
      <c r="L72" s="329">
        <v>1.2083333333333333E-2</v>
      </c>
      <c r="M72" s="326" t="s">
        <v>1457</v>
      </c>
      <c r="N72" s="326" t="s">
        <v>1458</v>
      </c>
      <c r="O72" s="326" t="s">
        <v>193</v>
      </c>
      <c r="P72" s="384">
        <v>11388</v>
      </c>
      <c r="Q72" s="328"/>
      <c r="R72" s="326" t="s">
        <v>1143</v>
      </c>
      <c r="S72" s="384">
        <v>35671</v>
      </c>
      <c r="T72" s="328"/>
    </row>
    <row r="73" spans="1:20">
      <c r="A73" s="216">
        <v>67</v>
      </c>
      <c r="B73" s="84">
        <v>1.1805555555555555E-2</v>
      </c>
      <c r="C73" s="223">
        <f t="shared" si="4"/>
        <v>17</v>
      </c>
      <c r="D73" s="223">
        <f t="shared" si="8"/>
        <v>16.930867459269045</v>
      </c>
      <c r="E73" s="228">
        <f t="shared" si="10"/>
        <v>0.75700000000000001</v>
      </c>
      <c r="F73" s="228">
        <v>16.894556928740467</v>
      </c>
      <c r="G73" s="228">
        <v>17.383333333333333</v>
      </c>
      <c r="H73" s="229">
        <f t="shared" si="3"/>
        <v>-2.1492443206253911E-3</v>
      </c>
      <c r="I73" s="216">
        <v>67</v>
      </c>
      <c r="J73" s="324">
        <f t="shared" si="9"/>
        <v>99.379746639649809</v>
      </c>
      <c r="K73" s="145">
        <f t="shared" ref="K73:K98" si="11">100*D73/+C73</f>
        <v>99.593337995700267</v>
      </c>
      <c r="L73" s="329">
        <v>1.1805555555555555E-2</v>
      </c>
      <c r="M73" s="326" t="s">
        <v>1459</v>
      </c>
      <c r="N73" s="326" t="s">
        <v>1460</v>
      </c>
      <c r="O73" s="326" t="s">
        <v>123</v>
      </c>
      <c r="P73" s="384">
        <v>20318</v>
      </c>
      <c r="Q73" s="328"/>
      <c r="R73" s="326"/>
      <c r="S73" s="384">
        <v>44889</v>
      </c>
      <c r="T73" s="328"/>
    </row>
    <row r="74" spans="1:20">
      <c r="A74" s="216">
        <v>68</v>
      </c>
      <c r="B74" s="84">
        <v>1.2256944444444445E-2</v>
      </c>
      <c r="C74" s="223">
        <f t="shared" si="4"/>
        <v>17.650000000000002</v>
      </c>
      <c r="D74" s="223">
        <f t="shared" ref="D74:D105" si="12">OC/E74</f>
        <v>17.093447141459944</v>
      </c>
      <c r="E74" s="228">
        <f t="shared" si="10"/>
        <v>0.74980000000000002</v>
      </c>
      <c r="F74" s="228">
        <v>17.058208980981092</v>
      </c>
      <c r="G74" s="228">
        <v>17.649999999999999</v>
      </c>
      <c r="H74" s="229">
        <f t="shared" ref="H74:H106" si="13">((F74-D74)/F74)</f>
        <v>-2.0657596889649839E-3</v>
      </c>
      <c r="I74" s="216">
        <v>68</v>
      </c>
      <c r="J74" s="324">
        <f t="shared" si="9"/>
        <v>96.647076379496255</v>
      </c>
      <c r="K74" s="145">
        <f t="shared" si="11"/>
        <v>96.846726013937356</v>
      </c>
      <c r="L74" s="329">
        <v>1.2256944444444445E-2</v>
      </c>
      <c r="M74" s="326" t="s">
        <v>1457</v>
      </c>
      <c r="N74" s="326" t="s">
        <v>1458</v>
      </c>
      <c r="O74" s="326" t="s">
        <v>193</v>
      </c>
      <c r="P74" s="384">
        <v>11388</v>
      </c>
      <c r="Q74" s="328"/>
      <c r="R74" s="326" t="s">
        <v>1143</v>
      </c>
      <c r="S74" s="384">
        <v>36406</v>
      </c>
      <c r="T74" s="328"/>
    </row>
    <row r="75" spans="1:20">
      <c r="A75" s="216">
        <v>69</v>
      </c>
      <c r="B75" s="84">
        <v>1.2199074074074074E-2</v>
      </c>
      <c r="C75" s="223">
        <f t="shared" ref="C75:C100" si="14">B75*1440</f>
        <v>17.566666666666666</v>
      </c>
      <c r="D75" s="223">
        <f t="shared" si="12"/>
        <v>17.268481092248273</v>
      </c>
      <c r="E75" s="228">
        <f t="shared" si="10"/>
        <v>0.74219999999999997</v>
      </c>
      <c r="F75" s="228">
        <v>17.238788750382341</v>
      </c>
      <c r="G75" s="228">
        <v>17.566666666666663</v>
      </c>
      <c r="H75" s="229">
        <f t="shared" si="13"/>
        <v>-1.722414625289337E-3</v>
      </c>
      <c r="I75" s="216">
        <v>69</v>
      </c>
      <c r="J75" s="324">
        <f t="shared" ref="J75:J98" si="15">100*F75/+C75</f>
        <v>98.133522298191693</v>
      </c>
      <c r="K75" s="145">
        <f t="shared" si="11"/>
        <v>98.302548912229256</v>
      </c>
      <c r="L75" s="329">
        <v>1.2199074074074074E-2</v>
      </c>
      <c r="M75" s="326" t="s">
        <v>1457</v>
      </c>
      <c r="N75" s="326" t="s">
        <v>1458</v>
      </c>
      <c r="O75" s="326" t="s">
        <v>193</v>
      </c>
      <c r="P75" s="384">
        <v>11388</v>
      </c>
      <c r="Q75" s="328"/>
      <c r="R75" s="326" t="s">
        <v>1339</v>
      </c>
      <c r="S75" s="384">
        <v>36729</v>
      </c>
      <c r="T75" s="328"/>
    </row>
    <row r="76" spans="1:20">
      <c r="A76" s="216">
        <v>70</v>
      </c>
      <c r="B76" s="84">
        <v>1.2511574074074074E-2</v>
      </c>
      <c r="C76" s="223">
        <f t="shared" si="14"/>
        <v>18.016666666666666</v>
      </c>
      <c r="D76" s="223">
        <f t="shared" si="12"/>
        <v>17.463777989735206</v>
      </c>
      <c r="E76" s="228">
        <f t="shared" si="10"/>
        <v>0.7339</v>
      </c>
      <c r="F76" s="228">
        <v>17.43727669090697</v>
      </c>
      <c r="G76" s="228">
        <v>18.016666666666666</v>
      </c>
      <c r="H76" s="229">
        <f t="shared" si="13"/>
        <v>-1.5198072094627104E-3</v>
      </c>
      <c r="I76" s="216">
        <v>70</v>
      </c>
      <c r="J76" s="324">
        <f t="shared" si="15"/>
        <v>96.78414444536709</v>
      </c>
      <c r="K76" s="145">
        <f t="shared" si="11"/>
        <v>96.931237685856843</v>
      </c>
      <c r="L76" s="329">
        <v>1.2511574074074074E-2</v>
      </c>
      <c r="M76" s="326" t="s">
        <v>1461</v>
      </c>
      <c r="N76" s="326" t="s">
        <v>1462</v>
      </c>
      <c r="O76" s="326" t="s">
        <v>123</v>
      </c>
      <c r="P76" s="384">
        <v>7482</v>
      </c>
      <c r="Q76" s="331" t="s">
        <v>196</v>
      </c>
      <c r="R76" s="331" t="s">
        <v>197</v>
      </c>
      <c r="S76" s="408">
        <v>33146</v>
      </c>
      <c r="T76" s="328"/>
    </row>
    <row r="77" spans="1:20">
      <c r="A77" s="216">
        <v>71</v>
      </c>
      <c r="B77" s="84">
        <v>1.2986111111111111E-2</v>
      </c>
      <c r="C77" s="223">
        <f t="shared" si="14"/>
        <v>18.7</v>
      </c>
      <c r="D77" s="223">
        <f t="shared" si="12"/>
        <v>17.678160919540229</v>
      </c>
      <c r="E77" s="228">
        <f t="shared" si="10"/>
        <v>0.72499999999999998</v>
      </c>
      <c r="F77" s="228">
        <v>17.654785065013574</v>
      </c>
      <c r="G77" s="228">
        <v>18.7</v>
      </c>
      <c r="H77" s="229">
        <f t="shared" si="13"/>
        <v>-1.3240520595733114E-3</v>
      </c>
      <c r="I77" s="216">
        <v>71</v>
      </c>
      <c r="J77" s="324">
        <f t="shared" si="15"/>
        <v>94.410615320928201</v>
      </c>
      <c r="K77" s="145">
        <f t="shared" si="11"/>
        <v>94.535619890589459</v>
      </c>
      <c r="L77" s="329">
        <v>1.2986111111111111E-2</v>
      </c>
      <c r="M77" s="326" t="s">
        <v>1461</v>
      </c>
      <c r="N77" s="326" t="s">
        <v>1462</v>
      </c>
      <c r="O77" s="326" t="s">
        <v>123</v>
      </c>
      <c r="P77" s="384">
        <v>7482</v>
      </c>
      <c r="Q77" s="331" t="s">
        <v>200</v>
      </c>
      <c r="R77" s="331" t="s">
        <v>201</v>
      </c>
      <c r="S77" s="408">
        <v>33740</v>
      </c>
      <c r="T77" s="331"/>
    </row>
    <row r="78" spans="1:20">
      <c r="A78" s="216">
        <v>72</v>
      </c>
      <c r="B78" s="84">
        <v>1.2870370370370371E-2</v>
      </c>
      <c r="C78" s="223">
        <f t="shared" si="14"/>
        <v>18.533333333333335</v>
      </c>
      <c r="D78" s="223">
        <f t="shared" si="12"/>
        <v>17.910378237376559</v>
      </c>
      <c r="E78" s="228">
        <f t="shared" si="10"/>
        <v>0.71560000000000001</v>
      </c>
      <c r="F78" s="228">
        <v>17.892574929508825</v>
      </c>
      <c r="G78" s="228">
        <v>18.533333333333335</v>
      </c>
      <c r="H78" s="229">
        <f t="shared" si="13"/>
        <v>-9.9501094380620198E-4</v>
      </c>
      <c r="I78" s="216">
        <v>72</v>
      </c>
      <c r="J78" s="324">
        <f t="shared" si="15"/>
        <v>96.542670482961285</v>
      </c>
      <c r="K78" s="145">
        <f t="shared" si="11"/>
        <v>96.638731496636098</v>
      </c>
      <c r="L78" s="329">
        <v>1.2870370370370371E-2</v>
      </c>
      <c r="M78" s="326" t="s">
        <v>1457</v>
      </c>
      <c r="N78" s="326" t="s">
        <v>1458</v>
      </c>
      <c r="O78" s="326" t="s">
        <v>193</v>
      </c>
      <c r="P78" s="384">
        <v>11388</v>
      </c>
      <c r="Q78" s="328"/>
      <c r="R78" s="326" t="s">
        <v>1143</v>
      </c>
      <c r="S78" s="384">
        <v>37862</v>
      </c>
      <c r="T78" s="328"/>
    </row>
    <row r="79" spans="1:20">
      <c r="A79" s="216">
        <v>73</v>
      </c>
      <c r="B79" s="84">
        <v>1.275462962962963E-2</v>
      </c>
      <c r="C79" s="223">
        <f t="shared" si="14"/>
        <v>18.366666666666667</v>
      </c>
      <c r="D79" s="223">
        <f t="shared" si="12"/>
        <v>18.166784786203639</v>
      </c>
      <c r="E79" s="228">
        <f t="shared" si="10"/>
        <v>0.70550000000000002</v>
      </c>
      <c r="F79" s="228">
        <v>18.152076258496866</v>
      </c>
      <c r="G79" s="228">
        <v>18.366666666666667</v>
      </c>
      <c r="H79" s="229">
        <f t="shared" si="13"/>
        <v>-8.1029450831489032E-4</v>
      </c>
      <c r="I79" s="216">
        <v>73</v>
      </c>
      <c r="J79" s="324">
        <f t="shared" si="15"/>
        <v>98.831631171489278</v>
      </c>
      <c r="K79" s="145">
        <f t="shared" si="11"/>
        <v>98.911713899475345</v>
      </c>
      <c r="L79" s="329">
        <v>1.275462962962963E-2</v>
      </c>
      <c r="M79" s="326" t="s">
        <v>1457</v>
      </c>
      <c r="N79" s="326" t="s">
        <v>1458</v>
      </c>
      <c r="O79" s="326" t="s">
        <v>193</v>
      </c>
      <c r="P79" s="384">
        <v>11388</v>
      </c>
      <c r="Q79" s="328"/>
      <c r="R79" s="326" t="s">
        <v>1339</v>
      </c>
      <c r="S79" s="384">
        <v>38184</v>
      </c>
      <c r="T79" s="328"/>
    </row>
    <row r="80" spans="1:20">
      <c r="A80" s="216">
        <v>74</v>
      </c>
      <c r="B80" s="84">
        <v>1.3263888888888889E-2</v>
      </c>
      <c r="C80" s="223">
        <f t="shared" si="14"/>
        <v>19.100000000000001</v>
      </c>
      <c r="D80" s="223">
        <f t="shared" si="12"/>
        <v>18.446555363653811</v>
      </c>
      <c r="E80" s="228">
        <f t="shared" si="10"/>
        <v>0.69479999999999997</v>
      </c>
      <c r="F80" s="228">
        <v>18.434911849559644</v>
      </c>
      <c r="G80" s="228">
        <v>19.100000000000001</v>
      </c>
      <c r="H80" s="229">
        <f t="shared" si="13"/>
        <v>-6.316012894005597E-4</v>
      </c>
      <c r="I80" s="216">
        <v>74</v>
      </c>
      <c r="J80" s="324">
        <f t="shared" si="15"/>
        <v>96.517863086699705</v>
      </c>
      <c r="K80" s="145">
        <f t="shared" si="11"/>
        <v>96.578823893475445</v>
      </c>
      <c r="L80" s="329">
        <v>1.3263888888888889E-2</v>
      </c>
      <c r="M80" s="326" t="s">
        <v>1457</v>
      </c>
      <c r="N80" s="326" t="s">
        <v>1458</v>
      </c>
      <c r="O80" s="326" t="s">
        <v>193</v>
      </c>
      <c r="P80" s="384">
        <v>11388</v>
      </c>
      <c r="Q80" s="328"/>
      <c r="R80" s="326" t="s">
        <v>1339</v>
      </c>
      <c r="S80" s="384">
        <v>38548</v>
      </c>
      <c r="T80" s="328"/>
    </row>
    <row r="81" spans="1:20">
      <c r="A81" s="216">
        <v>75</v>
      </c>
      <c r="B81" s="84">
        <v>1.3020833333333334E-2</v>
      </c>
      <c r="C81" s="223">
        <f t="shared" si="14"/>
        <v>18.75</v>
      </c>
      <c r="D81" s="223">
        <f t="shared" si="12"/>
        <v>18.748780963526428</v>
      </c>
      <c r="E81" s="228">
        <f t="shared" si="10"/>
        <v>0.68359999999999999</v>
      </c>
      <c r="F81" s="228">
        <v>18.74292582177155</v>
      </c>
      <c r="G81" s="228">
        <v>18.75</v>
      </c>
      <c r="H81" s="229">
        <f t="shared" si="13"/>
        <v>-3.1239208918370609E-4</v>
      </c>
      <c r="I81" s="216">
        <v>75</v>
      </c>
      <c r="J81" s="324">
        <f t="shared" si="15"/>
        <v>99.962271049448276</v>
      </c>
      <c r="K81" s="145">
        <f t="shared" si="11"/>
        <v>99.993498472140956</v>
      </c>
      <c r="L81" s="329">
        <v>1.3020833333333334E-2</v>
      </c>
      <c r="M81" s="326" t="s">
        <v>1457</v>
      </c>
      <c r="N81" s="326" t="s">
        <v>1458</v>
      </c>
      <c r="O81" s="326" t="s">
        <v>193</v>
      </c>
      <c r="P81" s="384">
        <v>11388</v>
      </c>
      <c r="Q81" s="328"/>
      <c r="R81" s="326" t="s">
        <v>1339</v>
      </c>
      <c r="S81" s="384">
        <v>38912</v>
      </c>
      <c r="T81" s="328"/>
    </row>
    <row r="82" spans="1:20">
      <c r="A82" s="216">
        <v>76</v>
      </c>
      <c r="B82" s="84">
        <v>1.3657407407407408E-2</v>
      </c>
      <c r="C82" s="223">
        <f t="shared" si="14"/>
        <v>19.666666666666668</v>
      </c>
      <c r="D82" s="223">
        <f t="shared" si="12"/>
        <v>19.080938911220287</v>
      </c>
      <c r="E82" s="228">
        <f t="shared" si="10"/>
        <v>0.67169999999999996</v>
      </c>
      <c r="F82" s="228">
        <v>19.078217723293093</v>
      </c>
      <c r="G82" s="228">
        <v>19.666666666666668</v>
      </c>
      <c r="H82" s="229">
        <f t="shared" si="13"/>
        <v>-1.4263323580120089E-4</v>
      </c>
      <c r="I82" s="216">
        <v>76</v>
      </c>
      <c r="J82" s="324">
        <f t="shared" si="15"/>
        <v>97.007886728608952</v>
      </c>
      <c r="K82" s="145">
        <f t="shared" si="11"/>
        <v>97.021723277391288</v>
      </c>
      <c r="L82" s="329">
        <v>1.3657407407407408E-2</v>
      </c>
      <c r="M82" s="326" t="s">
        <v>1461</v>
      </c>
      <c r="N82" s="326" t="s">
        <v>1462</v>
      </c>
      <c r="O82" s="326" t="s">
        <v>123</v>
      </c>
      <c r="P82" s="384">
        <v>7482</v>
      </c>
      <c r="Q82" s="331" t="s">
        <v>1463</v>
      </c>
      <c r="R82" s="331" t="s">
        <v>1464</v>
      </c>
      <c r="S82" s="408">
        <v>35343</v>
      </c>
      <c r="T82" s="331"/>
    </row>
    <row r="83" spans="1:20">
      <c r="A83" s="216">
        <v>77</v>
      </c>
      <c r="B83" s="84">
        <v>1.3923611111111111E-2</v>
      </c>
      <c r="C83" s="223">
        <f t="shared" si="14"/>
        <v>20.05</v>
      </c>
      <c r="D83" s="223">
        <f t="shared" si="12"/>
        <v>19.442758899676374</v>
      </c>
      <c r="E83" s="228">
        <f t="shared" si="10"/>
        <v>0.65920000000000001</v>
      </c>
      <c r="F83" s="228">
        <v>19.443183537600241</v>
      </c>
      <c r="G83" s="228">
        <v>20.05</v>
      </c>
      <c r="H83" s="229">
        <f t="shared" si="13"/>
        <v>2.1839938045437827E-5</v>
      </c>
      <c r="I83" s="216">
        <v>77</v>
      </c>
      <c r="J83" s="324">
        <f t="shared" si="15"/>
        <v>96.973483978056066</v>
      </c>
      <c r="K83" s="145">
        <f t="shared" si="11"/>
        <v>96.971366083173933</v>
      </c>
      <c r="L83" s="329">
        <v>1.3923611111111111E-2</v>
      </c>
      <c r="M83" s="326" t="s">
        <v>1461</v>
      </c>
      <c r="N83" s="326" t="s">
        <v>1462</v>
      </c>
      <c r="O83" s="326" t="s">
        <v>123</v>
      </c>
      <c r="P83" s="384">
        <v>7482</v>
      </c>
      <c r="Q83" s="328"/>
      <c r="R83" s="326" t="s">
        <v>329</v>
      </c>
      <c r="S83" s="384">
        <v>35631</v>
      </c>
      <c r="T83" s="328"/>
    </row>
    <row r="84" spans="1:20">
      <c r="A84" s="216">
        <v>78</v>
      </c>
      <c r="B84" s="84">
        <v>1.5196759259259259E-2</v>
      </c>
      <c r="C84" s="223">
        <f t="shared" si="14"/>
        <v>21.883333333333333</v>
      </c>
      <c r="D84" s="223">
        <f t="shared" si="12"/>
        <v>19.833900753120808</v>
      </c>
      <c r="E84" s="228">
        <f t="shared" si="10"/>
        <v>0.6462</v>
      </c>
      <c r="F84" s="228">
        <v>19.840565232227249</v>
      </c>
      <c r="G84" s="228">
        <v>21.883333333333333</v>
      </c>
      <c r="H84" s="229">
        <f t="shared" si="13"/>
        <v>3.3590167560424827E-4</v>
      </c>
      <c r="I84" s="216">
        <v>78</v>
      </c>
      <c r="J84" s="324">
        <f t="shared" si="15"/>
        <v>90.66518765678866</v>
      </c>
      <c r="K84" s="145">
        <f t="shared" si="11"/>
        <v>90.634733068335763</v>
      </c>
      <c r="L84" s="329">
        <v>1.5196759259259259E-2</v>
      </c>
      <c r="M84" s="330" t="s">
        <v>1465</v>
      </c>
      <c r="N84" s="331" t="s">
        <v>1466</v>
      </c>
      <c r="O84" s="326" t="s">
        <v>123</v>
      </c>
      <c r="P84" s="384"/>
      <c r="Q84" s="328"/>
      <c r="R84" s="326" t="s">
        <v>1467</v>
      </c>
      <c r="S84" s="408">
        <v>34798</v>
      </c>
      <c r="T84" s="331"/>
    </row>
    <row r="85" spans="1:20">
      <c r="A85" s="216">
        <v>79</v>
      </c>
      <c r="B85" s="84">
        <v>1.5497685185185186E-2</v>
      </c>
      <c r="C85" s="223">
        <f t="shared" si="14"/>
        <v>22.316666666666666</v>
      </c>
      <c r="D85" s="223">
        <f t="shared" si="12"/>
        <v>20.263504611330699</v>
      </c>
      <c r="E85" s="228">
        <f t="shared" si="10"/>
        <v>0.63249999999999995</v>
      </c>
      <c r="F85" s="228">
        <v>20.273510961895262</v>
      </c>
      <c r="G85" s="228">
        <v>22.316666666666666</v>
      </c>
      <c r="H85" s="229">
        <f t="shared" si="13"/>
        <v>4.935677191469283E-4</v>
      </c>
      <c r="I85" s="216">
        <v>79</v>
      </c>
      <c r="J85" s="324">
        <f t="shared" si="15"/>
        <v>90.844709313944421</v>
      </c>
      <c r="K85" s="145">
        <f t="shared" si="11"/>
        <v>90.799871297971777</v>
      </c>
      <c r="L85" s="329">
        <v>1.5497685185185186E-2</v>
      </c>
      <c r="M85" s="330" t="s">
        <v>1468</v>
      </c>
      <c r="N85" s="331" t="s">
        <v>134</v>
      </c>
      <c r="O85" s="326" t="s">
        <v>123</v>
      </c>
      <c r="P85" s="384">
        <v>12119</v>
      </c>
      <c r="Q85" s="331" t="s">
        <v>1469</v>
      </c>
      <c r="R85" s="331" t="s">
        <v>203</v>
      </c>
      <c r="S85" s="408">
        <v>40663</v>
      </c>
      <c r="T85" s="333"/>
    </row>
    <row r="86" spans="1:20">
      <c r="A86" s="216">
        <v>80</v>
      </c>
      <c r="B86" s="84">
        <v>1.5439814814814814E-2</v>
      </c>
      <c r="C86" s="223">
        <f t="shared" si="14"/>
        <v>22.233333333333331</v>
      </c>
      <c r="D86" s="223">
        <f t="shared" si="12"/>
        <v>20.732233365685325</v>
      </c>
      <c r="E86" s="228">
        <f t="shared" si="10"/>
        <v>0.61819999999999997</v>
      </c>
      <c r="F86" s="228">
        <v>20.745648660735185</v>
      </c>
      <c r="G86" s="228">
        <v>22.233333333333334</v>
      </c>
      <c r="H86" s="229">
        <f t="shared" si="13"/>
        <v>6.4665584910107428E-4</v>
      </c>
      <c r="I86" s="216">
        <v>80</v>
      </c>
      <c r="J86" s="324">
        <f t="shared" si="15"/>
        <v>93.308764591012846</v>
      </c>
      <c r="K86" s="145">
        <f t="shared" si="11"/>
        <v>93.248425932617664</v>
      </c>
      <c r="L86" s="329">
        <v>1.5439814814814814E-2</v>
      </c>
      <c r="M86" s="326" t="s">
        <v>1461</v>
      </c>
      <c r="N86" s="326" t="s">
        <v>1462</v>
      </c>
      <c r="O86" s="326" t="s">
        <v>123</v>
      </c>
      <c r="P86" s="384">
        <v>7482</v>
      </c>
      <c r="Q86" s="331" t="s">
        <v>1470</v>
      </c>
      <c r="R86" s="331" t="s">
        <v>1471</v>
      </c>
      <c r="S86" s="408">
        <v>36702</v>
      </c>
      <c r="T86" s="328"/>
    </row>
    <row r="87" spans="1:20">
      <c r="A87" s="216">
        <v>81</v>
      </c>
      <c r="B87" s="84">
        <v>1.5266203703703704E-2</v>
      </c>
      <c r="C87" s="223">
        <f t="shared" si="14"/>
        <v>21.983333333333334</v>
      </c>
      <c r="D87" s="223">
        <f t="shared" si="12"/>
        <v>21.240746878797921</v>
      </c>
      <c r="E87" s="228">
        <f t="shared" si="10"/>
        <v>0.60340000000000005</v>
      </c>
      <c r="F87" s="228">
        <v>21.261176595167342</v>
      </c>
      <c r="G87" s="228">
        <v>21.983333333333334</v>
      </c>
      <c r="H87" s="229">
        <f t="shared" si="13"/>
        <v>9.6089302856664904E-4</v>
      </c>
      <c r="I87" s="216">
        <v>81</v>
      </c>
      <c r="J87" s="324">
        <f t="shared" si="15"/>
        <v>96.71498072100384</v>
      </c>
      <c r="K87" s="145">
        <f t="shared" si="11"/>
        <v>96.622047970271055</v>
      </c>
      <c r="L87" s="329">
        <v>1.5266203703703704E-2</v>
      </c>
      <c r="M87" s="326" t="s">
        <v>1461</v>
      </c>
      <c r="N87" s="326" t="s">
        <v>1462</v>
      </c>
      <c r="O87" s="326" t="s">
        <v>123</v>
      </c>
      <c r="P87" s="384">
        <v>7482</v>
      </c>
      <c r="Q87" s="331" t="s">
        <v>1472</v>
      </c>
      <c r="R87" s="331" t="s">
        <v>1473</v>
      </c>
      <c r="S87" s="408">
        <v>37149</v>
      </c>
      <c r="T87" s="328"/>
    </row>
    <row r="88" spans="1:20">
      <c r="A88" s="216">
        <v>82</v>
      </c>
      <c r="B88" s="84">
        <v>1.6597222222222222E-2</v>
      </c>
      <c r="C88" s="223">
        <f t="shared" si="14"/>
        <v>23.9</v>
      </c>
      <c r="D88" s="223">
        <f t="shared" si="12"/>
        <v>21.800759766400184</v>
      </c>
      <c r="E88" s="228">
        <f t="shared" si="10"/>
        <v>0.58789999999999998</v>
      </c>
      <c r="F88" s="228">
        <v>21.824975584900852</v>
      </c>
      <c r="G88" s="228">
        <v>23.9</v>
      </c>
      <c r="H88" s="229">
        <f t="shared" si="13"/>
        <v>1.1095461897066776E-3</v>
      </c>
      <c r="I88" s="216">
        <v>82</v>
      </c>
      <c r="J88" s="324">
        <f t="shared" si="15"/>
        <v>91.317889476572617</v>
      </c>
      <c r="K88" s="145">
        <f t="shared" si="11"/>
        <v>91.216568060251817</v>
      </c>
      <c r="L88" s="329">
        <v>1.6597222222222222E-2</v>
      </c>
      <c r="M88" s="326" t="s">
        <v>1474</v>
      </c>
      <c r="N88" s="326" t="s">
        <v>1475</v>
      </c>
      <c r="O88" s="326" t="s">
        <v>140</v>
      </c>
      <c r="P88" s="384">
        <v>9774</v>
      </c>
      <c r="Q88" s="328"/>
      <c r="R88" s="326" t="s">
        <v>1476</v>
      </c>
      <c r="S88" s="384">
        <v>40022</v>
      </c>
      <c r="T88" s="328"/>
    </row>
    <row r="89" spans="1:20">
      <c r="A89" s="216">
        <v>83</v>
      </c>
      <c r="B89" s="84">
        <v>1.6921296296296295E-2</v>
      </c>
      <c r="C89" s="223">
        <f t="shared" si="14"/>
        <v>24.366666666666667</v>
      </c>
      <c r="D89" s="223">
        <f t="shared" si="12"/>
        <v>22.414597178500642</v>
      </c>
      <c r="E89" s="228">
        <f t="shared" si="10"/>
        <v>0.57179999999999997</v>
      </c>
      <c r="F89" s="228">
        <v>22.442749158178593</v>
      </c>
      <c r="G89" s="228">
        <v>24.366666666666671</v>
      </c>
      <c r="H89" s="229">
        <f t="shared" si="13"/>
        <v>1.2543908716143818E-3</v>
      </c>
      <c r="I89" s="216">
        <v>83</v>
      </c>
      <c r="J89" s="324">
        <f t="shared" si="15"/>
        <v>92.10430571071926</v>
      </c>
      <c r="K89" s="145">
        <f t="shared" si="11"/>
        <v>91.988770910399353</v>
      </c>
      <c r="L89" s="329">
        <v>1.6921296296296295E-2</v>
      </c>
      <c r="M89" s="330" t="s">
        <v>1477</v>
      </c>
      <c r="N89" s="331" t="s">
        <v>1478</v>
      </c>
      <c r="O89" s="326" t="s">
        <v>123</v>
      </c>
      <c r="P89" s="384">
        <v>10584</v>
      </c>
      <c r="Q89" s="331" t="s">
        <v>1479</v>
      </c>
      <c r="R89" s="331" t="s">
        <v>1480</v>
      </c>
      <c r="S89" s="408">
        <v>40957</v>
      </c>
      <c r="T89" s="333"/>
    </row>
    <row r="90" spans="1:20">
      <c r="A90" s="216">
        <v>84</v>
      </c>
      <c r="B90" s="84">
        <v>1.744212962962963E-2</v>
      </c>
      <c r="C90" s="223">
        <f t="shared" si="14"/>
        <v>25.116666666666667</v>
      </c>
      <c r="D90" s="223">
        <f t="shared" si="12"/>
        <v>23.084774255523534</v>
      </c>
      <c r="E90" s="228">
        <f t="shared" si="10"/>
        <v>0.55520000000000003</v>
      </c>
      <c r="F90" s="228">
        <v>23.121200071252879</v>
      </c>
      <c r="G90" s="228">
        <v>25.116666666666667</v>
      </c>
      <c r="H90" s="229">
        <f t="shared" si="13"/>
        <v>1.5754292864164066E-3</v>
      </c>
      <c r="I90" s="216">
        <v>84</v>
      </c>
      <c r="J90" s="324">
        <f t="shared" si="15"/>
        <v>92.055209308239725</v>
      </c>
      <c r="K90" s="145">
        <f t="shared" si="11"/>
        <v>91.910182835528332</v>
      </c>
      <c r="L90" s="329">
        <v>1.744212962962963E-2</v>
      </c>
      <c r="M90" s="326" t="s">
        <v>1474</v>
      </c>
      <c r="N90" s="326" t="s">
        <v>1475</v>
      </c>
      <c r="O90" s="326" t="s">
        <v>140</v>
      </c>
      <c r="P90" s="384">
        <v>9774</v>
      </c>
      <c r="Q90" s="328"/>
      <c r="R90" s="326" t="s">
        <v>181</v>
      </c>
      <c r="S90" s="384">
        <v>40713</v>
      </c>
      <c r="T90" s="328"/>
    </row>
    <row r="91" spans="1:20">
      <c r="A91" s="216">
        <v>85</v>
      </c>
      <c r="B91" s="84">
        <v>1.7326388888888888E-2</v>
      </c>
      <c r="C91" s="223">
        <f t="shared" si="14"/>
        <v>24.95</v>
      </c>
      <c r="D91" s="223">
        <f t="shared" si="12"/>
        <v>23.827229348701739</v>
      </c>
      <c r="E91" s="228">
        <f t="shared" si="10"/>
        <v>0.53790000000000004</v>
      </c>
      <c r="F91" s="228">
        <v>23.868254664061283</v>
      </c>
      <c r="G91" s="228">
        <v>24.95</v>
      </c>
      <c r="H91" s="229">
        <f t="shared" si="13"/>
        <v>1.7188234304084426E-3</v>
      </c>
      <c r="I91" s="216">
        <v>85</v>
      </c>
      <c r="J91" s="324">
        <f t="shared" si="15"/>
        <v>95.664347350947025</v>
      </c>
      <c r="K91" s="145">
        <f t="shared" si="11"/>
        <v>95.499917229265492</v>
      </c>
      <c r="L91" s="329">
        <v>1.7326388888888888E-2</v>
      </c>
      <c r="M91" s="326" t="s">
        <v>1474</v>
      </c>
      <c r="N91" s="326" t="s">
        <v>1475</v>
      </c>
      <c r="O91" s="326" t="s">
        <v>140</v>
      </c>
      <c r="P91" s="384">
        <v>9774</v>
      </c>
      <c r="Q91" s="328"/>
      <c r="R91" s="326" t="s">
        <v>141</v>
      </c>
      <c r="S91" s="384">
        <v>41142</v>
      </c>
      <c r="T91" s="328"/>
    </row>
    <row r="92" spans="1:20">
      <c r="A92" s="216">
        <v>86</v>
      </c>
      <c r="B92" s="84">
        <v>1.96875E-2</v>
      </c>
      <c r="C92" s="223">
        <f t="shared" si="14"/>
        <v>28.35</v>
      </c>
      <c r="D92" s="223">
        <f t="shared" si="12"/>
        <v>24.647435897435898</v>
      </c>
      <c r="E92" s="228">
        <f t="shared" si="10"/>
        <v>0.52</v>
      </c>
      <c r="F92" s="228">
        <v>24.693350858886625</v>
      </c>
      <c r="G92" s="228">
        <v>28.35</v>
      </c>
      <c r="H92" s="229">
        <f t="shared" si="13"/>
        <v>1.8594058665068933E-3</v>
      </c>
      <c r="I92" s="216">
        <v>86</v>
      </c>
      <c r="J92" s="324">
        <f t="shared" si="15"/>
        <v>87.101766698012781</v>
      </c>
      <c r="K92" s="145">
        <f t="shared" si="11"/>
        <v>86.939809162031381</v>
      </c>
      <c r="L92" s="329">
        <v>1.96875E-2</v>
      </c>
      <c r="M92" s="330" t="s">
        <v>1481</v>
      </c>
      <c r="N92" s="331" t="s">
        <v>1482</v>
      </c>
      <c r="O92" s="326" t="s">
        <v>123</v>
      </c>
      <c r="P92" s="384">
        <v>10260</v>
      </c>
      <c r="Q92" s="331" t="s">
        <v>1483</v>
      </c>
      <c r="R92" s="331" t="s">
        <v>1484</v>
      </c>
      <c r="S92" s="408">
        <v>41804</v>
      </c>
      <c r="T92" s="333"/>
    </row>
    <row r="93" spans="1:20">
      <c r="A93" s="216">
        <v>87</v>
      </c>
      <c r="B93" s="84">
        <v>2.056712962962963E-2</v>
      </c>
      <c r="C93" s="223">
        <f t="shared" si="14"/>
        <v>29.616666666666667</v>
      </c>
      <c r="D93" s="223">
        <f t="shared" si="12"/>
        <v>25.551568314726207</v>
      </c>
      <c r="E93" s="228">
        <f t="shared" si="10"/>
        <v>0.50160000000000005</v>
      </c>
      <c r="F93" s="228">
        <v>25.607811877241929</v>
      </c>
      <c r="G93" s="228">
        <v>29.616666666666667</v>
      </c>
      <c r="H93" s="229">
        <f t="shared" si="13"/>
        <v>2.1963439432209331E-3</v>
      </c>
      <c r="I93" s="216">
        <v>87</v>
      </c>
      <c r="J93" s="324">
        <f t="shared" si="15"/>
        <v>86.464193170203473</v>
      </c>
      <c r="K93" s="145">
        <f t="shared" si="11"/>
        <v>86.27428806322861</v>
      </c>
      <c r="L93" s="329">
        <v>2.056712962962963E-2</v>
      </c>
      <c r="M93" s="330" t="s">
        <v>1485</v>
      </c>
      <c r="N93" s="331" t="s">
        <v>1486</v>
      </c>
      <c r="O93" s="326" t="s">
        <v>123</v>
      </c>
      <c r="P93" s="384">
        <v>6763</v>
      </c>
      <c r="Q93" s="331" t="s">
        <v>1487</v>
      </c>
      <c r="R93" s="331" t="s">
        <v>1488</v>
      </c>
      <c r="S93" s="384">
        <v>38597</v>
      </c>
      <c r="T93" s="333"/>
    </row>
    <row r="94" spans="1:20">
      <c r="A94" s="216">
        <v>88</v>
      </c>
      <c r="B94" s="84">
        <v>1.8483796296296297E-2</v>
      </c>
      <c r="C94" s="223">
        <f t="shared" si="14"/>
        <v>26.616666666666667</v>
      </c>
      <c r="D94" s="223">
        <f t="shared" si="12"/>
        <v>26.563039723661486</v>
      </c>
      <c r="E94" s="228">
        <f t="shared" si="10"/>
        <v>0.48249999999999998</v>
      </c>
      <c r="F94" s="228">
        <v>26.625336960733325</v>
      </c>
      <c r="G94" s="228">
        <v>26.616666666666667</v>
      </c>
      <c r="H94" s="229">
        <f t="shared" si="13"/>
        <v>2.3397727196359523E-3</v>
      </c>
      <c r="I94" s="216">
        <v>88</v>
      </c>
      <c r="J94" s="324">
        <f t="shared" si="15"/>
        <v>100.03257468027549</v>
      </c>
      <c r="K94" s="145">
        <f t="shared" si="11"/>
        <v>99.798521190963626</v>
      </c>
      <c r="L94" s="329">
        <v>1.8483796296296297E-2</v>
      </c>
      <c r="M94" s="326" t="s">
        <v>1489</v>
      </c>
      <c r="N94" s="326" t="s">
        <v>1422</v>
      </c>
      <c r="O94" s="326" t="s">
        <v>123</v>
      </c>
      <c r="P94" s="384">
        <v>9004</v>
      </c>
      <c r="Q94" s="328"/>
      <c r="R94" s="326" t="s">
        <v>1490</v>
      </c>
      <c r="S94" s="384">
        <v>41349</v>
      </c>
      <c r="T94" s="328"/>
    </row>
    <row r="95" spans="1:20">
      <c r="A95" s="216">
        <v>89</v>
      </c>
      <c r="B95" s="84">
        <v>2.2881944444444444E-2</v>
      </c>
      <c r="C95" s="223">
        <f t="shared" si="14"/>
        <v>32.950000000000003</v>
      </c>
      <c r="D95" s="223">
        <f t="shared" si="12"/>
        <v>27.693748199366176</v>
      </c>
      <c r="E95" s="228">
        <f t="shared" si="10"/>
        <v>0.46279999999999999</v>
      </c>
      <c r="F95" s="228">
        <v>27.762654152947377</v>
      </c>
      <c r="G95" s="228">
        <v>32.950000000000003</v>
      </c>
      <c r="H95" s="229">
        <f t="shared" si="13"/>
        <v>2.4819656363397578E-3</v>
      </c>
      <c r="I95" s="216">
        <v>89</v>
      </c>
      <c r="J95" s="324">
        <f t="shared" si="15"/>
        <v>84.256917004392633</v>
      </c>
      <c r="K95" s="145">
        <f t="shared" si="11"/>
        <v>84.047794231763817</v>
      </c>
      <c r="L95" s="329">
        <v>2.2881944444444444E-2</v>
      </c>
      <c r="M95" s="330" t="s">
        <v>1491</v>
      </c>
      <c r="N95" s="331" t="s">
        <v>1492</v>
      </c>
      <c r="O95" s="326" t="s">
        <v>123</v>
      </c>
      <c r="P95" s="384">
        <v>9180</v>
      </c>
      <c r="Q95" s="331" t="s">
        <v>1493</v>
      </c>
      <c r="R95" s="331" t="s">
        <v>197</v>
      </c>
      <c r="S95" s="408">
        <v>41909</v>
      </c>
      <c r="T95" s="334"/>
    </row>
    <row r="96" spans="1:20" ht="14.25" customHeight="1">
      <c r="A96" s="216">
        <v>90</v>
      </c>
      <c r="B96" s="84">
        <v>2.3449074074074074E-2</v>
      </c>
      <c r="C96" s="223">
        <f t="shared" si="14"/>
        <v>33.766666666666666</v>
      </c>
      <c r="D96" s="223">
        <f t="shared" si="12"/>
        <v>28.957674348546469</v>
      </c>
      <c r="E96" s="228">
        <f t="shared" si="10"/>
        <v>0.44259999999999999</v>
      </c>
      <c r="F96" s="228">
        <v>29.040401186927522</v>
      </c>
      <c r="G96" s="228">
        <v>33.766666666666659</v>
      </c>
      <c r="H96" s="229">
        <f t="shared" si="13"/>
        <v>2.8486809754643466E-3</v>
      </c>
      <c r="I96" s="216">
        <v>90</v>
      </c>
      <c r="J96" s="324">
        <f t="shared" si="15"/>
        <v>86.003162448946256</v>
      </c>
      <c r="K96" s="145">
        <f t="shared" si="11"/>
        <v>85.758166876248183</v>
      </c>
      <c r="L96" s="329">
        <v>2.3449074074074074E-2</v>
      </c>
      <c r="M96" s="326" t="s">
        <v>1485</v>
      </c>
      <c r="N96" s="326" t="s">
        <v>1486</v>
      </c>
      <c r="O96" s="326" t="s">
        <v>123</v>
      </c>
      <c r="P96" s="384">
        <v>6763</v>
      </c>
      <c r="Q96" s="328"/>
      <c r="R96" s="326" t="s">
        <v>184</v>
      </c>
      <c r="S96" s="384">
        <v>39726</v>
      </c>
      <c r="T96" s="328"/>
    </row>
    <row r="97" spans="1:20">
      <c r="A97" s="216">
        <v>91</v>
      </c>
      <c r="B97" s="84">
        <v>2.7002314814814816E-2</v>
      </c>
      <c r="C97" s="223">
        <f t="shared" si="14"/>
        <v>38.883333333333333</v>
      </c>
      <c r="D97" s="223">
        <f t="shared" si="12"/>
        <v>30.392854319816614</v>
      </c>
      <c r="E97" s="228">
        <f t="shared" ref="E97:E106" si="16">ROUND(1-IF(A97&lt;I$3,0,IF(A97&lt;I$4,G$3*(A97-I$3)^2,G$2+G$4*(A97-I$4)+(A97&gt;I$5)*G$5*(A97-I$5)^2)),4)</f>
        <v>0.42170000000000002</v>
      </c>
      <c r="F97" s="228">
        <v>30.484333187830938</v>
      </c>
      <c r="G97" s="228">
        <v>38.883333333333333</v>
      </c>
      <c r="H97" s="229">
        <f t="shared" si="13"/>
        <v>3.000848581816493E-3</v>
      </c>
      <c r="I97" s="216">
        <v>91</v>
      </c>
      <c r="J97" s="324">
        <f t="shared" si="15"/>
        <v>78.399485266603364</v>
      </c>
      <c r="K97" s="145">
        <f t="shared" si="11"/>
        <v>78.16422028242593</v>
      </c>
      <c r="L97" s="329">
        <v>2.7002314814814816E-2</v>
      </c>
      <c r="M97" s="326" t="s">
        <v>1485</v>
      </c>
      <c r="N97" s="326" t="s">
        <v>1486</v>
      </c>
      <c r="O97" s="326" t="s">
        <v>123</v>
      </c>
      <c r="P97" s="384">
        <v>6763</v>
      </c>
      <c r="Q97" s="328"/>
      <c r="R97" s="326" t="s">
        <v>184</v>
      </c>
      <c r="S97" s="384">
        <v>40090</v>
      </c>
      <c r="T97" s="328"/>
    </row>
    <row r="98" spans="1:20">
      <c r="A98" s="216">
        <v>92</v>
      </c>
      <c r="B98" s="84">
        <v>2.792824074074074E-2</v>
      </c>
      <c r="C98" s="223">
        <f t="shared" si="14"/>
        <v>40.216666666666669</v>
      </c>
      <c r="D98" s="223">
        <f t="shared" si="12"/>
        <v>32.025653839746795</v>
      </c>
      <c r="E98" s="228">
        <f t="shared" si="16"/>
        <v>0.4002</v>
      </c>
      <c r="F98" s="228">
        <v>32.127007937996126</v>
      </c>
      <c r="G98" s="228">
        <v>40.216666666666669</v>
      </c>
      <c r="H98" s="229">
        <f t="shared" si="13"/>
        <v>3.1547941982316102E-3</v>
      </c>
      <c r="I98" s="216">
        <v>92</v>
      </c>
      <c r="J98" s="324">
        <f t="shared" si="15"/>
        <v>79.884810455025587</v>
      </c>
      <c r="K98" s="145">
        <f t="shared" si="11"/>
        <v>79.632790318475244</v>
      </c>
      <c r="L98" s="329">
        <v>2.792824074074074E-2</v>
      </c>
      <c r="M98" s="326" t="s">
        <v>1485</v>
      </c>
      <c r="N98" s="326" t="s">
        <v>1486</v>
      </c>
      <c r="O98" s="326" t="s">
        <v>123</v>
      </c>
      <c r="P98" s="384">
        <v>6763</v>
      </c>
      <c r="Q98" s="335" t="s">
        <v>1494</v>
      </c>
      <c r="R98" s="335" t="s">
        <v>1488</v>
      </c>
      <c r="S98" s="408">
        <v>40489</v>
      </c>
      <c r="T98" s="336"/>
    </row>
    <row r="99" spans="1:20">
      <c r="A99" s="216">
        <v>93</v>
      </c>
      <c r="B99" s="84">
        <v>3.1793981481481479E-2</v>
      </c>
      <c r="C99" s="223"/>
      <c r="D99" s="223">
        <f t="shared" si="12"/>
        <v>33.888595099594575</v>
      </c>
      <c r="E99" s="228">
        <f t="shared" si="16"/>
        <v>0.37819999999999998</v>
      </c>
      <c r="F99" s="228">
        <v>34.010184528409745</v>
      </c>
      <c r="G99" s="228">
        <v>45.783333333333331</v>
      </c>
      <c r="H99" s="229">
        <f t="shared" si="13"/>
        <v>3.5750887712356527E-3</v>
      </c>
      <c r="I99" s="216">
        <v>93</v>
      </c>
      <c r="J99" s="324"/>
      <c r="K99" s="145"/>
      <c r="L99" s="329">
        <v>3.1793981481481479E-2</v>
      </c>
      <c r="M99" s="326" t="s">
        <v>1485</v>
      </c>
      <c r="N99" s="326" t="s">
        <v>1486</v>
      </c>
      <c r="O99" s="326" t="s">
        <v>123</v>
      </c>
      <c r="P99" s="384">
        <v>6763</v>
      </c>
      <c r="Q99" s="335" t="s">
        <v>1494</v>
      </c>
      <c r="R99" s="335" t="s">
        <v>1488</v>
      </c>
      <c r="S99" s="408">
        <v>40853</v>
      </c>
      <c r="T99" s="336"/>
    </row>
    <row r="100" spans="1:20">
      <c r="A100" s="216">
        <v>94</v>
      </c>
      <c r="B100" s="84">
        <v>3.0462962962962963E-2</v>
      </c>
      <c r="C100" s="223">
        <f t="shared" si="14"/>
        <v>43.866666666666667</v>
      </c>
      <c r="D100" s="223">
        <f t="shared" si="12"/>
        <v>36.052508204406941</v>
      </c>
      <c r="E100" s="228">
        <f t="shared" si="16"/>
        <v>0.35549999999999998</v>
      </c>
      <c r="F100" s="228">
        <v>36.188314413087504</v>
      </c>
      <c r="G100" s="228">
        <v>43.866666666666674</v>
      </c>
      <c r="H100" s="229">
        <f t="shared" si="13"/>
        <v>3.752764141770826E-3</v>
      </c>
      <c r="I100" s="216">
        <v>94</v>
      </c>
      <c r="J100" s="324">
        <f>100*F100/+C100</f>
        <v>82.496157476643248</v>
      </c>
      <c r="K100" s="145">
        <f>100*D100/+C100</f>
        <v>82.186568855031013</v>
      </c>
      <c r="L100" s="329">
        <v>3.0462962962962963E-2</v>
      </c>
      <c r="M100" s="326" t="s">
        <v>1495</v>
      </c>
      <c r="N100" s="326" t="s">
        <v>1496</v>
      </c>
      <c r="O100" s="326" t="s">
        <v>123</v>
      </c>
      <c r="P100" s="384">
        <v>8290</v>
      </c>
      <c r="Q100" s="328"/>
      <c r="R100" s="326" t="s">
        <v>1497</v>
      </c>
      <c r="S100" s="384">
        <v>42898</v>
      </c>
      <c r="T100" s="328"/>
    </row>
    <row r="101" spans="1:20">
      <c r="A101" s="216">
        <v>95</v>
      </c>
      <c r="B101" s="84">
        <v>2.837962962962963E-2</v>
      </c>
      <c r="C101" s="223"/>
      <c r="D101" s="223">
        <f t="shared" si="12"/>
        <v>38.581175998394542</v>
      </c>
      <c r="E101" s="228">
        <f t="shared" si="16"/>
        <v>0.3322</v>
      </c>
      <c r="F101" s="228">
        <v>38.733752923870838</v>
      </c>
      <c r="G101" s="228">
        <v>40.866666666666667</v>
      </c>
      <c r="H101" s="229">
        <f t="shared" si="13"/>
        <v>3.9391206366235221E-3</v>
      </c>
      <c r="I101" s="216">
        <v>95</v>
      </c>
      <c r="J101" s="324"/>
      <c r="K101" s="145"/>
      <c r="L101" s="329">
        <v>2.837962962962963E-2</v>
      </c>
      <c r="M101" s="326" t="s">
        <v>1495</v>
      </c>
      <c r="N101" s="326" t="s">
        <v>1496</v>
      </c>
      <c r="O101" s="326" t="s">
        <v>123</v>
      </c>
      <c r="P101" s="384">
        <v>8290</v>
      </c>
      <c r="Q101" s="328" t="s">
        <v>1429</v>
      </c>
      <c r="R101" s="326" t="s">
        <v>184</v>
      </c>
      <c r="S101" s="384">
        <v>43009</v>
      </c>
      <c r="T101" s="328"/>
    </row>
    <row r="102" spans="1:20">
      <c r="A102" s="216">
        <v>96</v>
      </c>
      <c r="C102" s="223"/>
      <c r="D102" s="223">
        <f t="shared" si="12"/>
        <v>41.558581928231732</v>
      </c>
      <c r="E102" s="228">
        <f t="shared" si="16"/>
        <v>0.30840000000000001</v>
      </c>
      <c r="F102" s="228">
        <v>41.744768909405721</v>
      </c>
      <c r="G102" s="228"/>
      <c r="H102" s="229">
        <f t="shared" si="13"/>
        <v>4.4601272455969598E-3</v>
      </c>
      <c r="I102" s="216">
        <v>96</v>
      </c>
      <c r="J102" s="324"/>
      <c r="K102" s="145"/>
      <c r="L102" s="322"/>
      <c r="M102" s="326"/>
      <c r="N102" s="326"/>
      <c r="O102" s="326"/>
      <c r="P102" s="327"/>
      <c r="Q102" s="328"/>
      <c r="R102" s="326"/>
      <c r="S102" s="327"/>
      <c r="T102" s="328"/>
    </row>
    <row r="103" spans="1:20" ht="31.5" customHeight="1">
      <c r="A103" s="216">
        <v>97</v>
      </c>
      <c r="C103" s="223"/>
      <c r="D103" s="223">
        <f t="shared" si="12"/>
        <v>45.145004109428207</v>
      </c>
      <c r="E103" s="228">
        <f t="shared" si="16"/>
        <v>0.28389999999999999</v>
      </c>
      <c r="F103" s="228">
        <v>45.358277444405203</v>
      </c>
      <c r="G103" s="228"/>
      <c r="H103" s="229">
        <f t="shared" si="13"/>
        <v>4.7019716575084133E-3</v>
      </c>
      <c r="I103" s="216">
        <v>97</v>
      </c>
      <c r="J103" s="324"/>
      <c r="K103" s="145"/>
      <c r="L103" s="322"/>
      <c r="M103" s="322"/>
      <c r="N103" s="322"/>
      <c r="O103" s="322"/>
      <c r="P103" s="322"/>
      <c r="Q103" s="322"/>
      <c r="R103" s="322"/>
      <c r="S103" s="322"/>
      <c r="T103" s="322"/>
    </row>
    <row r="104" spans="1:20">
      <c r="A104" s="216">
        <v>98</v>
      </c>
      <c r="C104" s="223"/>
      <c r="D104" s="223">
        <f t="shared" si="12"/>
        <v>49.52344152498712</v>
      </c>
      <c r="E104" s="228">
        <f t="shared" si="16"/>
        <v>0.25879999999999997</v>
      </c>
      <c r="F104" s="228">
        <v>49.770898936025986</v>
      </c>
      <c r="G104" s="228"/>
      <c r="H104" s="229">
        <f t="shared" si="13"/>
        <v>4.9719297085017529E-3</v>
      </c>
      <c r="I104" s="216">
        <v>98</v>
      </c>
      <c r="J104" s="324"/>
      <c r="K104" s="145"/>
      <c r="L104" s="322"/>
      <c r="M104" s="322"/>
      <c r="N104" s="322"/>
      <c r="O104" s="322"/>
      <c r="P104" s="322"/>
      <c r="Q104" s="322"/>
      <c r="R104" s="322"/>
      <c r="S104" s="322"/>
      <c r="T104" s="322"/>
    </row>
    <row r="105" spans="1:20">
      <c r="A105" s="216">
        <v>99</v>
      </c>
      <c r="C105" s="223"/>
      <c r="D105" s="223">
        <f t="shared" si="12"/>
        <v>54.959977129788449</v>
      </c>
      <c r="E105" s="228">
        <f t="shared" si="16"/>
        <v>0.23319999999999999</v>
      </c>
      <c r="F105" s="228">
        <v>55.275474035582775</v>
      </c>
      <c r="G105" s="228"/>
      <c r="H105" s="229">
        <f t="shared" si="13"/>
        <v>5.707719586289386E-3</v>
      </c>
      <c r="I105" s="216">
        <v>99</v>
      </c>
      <c r="J105" s="324"/>
      <c r="K105" s="145"/>
      <c r="L105" s="322"/>
      <c r="M105" s="322"/>
      <c r="N105" s="322"/>
      <c r="O105" s="322"/>
      <c r="P105" s="322"/>
      <c r="Q105" s="322"/>
      <c r="R105" s="322"/>
      <c r="S105" s="322"/>
      <c r="T105" s="322"/>
    </row>
    <row r="106" spans="1:20">
      <c r="A106" s="216">
        <v>100</v>
      </c>
      <c r="C106" s="216"/>
      <c r="D106" s="223">
        <f>OC/E106</f>
        <v>61.946189785725792</v>
      </c>
      <c r="E106" s="228">
        <f t="shared" si="16"/>
        <v>0.2069</v>
      </c>
      <c r="F106" s="228">
        <v>62.328112646543822</v>
      </c>
      <c r="G106" s="228"/>
      <c r="H106" s="229">
        <f t="shared" si="13"/>
        <v>6.1276179335619232E-3</v>
      </c>
      <c r="I106" s="256">
        <v>100</v>
      </c>
      <c r="J106" s="324"/>
      <c r="K106" s="145"/>
      <c r="L106" s="322"/>
      <c r="M106" s="322"/>
      <c r="N106" s="322"/>
      <c r="O106" s="322"/>
      <c r="P106" s="322"/>
      <c r="Q106" s="322"/>
      <c r="R106" s="322"/>
      <c r="S106" s="322"/>
      <c r="T106" s="322"/>
    </row>
    <row r="107" spans="1:20">
      <c r="J107" s="17"/>
      <c r="K107" s="17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K3" sqref="K3"/>
    </sheetView>
  </sheetViews>
  <sheetFormatPr defaultColWidth="9.6640625" defaultRowHeight="15"/>
  <cols>
    <col min="1" max="4" width="9.6640625" style="216" customWidth="1"/>
    <col min="5" max="5" width="10.88671875" style="216" customWidth="1"/>
    <col min="6" max="7" width="10.6640625" style="216" customWidth="1"/>
    <col min="8" max="16384" width="9.6640625" style="216"/>
  </cols>
  <sheetData>
    <row r="1" spans="1:12" ht="47.25">
      <c r="A1" s="212" t="s">
        <v>49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1325</v>
      </c>
    </row>
    <row r="2" spans="1:12" ht="12" customHeight="1">
      <c r="A2" s="212"/>
      <c r="B2" s="213"/>
      <c r="C2" s="214"/>
      <c r="D2" s="215"/>
      <c r="E2" s="215"/>
      <c r="F2" s="259">
        <f>(+H$3-H$4)*F$4/2</f>
        <v>4.725E-2</v>
      </c>
      <c r="G2" s="260">
        <f>(+I$4-I$3)*G$4/2</f>
        <v>0.17219999999999999</v>
      </c>
      <c r="H2" s="217"/>
      <c r="I2" s="217"/>
      <c r="K2" s="213">
        <f>Parameters!M14</f>
        <v>0.26303440583379373</v>
      </c>
    </row>
    <row r="3" spans="1:12" ht="14.25" customHeight="1">
      <c r="A3" s="212"/>
      <c r="B3" s="213"/>
      <c r="C3" s="214"/>
      <c r="D3" s="215"/>
      <c r="E3" s="215"/>
      <c r="F3" s="261">
        <f>F4/(2*(+H3-H4))</f>
        <v>1.89E-3</v>
      </c>
      <c r="G3" s="262">
        <f>G4/(2*(+I4-I3))</f>
        <v>1.6006097560975613E-4</v>
      </c>
      <c r="H3" s="218">
        <v>22</v>
      </c>
      <c r="I3" s="219">
        <v>24</v>
      </c>
      <c r="J3" s="263"/>
      <c r="K3" s="263"/>
      <c r="L3" s="263"/>
    </row>
    <row r="4" spans="1:12" ht="15.75">
      <c r="A4" s="213"/>
      <c r="B4" s="213"/>
      <c r="C4" s="213"/>
      <c r="D4" s="220">
        <f>Parameters!G14</f>
        <v>1.0763888888888889E-2</v>
      </c>
      <c r="E4" s="221">
        <f>D4*1440</f>
        <v>15.5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2" ht="15.75">
      <c r="A5" s="213"/>
      <c r="B5" s="213"/>
      <c r="C5" s="213"/>
      <c r="D5" s="220"/>
      <c r="E5" s="213">
        <f>E4*60</f>
        <v>930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2" ht="31.5">
      <c r="A6" s="224" t="s">
        <v>42</v>
      </c>
      <c r="B6" s="224" t="s">
        <v>32</v>
      </c>
      <c r="C6" s="224" t="s">
        <v>43</v>
      </c>
      <c r="D6" s="224" t="s">
        <v>112</v>
      </c>
      <c r="E6" s="224" t="s">
        <v>115</v>
      </c>
    </row>
    <row r="7" spans="1:12">
      <c r="A7" s="216">
        <v>1</v>
      </c>
    </row>
    <row r="8" spans="1:12">
      <c r="A8" s="216">
        <v>2</v>
      </c>
    </row>
    <row r="9" spans="1:12">
      <c r="A9" s="216">
        <v>3</v>
      </c>
      <c r="B9" s="227"/>
      <c r="C9" s="223"/>
      <c r="D9" s="223"/>
      <c r="E9" s="228">
        <f>'5K'!$E9*(1-$K$2)+'10K'!$E9*$K$2</f>
        <v>0.40534095428573474</v>
      </c>
    </row>
    <row r="10" spans="1:12">
      <c r="A10" s="216">
        <v>4</v>
      </c>
      <c r="B10" s="230"/>
      <c r="C10" s="223"/>
      <c r="D10" s="223">
        <f>E$4/E10</f>
        <v>32.534295659139175</v>
      </c>
      <c r="E10" s="228">
        <f>'5K'!$E10*(1-$K$2)+'10K'!$E10*$K$2</f>
        <v>0.47642033386531635</v>
      </c>
    </row>
    <row r="11" spans="1:12">
      <c r="A11" s="216">
        <v>5</v>
      </c>
      <c r="B11" s="230"/>
      <c r="C11" s="223"/>
      <c r="D11" s="223">
        <f t="shared" ref="D11:D41" si="0">E$4/E11</f>
        <v>28.549844311839642</v>
      </c>
      <c r="E11" s="228">
        <f>'5K'!$E11*(1-$K$2)+'10K'!$E11*$K$2</f>
        <v>0.54291014096956525</v>
      </c>
    </row>
    <row r="12" spans="1:12">
      <c r="A12" s="216">
        <v>6</v>
      </c>
      <c r="B12" s="230"/>
      <c r="C12" s="223"/>
      <c r="D12" s="223">
        <f t="shared" si="0"/>
        <v>25.624744828714739</v>
      </c>
      <c r="E12" s="228">
        <f>'5K'!$E12*(1-$K$2)+'10K'!$E12*$K$2</f>
        <v>0.60488407215789763</v>
      </c>
    </row>
    <row r="13" spans="1:12">
      <c r="A13" s="216">
        <v>7</v>
      </c>
      <c r="B13" s="230"/>
      <c r="C13" s="223"/>
      <c r="D13" s="223">
        <f t="shared" si="0"/>
        <v>23.407011860515901</v>
      </c>
      <c r="E13" s="228">
        <f>'5K'!$E13*(1-$K$2)+'10K'!$E13*$K$2</f>
        <v>0.66219473431148046</v>
      </c>
    </row>
    <row r="14" spans="1:12">
      <c r="A14" s="216">
        <v>8</v>
      </c>
      <c r="B14" s="230"/>
      <c r="C14" s="223"/>
      <c r="D14" s="223">
        <f t="shared" si="0"/>
        <v>21.680874139138734</v>
      </c>
      <c r="E14" s="228">
        <f>'5K'!$E14*(1-$K$2)+'10K'!$E14*$K$2</f>
        <v>0.71491582398973019</v>
      </c>
    </row>
    <row r="15" spans="1:12">
      <c r="A15" s="216">
        <v>9</v>
      </c>
      <c r="B15" s="230"/>
      <c r="C15" s="223"/>
      <c r="D15" s="223">
        <f t="shared" si="0"/>
        <v>20.313287476729048</v>
      </c>
      <c r="E15" s="228">
        <f>'5K'!$E15*(1-$K$2)+'10K'!$E15*$K$2</f>
        <v>0.76304734119264728</v>
      </c>
    </row>
    <row r="16" spans="1:12">
      <c r="A16" s="216">
        <v>10</v>
      </c>
      <c r="B16" s="230"/>
      <c r="C16" s="223"/>
      <c r="D16" s="223">
        <f t="shared" si="0"/>
        <v>19.216719426561905</v>
      </c>
      <c r="E16" s="228">
        <f>'5K'!$E16*(1-$K$2)+'10K'!$E16*$K$2</f>
        <v>0.80658928592023116</v>
      </c>
    </row>
    <row r="17" spans="1:5">
      <c r="A17" s="216">
        <v>11</v>
      </c>
      <c r="B17" s="230"/>
      <c r="C17" s="223"/>
      <c r="D17" s="223">
        <f t="shared" si="0"/>
        <v>18.329846913570126</v>
      </c>
      <c r="E17" s="228">
        <f>'5K'!$E17*(1-$K$2)+'10K'!$E17*$K$2</f>
        <v>0.84561535473189864</v>
      </c>
    </row>
    <row r="18" spans="1:5">
      <c r="A18" s="216">
        <v>12</v>
      </c>
      <c r="B18" s="230"/>
      <c r="C18" s="223"/>
      <c r="D18" s="223">
        <f t="shared" si="0"/>
        <v>17.614073622829579</v>
      </c>
      <c r="E18" s="228">
        <f>'5K'!$E18*(1-$K$2)+'10K'!$E18*$K$2</f>
        <v>0.87997815450881667</v>
      </c>
    </row>
    <row r="19" spans="1:5">
      <c r="A19" s="216">
        <v>13</v>
      </c>
      <c r="B19" s="230"/>
      <c r="C19" s="223"/>
      <c r="D19" s="223">
        <f t="shared" si="0"/>
        <v>17.037621827135958</v>
      </c>
      <c r="E19" s="228">
        <f>'5K'!$E19*(1-$K$2)+'10K'!$E19*$K$2</f>
        <v>0.90975138181040172</v>
      </c>
    </row>
    <row r="20" spans="1:5">
      <c r="A20" s="216">
        <v>14</v>
      </c>
      <c r="B20" s="230"/>
      <c r="C20" s="223"/>
      <c r="D20" s="223">
        <f t="shared" si="0"/>
        <v>16.578691986728703</v>
      </c>
      <c r="E20" s="228">
        <f>'5K'!$E20*(1-$K$2)+'10K'!$E20*$K$2</f>
        <v>0.93493503663665378</v>
      </c>
    </row>
    <row r="21" spans="1:5">
      <c r="A21" s="216">
        <v>15</v>
      </c>
      <c r="B21" s="230"/>
      <c r="C21" s="223"/>
      <c r="D21" s="223">
        <f t="shared" si="0"/>
        <v>16.221379016081649</v>
      </c>
      <c r="E21" s="228">
        <f>'5K'!$E21*(1-$K$2)+'10K'!$E21*$K$2</f>
        <v>0.95552911898757287</v>
      </c>
    </row>
    <row r="22" spans="1:5">
      <c r="A22" s="216">
        <v>16</v>
      </c>
      <c r="B22" s="230"/>
      <c r="C22" s="223"/>
      <c r="D22" s="223">
        <f t="shared" si="0"/>
        <v>15.952946827833633</v>
      </c>
      <c r="E22" s="228">
        <f>'5K'!$E22*(1-$K$2)+'10K'!$E22*$K$2</f>
        <v>0.97160732542257566</v>
      </c>
    </row>
    <row r="23" spans="1:5">
      <c r="A23" s="216">
        <v>17</v>
      </c>
      <c r="B23" s="230"/>
      <c r="C23" s="223"/>
      <c r="D23" s="223">
        <f t="shared" si="0"/>
        <v>15.739380549650857</v>
      </c>
      <c r="E23" s="228">
        <f>'5K'!$E23*(1-$K$2)+'10K'!$E23*$K$2</f>
        <v>0.98479098024882772</v>
      </c>
    </row>
    <row r="24" spans="1:5">
      <c r="A24" s="216">
        <v>18</v>
      </c>
      <c r="B24" s="230"/>
      <c r="C24" s="223"/>
      <c r="D24" s="223">
        <f t="shared" si="0"/>
        <v>15.582405985384645</v>
      </c>
      <c r="E24" s="228">
        <f>'5K'!$E24*(1-$K$2)+'10K'!$E24*$K$2</f>
        <v>0.99471160066924602</v>
      </c>
    </row>
    <row r="25" spans="1:5">
      <c r="A25" s="216">
        <v>19</v>
      </c>
      <c r="B25" s="230"/>
      <c r="C25" s="223"/>
      <c r="D25" s="223">
        <f t="shared" si="0"/>
        <v>15.513057497156575</v>
      </c>
      <c r="E25" s="228">
        <f>'5K'!$E25*(1-$K$2)+'10K'!$E25*$K$2</f>
        <v>0.99915828990133193</v>
      </c>
    </row>
    <row r="26" spans="1:5">
      <c r="A26" s="216">
        <v>20</v>
      </c>
      <c r="B26" s="230"/>
      <c r="C26" s="223"/>
      <c r="D26" s="223">
        <f t="shared" si="0"/>
        <v>15.5</v>
      </c>
      <c r="E26" s="228">
        <f>'5K'!$E26*(1-$K$2)+'10K'!$E26*$K$2</f>
        <v>1</v>
      </c>
    </row>
    <row r="27" spans="1:5">
      <c r="A27" s="216">
        <v>21</v>
      </c>
      <c r="B27" s="230"/>
      <c r="C27" s="223"/>
      <c r="D27" s="223">
        <f t="shared" si="0"/>
        <v>15.5</v>
      </c>
      <c r="E27" s="228">
        <f>'5K'!$E27*(1-$K$2)+'10K'!$E27*$K$2</f>
        <v>1</v>
      </c>
    </row>
    <row r="28" spans="1:5">
      <c r="A28" s="216">
        <v>22</v>
      </c>
      <c r="B28" s="230"/>
      <c r="C28" s="223"/>
      <c r="D28" s="223">
        <f t="shared" si="0"/>
        <v>15.5</v>
      </c>
      <c r="E28" s="228">
        <f>'5K'!$E28*(1-$K$2)+'10K'!$E28*$K$2</f>
        <v>1</v>
      </c>
    </row>
    <row r="29" spans="1:5">
      <c r="A29" s="216">
        <v>23</v>
      </c>
      <c r="B29" s="230"/>
      <c r="C29" s="223"/>
      <c r="D29" s="223">
        <f t="shared" si="0"/>
        <v>15.5</v>
      </c>
      <c r="E29" s="228">
        <f>'5K'!$E29*(1-$K$2)+'10K'!$E29*$K$2</f>
        <v>1</v>
      </c>
    </row>
    <row r="30" spans="1:5">
      <c r="A30" s="216">
        <v>24</v>
      </c>
      <c r="B30" s="230"/>
      <c r="C30" s="223"/>
      <c r="D30" s="223">
        <f t="shared" si="0"/>
        <v>15.5</v>
      </c>
      <c r="E30" s="228">
        <f>'5K'!$E30*(1-$K$2)+'10K'!$E30*$K$2</f>
        <v>1</v>
      </c>
    </row>
    <row r="31" spans="1:5">
      <c r="A31" s="216">
        <v>25</v>
      </c>
      <c r="B31" s="230"/>
      <c r="C31" s="223"/>
      <c r="D31" s="223">
        <f t="shared" si="0"/>
        <v>15.5</v>
      </c>
      <c r="E31" s="228">
        <f>'5K'!$E31*(1-$K$2)+'10K'!$E31*$K$2</f>
        <v>1</v>
      </c>
    </row>
    <row r="32" spans="1:5">
      <c r="A32" s="216">
        <v>26</v>
      </c>
      <c r="B32" s="230"/>
      <c r="C32" s="223"/>
      <c r="D32" s="223">
        <f t="shared" si="0"/>
        <v>15.5</v>
      </c>
      <c r="E32" s="228">
        <f>'5K'!$E32*(1-$K$2)+'10K'!$E32*$K$2</f>
        <v>1</v>
      </c>
    </row>
    <row r="33" spans="1:5">
      <c r="A33" s="216">
        <v>27</v>
      </c>
      <c r="B33" s="230"/>
      <c r="C33" s="223"/>
      <c r="D33" s="223">
        <f t="shared" si="0"/>
        <v>15.5</v>
      </c>
      <c r="E33" s="228">
        <f>'5K'!$E33*(1-$K$2)+'10K'!$E33*$K$2</f>
        <v>1</v>
      </c>
    </row>
    <row r="34" spans="1:5">
      <c r="A34" s="216">
        <v>28</v>
      </c>
      <c r="B34" s="230"/>
      <c r="C34" s="223"/>
      <c r="D34" s="223">
        <f t="shared" si="0"/>
        <v>15.5</v>
      </c>
      <c r="E34" s="228">
        <f>'5K'!$E34*(1-$K$2)+'10K'!$E34*$K$2</f>
        <v>1</v>
      </c>
    </row>
    <row r="35" spans="1:5">
      <c r="A35" s="216">
        <v>29</v>
      </c>
      <c r="B35" s="230"/>
      <c r="C35" s="223"/>
      <c r="D35" s="223">
        <f t="shared" si="0"/>
        <v>15.5</v>
      </c>
      <c r="E35" s="228">
        <f>'5K'!$E35*(1-$K$2)+'10K'!$E35*$K$2</f>
        <v>1</v>
      </c>
    </row>
    <row r="36" spans="1:5">
      <c r="A36" s="216">
        <v>30</v>
      </c>
      <c r="B36" s="230"/>
      <c r="C36" s="223"/>
      <c r="D36" s="223">
        <f t="shared" si="0"/>
        <v>15.502365767690511</v>
      </c>
      <c r="E36" s="228">
        <f>'5K'!$E36*(1-$K$2)+'10K'!$E36*$K$2</f>
        <v>0.99984739311883342</v>
      </c>
    </row>
    <row r="37" spans="1:5">
      <c r="A37" s="216">
        <v>31</v>
      </c>
      <c r="B37" s="230"/>
      <c r="C37" s="223"/>
      <c r="D37" s="223">
        <f t="shared" si="0"/>
        <v>15.519767474435131</v>
      </c>
      <c r="E37" s="228">
        <f>'5K'!$E37*(1-$K$2)+'10K'!$E37*$K$2</f>
        <v>0.99872630344058355</v>
      </c>
    </row>
    <row r="38" spans="1:5">
      <c r="A38" s="216">
        <v>32</v>
      </c>
      <c r="B38" s="230"/>
      <c r="C38" s="223"/>
      <c r="D38" s="223">
        <f t="shared" si="0"/>
        <v>15.554606970003446</v>
      </c>
      <c r="E38" s="228">
        <f>'5K'!$E38*(1-$K$2)+'10K'!$E38*$K$2</f>
        <v>0.99648933784641724</v>
      </c>
    </row>
    <row r="39" spans="1:5">
      <c r="A39" s="216">
        <v>33</v>
      </c>
      <c r="B39" s="230"/>
      <c r="C39" s="223"/>
      <c r="D39" s="223">
        <f t="shared" si="0"/>
        <v>15.607119522018639</v>
      </c>
      <c r="E39" s="228">
        <f>'5K'!$E39*(1-$K$2)+'10K'!$E39*$K$2</f>
        <v>0.99313649633633461</v>
      </c>
    </row>
    <row r="40" spans="1:5">
      <c r="A40" s="216">
        <v>34</v>
      </c>
      <c r="B40" s="230"/>
      <c r="C40" s="223"/>
      <c r="D40" s="223">
        <f t="shared" si="0"/>
        <v>15.676494194436344</v>
      </c>
      <c r="E40" s="228">
        <f>'5K'!$E40*(1-$K$2)+'10K'!$E40*$K$2</f>
        <v>0.98874147546975244</v>
      </c>
    </row>
    <row r="41" spans="1:5">
      <c r="A41" s="216">
        <v>35</v>
      </c>
      <c r="B41" s="230"/>
      <c r="C41" s="223"/>
      <c r="D41" s="223">
        <f t="shared" si="0"/>
        <v>15.765540863075175</v>
      </c>
      <c r="E41" s="228">
        <f>'5K'!$E41*(1-$K$2)+'10K'!$E41*$K$2</f>
        <v>0.98315688212783714</v>
      </c>
    </row>
    <row r="42" spans="1:5">
      <c r="A42" s="216">
        <v>36</v>
      </c>
      <c r="B42" s="230"/>
      <c r="C42" s="223"/>
      <c r="D42" s="223">
        <f t="shared" ref="D42:D73" si="1">E$4/E42</f>
        <v>15.865342526001188</v>
      </c>
      <c r="E42" s="228">
        <f>'5K'!$E42*(1-$K$2)+'10K'!$E42*$K$2</f>
        <v>0.97697228878592191</v>
      </c>
    </row>
    <row r="43" spans="1:5">
      <c r="A43" s="216">
        <v>37</v>
      </c>
      <c r="B43" s="230"/>
      <c r="C43" s="223"/>
      <c r="D43" s="223">
        <f t="shared" si="1"/>
        <v>15.969011878174175</v>
      </c>
      <c r="E43" s="228">
        <f>'5K'!$E43*(1-$K$2)+'10K'!$E43*$K$2</f>
        <v>0.97062987480050644</v>
      </c>
    </row>
    <row r="44" spans="1:5">
      <c r="A44" s="216">
        <v>38</v>
      </c>
      <c r="B44" s="230"/>
      <c r="C44" s="223"/>
      <c r="D44" s="223">
        <f t="shared" si="1"/>
        <v>16.076676158655793</v>
      </c>
      <c r="E44" s="228">
        <f>'5K'!$E44*(1-$K$2)+'10K'!$E44*$K$2</f>
        <v>0.96412964017159064</v>
      </c>
    </row>
    <row r="45" spans="1:5">
      <c r="A45" s="216">
        <v>39</v>
      </c>
      <c r="B45" s="230"/>
      <c r="C45" s="223"/>
      <c r="D45" s="223">
        <f t="shared" si="1"/>
        <v>16.188469970763894</v>
      </c>
      <c r="E45" s="228">
        <f>'5K'!$E45*(1-$K$2)+'10K'!$E45*$K$2</f>
        <v>0.9574715848991745</v>
      </c>
    </row>
    <row r="46" spans="1:5">
      <c r="A46" s="216">
        <v>40</v>
      </c>
      <c r="B46" s="230"/>
      <c r="C46" s="223"/>
      <c r="D46" s="223">
        <f t="shared" si="1"/>
        <v>16.304535757301142</v>
      </c>
      <c r="E46" s="228">
        <f>'5K'!$E46*(1-$K$2)+'10K'!$E46*$K$2</f>
        <v>0.95065570898325813</v>
      </c>
    </row>
    <row r="47" spans="1:5">
      <c r="A47" s="216">
        <v>41</v>
      </c>
      <c r="B47" s="230"/>
      <c r="C47" s="223"/>
      <c r="D47" s="223">
        <f t="shared" si="1"/>
        <v>16.425024315328784</v>
      </c>
      <c r="E47" s="228">
        <f>'5K'!$E47*(1-$K$2)+'10K'!$E47*$K$2</f>
        <v>0.94368201242384164</v>
      </c>
    </row>
    <row r="48" spans="1:5">
      <c r="A48" s="216">
        <v>42</v>
      </c>
      <c r="B48" s="230"/>
      <c r="C48" s="223"/>
      <c r="D48" s="223">
        <f t="shared" si="1"/>
        <v>16.549630550480799</v>
      </c>
      <c r="E48" s="228">
        <f>'5K'!$E48*(1-$K$2)+'10K'!$E48*$K$2</f>
        <v>0.93657679866150811</v>
      </c>
    </row>
    <row r="49" spans="1:5">
      <c r="A49" s="216">
        <v>43</v>
      </c>
      <c r="B49" s="230"/>
      <c r="C49" s="223"/>
      <c r="D49" s="223">
        <f t="shared" si="1"/>
        <v>16.676613792342501</v>
      </c>
      <c r="E49" s="228">
        <f>'5K'!$E49*(1-$K$2)+'10K'!$E49*$K$2</f>
        <v>0.92944528145859118</v>
      </c>
    </row>
    <row r="50" spans="1:5">
      <c r="A50" s="216">
        <v>44</v>
      </c>
      <c r="B50" s="230"/>
      <c r="C50" s="223"/>
      <c r="D50" s="223">
        <f t="shared" si="1"/>
        <v>16.805560754597227</v>
      </c>
      <c r="E50" s="228">
        <f>'5K'!$E50*(1-$K$2)+'10K'!$E50*$K$2</f>
        <v>0.92231376425567435</v>
      </c>
    </row>
    <row r="51" spans="1:5">
      <c r="A51" s="216">
        <v>45</v>
      </c>
      <c r="B51" s="230"/>
      <c r="C51" s="223"/>
      <c r="D51" s="223">
        <f t="shared" si="1"/>
        <v>16.936517343858043</v>
      </c>
      <c r="E51" s="228">
        <f>'5K'!$E51*(1-$K$2)+'10K'!$E51*$K$2</f>
        <v>0.9151822470527573</v>
      </c>
    </row>
    <row r="52" spans="1:5">
      <c r="A52" s="216">
        <v>46</v>
      </c>
      <c r="B52" s="230"/>
      <c r="C52" s="223"/>
      <c r="D52" s="223">
        <f t="shared" si="1"/>
        <v>17.069530908876811</v>
      </c>
      <c r="E52" s="228">
        <f>'5K'!$E52*(1-$K$2)+'10K'!$E52*$K$2</f>
        <v>0.90805072984984048</v>
      </c>
    </row>
    <row r="53" spans="1:5">
      <c r="A53" s="216">
        <v>47</v>
      </c>
      <c r="B53" s="230"/>
      <c r="C53" s="223"/>
      <c r="D53" s="223">
        <f t="shared" si="1"/>
        <v>17.204650297622806</v>
      </c>
      <c r="E53" s="228">
        <f>'5K'!$E53*(1-$K$2)+'10K'!$E53*$K$2</f>
        <v>0.90091921264692365</v>
      </c>
    </row>
    <row r="54" spans="1:5">
      <c r="A54" s="216">
        <v>48</v>
      </c>
      <c r="B54" s="230"/>
      <c r="C54" s="223"/>
      <c r="D54" s="223">
        <f t="shared" si="1"/>
        <v>17.341925917093846</v>
      </c>
      <c r="E54" s="228">
        <f>'5K'!$E54*(1-$K$2)+'10K'!$E54*$K$2</f>
        <v>0.8937876954440066</v>
      </c>
    </row>
    <row r="55" spans="1:5">
      <c r="A55" s="216">
        <v>49</v>
      </c>
      <c r="B55" s="230"/>
      <c r="C55" s="223"/>
      <c r="D55" s="223">
        <f t="shared" si="1"/>
        <v>17.481409796013864</v>
      </c>
      <c r="E55" s="228">
        <f>'5K'!$E55*(1-$K$2)+'10K'!$E55*$K$2</f>
        <v>0.88665617824108978</v>
      </c>
    </row>
    <row r="56" spans="1:5">
      <c r="A56" s="216">
        <v>50</v>
      </c>
      <c r="B56" s="230"/>
      <c r="C56" s="223"/>
      <c r="D56" s="223">
        <f t="shared" si="1"/>
        <v>17.623155650580756</v>
      </c>
      <c r="E56" s="228">
        <f>'5K'!$E56*(1-$K$2)+'10K'!$E56*$K$2</f>
        <v>0.87952466103817284</v>
      </c>
    </row>
    <row r="57" spans="1:5">
      <c r="A57" s="216">
        <v>51</v>
      </c>
      <c r="B57" s="230"/>
      <c r="C57" s="223"/>
      <c r="D57" s="223">
        <f t="shared" si="1"/>
        <v>17.767218953439006</v>
      </c>
      <c r="E57" s="228">
        <f>'5K'!$E57*(1-$K$2)+'10K'!$E57*$K$2</f>
        <v>0.87239314383525601</v>
      </c>
    </row>
    <row r="58" spans="1:5">
      <c r="A58" s="216">
        <v>52</v>
      </c>
      <c r="B58" s="230"/>
      <c r="C58" s="223"/>
      <c r="D58" s="223">
        <f t="shared" si="1"/>
        <v>17.913657006063151</v>
      </c>
      <c r="E58" s="228">
        <f>'5K'!$E58*(1-$K$2)+'10K'!$E58*$K$2</f>
        <v>0.86526162663233908</v>
      </c>
    </row>
    <row r="59" spans="1:5">
      <c r="A59" s="216">
        <v>53</v>
      </c>
      <c r="B59" s="230"/>
      <c r="C59" s="223"/>
      <c r="D59" s="223">
        <f t="shared" si="1"/>
        <v>18.062529014750549</v>
      </c>
      <c r="E59" s="228">
        <f>'5K'!$E59*(1-$K$2)+'10K'!$E59*$K$2</f>
        <v>0.85813010942942214</v>
      </c>
    </row>
    <row r="60" spans="1:5">
      <c r="A60" s="216">
        <v>54</v>
      </c>
      <c r="B60" s="230"/>
      <c r="C60" s="223"/>
      <c r="D60" s="223">
        <f t="shared" si="1"/>
        <v>18.213896170435092</v>
      </c>
      <c r="E60" s="228">
        <f>'5K'!$E60*(1-$K$2)+'10K'!$E60*$K$2</f>
        <v>0.85099859222650531</v>
      </c>
    </row>
    <row r="61" spans="1:5">
      <c r="A61" s="216">
        <v>55</v>
      </c>
      <c r="B61" s="230"/>
      <c r="C61" s="223"/>
      <c r="D61" s="223">
        <f t="shared" si="1"/>
        <v>18.367821732548023</v>
      </c>
      <c r="E61" s="228">
        <f>'5K'!$E61*(1-$K$2)+'10K'!$E61*$K$2</f>
        <v>0.84386707502358838</v>
      </c>
    </row>
    <row r="62" spans="1:5">
      <c r="A62" s="216">
        <v>56</v>
      </c>
      <c r="B62" s="230"/>
      <c r="C62" s="223"/>
      <c r="D62" s="223">
        <f t="shared" si="1"/>
        <v>18.524371117167163</v>
      </c>
      <c r="E62" s="228">
        <f>'5K'!$E62*(1-$K$2)+'10K'!$E62*$K$2</f>
        <v>0.83673555782067144</v>
      </c>
    </row>
    <row r="63" spans="1:5">
      <c r="A63" s="216">
        <v>57</v>
      </c>
      <c r="B63" s="230"/>
      <c r="C63" s="223"/>
      <c r="D63" s="223">
        <f t="shared" si="1"/>
        <v>18.683611989712723</v>
      </c>
      <c r="E63" s="228">
        <f>'5K'!$E63*(1-$K$2)+'10K'!$E63*$K$2</f>
        <v>0.82960404061775461</v>
      </c>
    </row>
    <row r="64" spans="1:5">
      <c r="A64" s="216">
        <v>58</v>
      </c>
      <c r="B64" s="230"/>
      <c r="C64" s="223"/>
      <c r="D64" s="223">
        <f t="shared" si="1"/>
        <v>18.845614362465611</v>
      </c>
      <c r="E64" s="228">
        <f>'5K'!$E64*(1-$K$2)+'10K'!$E64*$K$2</f>
        <v>0.82247252341483779</v>
      </c>
    </row>
    <row r="65" spans="1:5">
      <c r="A65" s="216">
        <v>59</v>
      </c>
      <c r="B65" s="230"/>
      <c r="C65" s="223"/>
      <c r="D65" s="223">
        <f t="shared" si="1"/>
        <v>19.010450697203485</v>
      </c>
      <c r="E65" s="228">
        <f>'5K'!$E65*(1-$K$2)+'10K'!$E65*$K$2</f>
        <v>0.81534100621192074</v>
      </c>
    </row>
    <row r="66" spans="1:5">
      <c r="A66" s="216">
        <v>60</v>
      </c>
      <c r="B66" s="230"/>
      <c r="C66" s="223"/>
      <c r="D66" s="223">
        <f t="shared" si="1"/>
        <v>19.178196013270664</v>
      </c>
      <c r="E66" s="228">
        <f>'5K'!$E66*(1-$K$2)+'10K'!$E66*$K$2</f>
        <v>0.80820948900900391</v>
      </c>
    </row>
    <row r="67" spans="1:5">
      <c r="A67" s="216">
        <v>61</v>
      </c>
      <c r="B67" s="230"/>
      <c r="C67" s="223"/>
      <c r="D67" s="223">
        <f t="shared" si="1"/>
        <v>19.348928001420578</v>
      </c>
      <c r="E67" s="228">
        <f>'5K'!$E67*(1-$K$2)+'10K'!$E67*$K$2</f>
        <v>0.80107797180608697</v>
      </c>
    </row>
    <row r="68" spans="1:5">
      <c r="A68" s="216">
        <v>62</v>
      </c>
      <c r="B68" s="230"/>
      <c r="C68" s="223"/>
      <c r="D68" s="223">
        <f t="shared" si="1"/>
        <v>19.522727143793595</v>
      </c>
      <c r="E68" s="228">
        <f>'5K'!$E68*(1-$K$2)+'10K'!$E68*$K$2</f>
        <v>0.79394645460317015</v>
      </c>
    </row>
    <row r="69" spans="1:5">
      <c r="A69" s="216">
        <v>63</v>
      </c>
      <c r="B69" s="230"/>
      <c r="C69" s="223"/>
      <c r="D69" s="223">
        <f t="shared" si="1"/>
        <v>19.699676840419642</v>
      </c>
      <c r="E69" s="228">
        <f>'5K'!$E69*(1-$K$2)+'10K'!$E69*$K$2</f>
        <v>0.78681493740025332</v>
      </c>
    </row>
    <row r="70" spans="1:5">
      <c r="A70" s="216">
        <v>64</v>
      </c>
      <c r="B70" s="230"/>
      <c r="C70" s="223"/>
      <c r="D70" s="223">
        <f t="shared" si="1"/>
        <v>19.879863542663227</v>
      </c>
      <c r="E70" s="228">
        <f>'5K'!$E70*(1-$K$2)+'10K'!$E70*$K$2</f>
        <v>0.77968342019733639</v>
      </c>
    </row>
    <row r="71" spans="1:5">
      <c r="A71" s="216">
        <v>65</v>
      </c>
      <c r="B71" s="230"/>
      <c r="C71" s="223"/>
      <c r="D71" s="223">
        <f t="shared" si="1"/>
        <v>20.063376894059587</v>
      </c>
      <c r="E71" s="228">
        <f>'5K'!$E71*(1-$K$2)+'10K'!$E71*$K$2</f>
        <v>0.77255190299441945</v>
      </c>
    </row>
    <row r="72" spans="1:5">
      <c r="A72" s="216">
        <v>66</v>
      </c>
      <c r="B72" s="230"/>
      <c r="C72" s="223"/>
      <c r="D72" s="223">
        <f t="shared" si="1"/>
        <v>20.250309879023966</v>
      </c>
      <c r="E72" s="228">
        <f>'5K'!$E72*(1-$K$2)+'10K'!$E72*$K$2</f>
        <v>0.76542038579150251</v>
      </c>
    </row>
    <row r="73" spans="1:5">
      <c r="A73" s="216">
        <v>67</v>
      </c>
      <c r="B73" s="230"/>
      <c r="C73" s="223"/>
      <c r="D73" s="223">
        <f t="shared" si="1"/>
        <v>20.440758979952296</v>
      </c>
      <c r="E73" s="228">
        <f>'5K'!$E73*(1-$K$2)+'10K'!$E73*$K$2</f>
        <v>0.75828886858858568</v>
      </c>
    </row>
    <row r="74" spans="1:5">
      <c r="A74" s="216">
        <v>68</v>
      </c>
      <c r="B74" s="230"/>
      <c r="C74" s="223"/>
      <c r="D74" s="223">
        <f t="shared" ref="D74:D105" si="2">E$4/E74</f>
        <v>20.638874131270594</v>
      </c>
      <c r="E74" s="228">
        <f>'5K'!$E74*(1-$K$2)+'10K'!$E74*$K$2</f>
        <v>0.75100995826683548</v>
      </c>
    </row>
    <row r="75" spans="1:5">
      <c r="A75" s="216">
        <v>69</v>
      </c>
      <c r="B75" s="230"/>
      <c r="C75" s="223"/>
      <c r="D75" s="223">
        <f t="shared" si="2"/>
        <v>20.849130985892188</v>
      </c>
      <c r="E75" s="228">
        <f>'5K'!$E75*(1-$K$2)+'10K'!$E75*$K$2</f>
        <v>0.74343626170741883</v>
      </c>
    </row>
    <row r="76" spans="1:5">
      <c r="A76" s="216">
        <v>70</v>
      </c>
      <c r="B76" s="230"/>
      <c r="C76" s="223"/>
      <c r="D76" s="223">
        <f t="shared" si="2"/>
        <v>21.078492943493732</v>
      </c>
      <c r="E76" s="228">
        <f>'5K'!$E76*(1-$K$2)+'10K'!$E76*$K$2</f>
        <v>0.7353466892320859</v>
      </c>
    </row>
    <row r="77" spans="1:5">
      <c r="A77" s="216">
        <v>71</v>
      </c>
      <c r="B77" s="230"/>
      <c r="C77" s="223"/>
      <c r="D77" s="223">
        <f t="shared" si="2"/>
        <v>21.329011427570791</v>
      </c>
      <c r="E77" s="228">
        <f>'5K'!$E77*(1-$K$2)+'10K'!$E77*$K$2</f>
        <v>0.72670972363791964</v>
      </c>
    </row>
    <row r="78" spans="1:5">
      <c r="A78" s="216">
        <v>72</v>
      </c>
      <c r="B78" s="230"/>
      <c r="C78" s="223"/>
      <c r="D78" s="223">
        <f t="shared" si="2"/>
        <v>21.601388872546341</v>
      </c>
      <c r="E78" s="228">
        <f>'5K'!$E78*(1-$K$2)+'10K'!$E78*$K$2</f>
        <v>0.71754645460317024</v>
      </c>
    </row>
    <row r="79" spans="1:5">
      <c r="A79" s="216">
        <v>73</v>
      </c>
      <c r="B79" s="230"/>
      <c r="C79" s="223"/>
      <c r="D79" s="223">
        <f t="shared" si="2"/>
        <v>21.901642186124199</v>
      </c>
      <c r="E79" s="228">
        <f>'5K'!$E79*(1-$K$2)+'10K'!$E79*$K$2</f>
        <v>0.70770948900900388</v>
      </c>
    </row>
    <row r="80" spans="1:5">
      <c r="A80" s="216">
        <v>74</v>
      </c>
      <c r="B80" s="230"/>
      <c r="C80" s="223"/>
      <c r="D80" s="223">
        <f t="shared" si="2"/>
        <v>22.231149214813712</v>
      </c>
      <c r="E80" s="228">
        <f>'5K'!$E80*(1-$K$2)+'10K'!$E80*$K$2</f>
        <v>0.69721991653367088</v>
      </c>
    </row>
    <row r="81" spans="1:5">
      <c r="A81" s="216">
        <v>75</v>
      </c>
      <c r="B81" s="230"/>
      <c r="C81" s="223"/>
      <c r="D81" s="223">
        <f t="shared" si="2"/>
        <v>22.588033707942234</v>
      </c>
      <c r="E81" s="228">
        <f>'5K'!$E81*(1-$K$2)+'10K'!$E81*$K$2</f>
        <v>0.68620404061775453</v>
      </c>
    </row>
    <row r="82" spans="1:5">
      <c r="A82" s="216">
        <v>76</v>
      </c>
      <c r="B82" s="230"/>
      <c r="C82" s="223"/>
      <c r="D82" s="223">
        <f t="shared" si="2"/>
        <v>22.980388405854196</v>
      </c>
      <c r="E82" s="228">
        <f>'5K'!$E82*(1-$K$2)+'10K'!$E82*$K$2</f>
        <v>0.67448816470183826</v>
      </c>
    </row>
    <row r="83" spans="1:5">
      <c r="A83" s="216">
        <v>77</v>
      </c>
      <c r="B83" s="230"/>
      <c r="C83" s="223"/>
      <c r="D83" s="223">
        <f t="shared" si="2"/>
        <v>23.407805283454106</v>
      </c>
      <c r="E83" s="228">
        <f>'5K'!$E83*(1-$K$2)+'10K'!$E83*$K$2</f>
        <v>0.66217228878592183</v>
      </c>
    </row>
    <row r="84" spans="1:5">
      <c r="A84" s="216">
        <v>78</v>
      </c>
      <c r="B84" s="230"/>
      <c r="C84" s="223"/>
      <c r="D84" s="223">
        <f t="shared" si="2"/>
        <v>23.872689164750497</v>
      </c>
      <c r="E84" s="228">
        <f>'5K'!$E84*(1-$K$2)+'10K'!$E84*$K$2</f>
        <v>0.64927750254825545</v>
      </c>
    </row>
    <row r="85" spans="1:5">
      <c r="A85" s="216">
        <v>79</v>
      </c>
      <c r="B85" s="230"/>
      <c r="C85" s="223"/>
      <c r="D85" s="223">
        <f t="shared" si="2"/>
        <v>24.382224442980174</v>
      </c>
      <c r="E85" s="228">
        <f>'5K'!$E85*(1-$K$2)+'10K'!$E85*$K$2</f>
        <v>0.63570901975117233</v>
      </c>
    </row>
    <row r="86" spans="1:5">
      <c r="A86" s="216">
        <v>80</v>
      </c>
      <c r="B86" s="230"/>
      <c r="C86" s="223"/>
      <c r="D86" s="223">
        <f t="shared" si="2"/>
        <v>24.938035539820191</v>
      </c>
      <c r="E86" s="228">
        <f>'5K'!$E86*(1-$K$2)+'10K'!$E86*$K$2</f>
        <v>0.62154053695408917</v>
      </c>
    </row>
    <row r="87" spans="1:5">
      <c r="A87" s="216">
        <v>81</v>
      </c>
      <c r="B87" s="230"/>
      <c r="C87" s="223"/>
      <c r="D87" s="223">
        <f t="shared" si="2"/>
        <v>25.544125139634474</v>
      </c>
      <c r="E87" s="228">
        <f>'5K'!$E87*(1-$K$2)+'10K'!$E87*$K$2</f>
        <v>0.60679314383525595</v>
      </c>
    </row>
    <row r="88" spans="1:5">
      <c r="A88" s="216">
        <v>82</v>
      </c>
      <c r="B88" s="230"/>
      <c r="C88" s="223"/>
      <c r="D88" s="223">
        <f t="shared" si="2"/>
        <v>26.210234134406413</v>
      </c>
      <c r="E88" s="228">
        <f>'5K'!$E88*(1-$K$2)+'10K'!$E88*$K$2</f>
        <v>0.59137205415700611</v>
      </c>
    </row>
    <row r="89" spans="1:5">
      <c r="A89" s="216">
        <v>83</v>
      </c>
      <c r="B89" s="230"/>
      <c r="C89" s="223"/>
      <c r="D89" s="223">
        <f t="shared" si="2"/>
        <v>26.94007824257729</v>
      </c>
      <c r="E89" s="228">
        <f>'5K'!$E89*(1-$K$2)+'10K'!$E89*$K$2</f>
        <v>0.57535096447875622</v>
      </c>
    </row>
    <row r="90" spans="1:5">
      <c r="A90" s="216">
        <v>84</v>
      </c>
      <c r="B90" s="230"/>
      <c r="C90" s="223"/>
      <c r="D90" s="223">
        <f t="shared" si="2"/>
        <v>27.740444286229614</v>
      </c>
      <c r="E90" s="228">
        <f>'5K'!$E90*(1-$K$2)+'10K'!$E90*$K$2</f>
        <v>0.55875096447875627</v>
      </c>
    </row>
    <row r="91" spans="1:5">
      <c r="A91" s="216">
        <v>85</v>
      </c>
      <c r="B91" s="230"/>
      <c r="C91" s="223"/>
      <c r="D91" s="223">
        <f t="shared" si="2"/>
        <v>28.625393748401887</v>
      </c>
      <c r="E91" s="228">
        <f>'5K'!$E91*(1-$K$2)+'10K'!$E91*$K$2</f>
        <v>0.5414772679193397</v>
      </c>
    </row>
    <row r="92" spans="1:5">
      <c r="A92" s="216">
        <v>86</v>
      </c>
      <c r="B92" s="230"/>
      <c r="C92" s="223"/>
      <c r="D92" s="223">
        <f t="shared" si="2"/>
        <v>29.60403544943031</v>
      </c>
      <c r="E92" s="228">
        <f>'5K'!$E92*(1-$K$2)+'10K'!$E92*$K$2</f>
        <v>0.52357726791933956</v>
      </c>
    </row>
    <row r="93" spans="1:5">
      <c r="A93" s="216">
        <v>87</v>
      </c>
      <c r="B93" s="230"/>
      <c r="C93" s="223"/>
      <c r="D93" s="223">
        <f t="shared" si="2"/>
        <v>30.683896676301089</v>
      </c>
      <c r="E93" s="228">
        <f>'5K'!$E93*(1-$K$2)+'10K'!$E93*$K$2</f>
        <v>0.50515096447875629</v>
      </c>
    </row>
    <row r="94" spans="1:5">
      <c r="A94" s="216">
        <v>88</v>
      </c>
      <c r="B94" s="230"/>
      <c r="C94" s="223"/>
      <c r="D94" s="223">
        <f t="shared" si="2"/>
        <v>31.893111895728101</v>
      </c>
      <c r="E94" s="228">
        <f>'5K'!$E94*(1-$K$2)+'10K'!$E94*$K$2</f>
        <v>0.48599835759758947</v>
      </c>
    </row>
    <row r="95" spans="1:5">
      <c r="A95" s="216">
        <v>89</v>
      </c>
      <c r="B95" s="230"/>
      <c r="C95" s="223"/>
      <c r="D95" s="223">
        <f t="shared" si="2"/>
        <v>33.244270808223021</v>
      </c>
      <c r="E95" s="228">
        <f>'5K'!$E95*(1-$K$2)+'10K'!$E95*$K$2</f>
        <v>0.46624575071642271</v>
      </c>
    </row>
    <row r="96" spans="1:5">
      <c r="A96" s="216">
        <v>90</v>
      </c>
      <c r="B96" s="230"/>
      <c r="C96" s="223"/>
      <c r="D96" s="223">
        <f t="shared" si="2"/>
        <v>34.755947294832012</v>
      </c>
      <c r="E96" s="228">
        <f>'5K'!$E96*(1-$K$2)+'10K'!$E96*$K$2</f>
        <v>0.4459668403946726</v>
      </c>
    </row>
    <row r="97" spans="1:5">
      <c r="A97" s="216">
        <v>91</v>
      </c>
      <c r="B97" s="230"/>
      <c r="C97" s="223"/>
      <c r="D97" s="223">
        <f t="shared" si="2"/>
        <v>36.473881472150005</v>
      </c>
      <c r="E97" s="228">
        <f>'5K'!$E97*(1-$K$2)+'10K'!$E97*$K$2</f>
        <v>0.42496162663233911</v>
      </c>
    </row>
    <row r="98" spans="1:5">
      <c r="A98" s="216">
        <v>92</v>
      </c>
      <c r="B98" s="230"/>
      <c r="C98" s="223"/>
      <c r="D98" s="223">
        <f t="shared" si="2"/>
        <v>38.427553164985547</v>
      </c>
      <c r="E98" s="228">
        <f>'5K'!$E98*(1-$K$2)+'10K'!$E98*$K$2</f>
        <v>0.40335641287000557</v>
      </c>
    </row>
    <row r="99" spans="1:5">
      <c r="A99" s="216">
        <v>93</v>
      </c>
      <c r="B99" s="230"/>
      <c r="C99" s="223"/>
      <c r="D99" s="223">
        <f t="shared" si="2"/>
        <v>40.658414957074704</v>
      </c>
      <c r="E99" s="228">
        <f>'5K'!$E99*(1-$K$2)+'10K'!$E99*$K$2</f>
        <v>0.38122489566708861</v>
      </c>
    </row>
    <row r="100" spans="1:5">
      <c r="A100" s="216">
        <v>94</v>
      </c>
      <c r="C100" s="223"/>
      <c r="D100" s="223">
        <f t="shared" si="2"/>
        <v>43.251741245982942</v>
      </c>
      <c r="E100" s="228">
        <f>'5K'!$E100*(1-$K$2)+'10K'!$E100*$K$2</f>
        <v>0.35836707502358839</v>
      </c>
    </row>
    <row r="101" spans="1:5">
      <c r="A101" s="216">
        <v>95</v>
      </c>
      <c r="B101" s="230"/>
      <c r="C101" s="223"/>
      <c r="D101" s="223">
        <f t="shared" si="2"/>
        <v>46.28119347938074</v>
      </c>
      <c r="E101" s="228">
        <f>'5K'!$E101*(1-$K$2)+'10K'!$E101*$K$2</f>
        <v>0.33490925438008812</v>
      </c>
    </row>
    <row r="102" spans="1:5">
      <c r="A102" s="216">
        <v>96</v>
      </c>
      <c r="C102" s="223"/>
      <c r="D102" s="223">
        <f t="shared" si="2"/>
        <v>49.855447049364543</v>
      </c>
      <c r="E102" s="228">
        <f>'5K'!$E102*(1-$K$2)+'10K'!$E102*$K$2</f>
        <v>0.31089882685542108</v>
      </c>
    </row>
    <row r="103" spans="1:5">
      <c r="A103" s="216">
        <v>97</v>
      </c>
      <c r="C103" s="223"/>
      <c r="D103" s="223">
        <f t="shared" si="2"/>
        <v>54.15514943822874</v>
      </c>
      <c r="E103" s="228">
        <f>'5K'!$E103*(1-$K$2)+'10K'!$E103*$K$2</f>
        <v>0.28621470277133743</v>
      </c>
    </row>
    <row r="104" spans="1:5">
      <c r="A104" s="216">
        <v>98</v>
      </c>
      <c r="C104" s="223"/>
      <c r="D104" s="223">
        <f t="shared" si="2"/>
        <v>59.414752011033322</v>
      </c>
      <c r="E104" s="228">
        <f>'5K'!$E104*(1-$K$2)+'10K'!$E104*$K$2</f>
        <v>0.26087797180608696</v>
      </c>
    </row>
    <row r="105" spans="1:5">
      <c r="A105" s="216">
        <v>99</v>
      </c>
      <c r="C105" s="223"/>
      <c r="D105" s="223">
        <f t="shared" si="2"/>
        <v>65.95325459505581</v>
      </c>
      <c r="E105" s="228">
        <f>'5K'!$E105*(1-$K$2)+'10K'!$E105*$K$2</f>
        <v>0.23501493740025317</v>
      </c>
    </row>
    <row r="106" spans="1:5">
      <c r="A106" s="216">
        <v>100</v>
      </c>
      <c r="D106" s="223">
        <f>E$4/E106</f>
        <v>74.34829887042622</v>
      </c>
      <c r="E106" s="228">
        <f>'5K'!$E106*(1-$K$2)+'10K'!$E106*$K$2</f>
        <v>0.20847820643500276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E5" sqref="E5"/>
    </sheetView>
  </sheetViews>
  <sheetFormatPr defaultColWidth="9.6640625" defaultRowHeight="15"/>
  <cols>
    <col min="1" max="5" width="9.6640625" style="216"/>
    <col min="6" max="6" width="11.21875" style="216" customWidth="1"/>
    <col min="7" max="7" width="11.5546875" style="216" customWidth="1"/>
    <col min="8" max="16384" width="9.6640625" style="216"/>
  </cols>
  <sheetData>
    <row r="1" spans="1:11" ht="47.25">
      <c r="A1" s="212" t="s">
        <v>50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1325</v>
      </c>
    </row>
    <row r="2" spans="1:11" ht="18" customHeight="1">
      <c r="A2" s="212"/>
      <c r="B2" s="213"/>
      <c r="C2" s="214"/>
      <c r="D2" s="215"/>
      <c r="E2" s="215"/>
      <c r="F2" s="266">
        <f>(+H$3-H$4)*F$4/2</f>
        <v>4.725E-2</v>
      </c>
      <c r="G2" s="267">
        <f>(+I$4-I$3)*G$4/2</f>
        <v>0.17219999999999999</v>
      </c>
      <c r="H2" s="217"/>
      <c r="I2" s="217"/>
      <c r="K2" s="213">
        <f>Parameters!M15</f>
        <v>0.36454464264023895</v>
      </c>
    </row>
    <row r="3" spans="1:11" ht="14.25" customHeight="1">
      <c r="A3" s="212"/>
      <c r="B3" s="213"/>
      <c r="C3" s="214"/>
      <c r="D3" s="215"/>
      <c r="E3" s="215"/>
      <c r="F3" s="266">
        <f>F4/(2*(+H3-H4))</f>
        <v>1.89E-3</v>
      </c>
      <c r="G3" s="267">
        <f>G4/(2*(+I4-I3))</f>
        <v>1.6006097560975613E-4</v>
      </c>
      <c r="H3" s="218">
        <v>22</v>
      </c>
      <c r="I3" s="219">
        <v>24</v>
      </c>
    </row>
    <row r="4" spans="1:11" ht="15.75">
      <c r="A4" s="213"/>
      <c r="B4" s="213"/>
      <c r="C4" s="213"/>
      <c r="D4" s="220">
        <f>Parameters!G15</f>
        <v>1.1574074074074073E-2</v>
      </c>
      <c r="E4" s="221">
        <f>D4*1440</f>
        <v>16.666666666666664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1" ht="15.75">
      <c r="A5" s="213"/>
      <c r="B5" s="213"/>
      <c r="C5" s="213"/>
      <c r="D5" s="220"/>
      <c r="E5" s="213">
        <f>E4*60</f>
        <v>999.99999999999989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1" ht="47.25">
      <c r="A6" s="224" t="s">
        <v>42</v>
      </c>
      <c r="B6" s="224" t="s">
        <v>32</v>
      </c>
      <c r="C6" s="224" t="s">
        <v>43</v>
      </c>
      <c r="D6" s="224" t="s">
        <v>1356</v>
      </c>
      <c r="E6" s="224" t="s">
        <v>1355</v>
      </c>
      <c r="G6" s="268"/>
    </row>
    <row r="7" spans="1:11">
      <c r="A7" s="216">
        <v>1</v>
      </c>
    </row>
    <row r="8" spans="1:11">
      <c r="A8" s="216">
        <v>2</v>
      </c>
    </row>
    <row r="9" spans="1:11">
      <c r="A9" s="216">
        <v>3</v>
      </c>
      <c r="B9" s="227"/>
      <c r="C9" s="223"/>
      <c r="D9" s="223"/>
      <c r="E9" s="228">
        <f>'5K'!$E9*(1-$K$2)+'10K'!$E9*$K$2</f>
        <v>0.40196066340008008</v>
      </c>
      <c r="G9" s="269"/>
    </row>
    <row r="10" spans="1:11">
      <c r="A10" s="216">
        <v>4</v>
      </c>
      <c r="B10" s="230"/>
      <c r="C10" s="223"/>
      <c r="D10" s="223">
        <f t="shared" ref="D10:D41" si="0">E$4/E10</f>
        <v>35.259581390199429</v>
      </c>
      <c r="E10" s="228">
        <f>'5K'!$E10*(1-$K$2)+'10K'!$E10*$K$2</f>
        <v>0.47268475715083913</v>
      </c>
      <c r="G10" s="269"/>
    </row>
    <row r="11" spans="1:11">
      <c r="A11" s="216">
        <v>5</v>
      </c>
      <c r="B11" s="230"/>
      <c r="C11" s="223"/>
      <c r="D11" s="223">
        <f t="shared" si="0"/>
        <v>30.927169450770322</v>
      </c>
      <c r="E11" s="228">
        <f>'5K'!$E11*(1-$K$2)+'10K'!$E11*$K$2</f>
        <v>0.53890048661571055</v>
      </c>
      <c r="G11" s="269"/>
    </row>
    <row r="12" spans="1:11">
      <c r="A12" s="216">
        <v>6</v>
      </c>
      <c r="B12" s="230"/>
      <c r="C12" s="223"/>
      <c r="D12" s="223">
        <f t="shared" si="0"/>
        <v>27.746729311131674</v>
      </c>
      <c r="E12" s="228">
        <f>'5K'!$E12*(1-$K$2)+'10K'!$E12*$K$2</f>
        <v>0.60067139733043007</v>
      </c>
      <c r="G12" s="269"/>
    </row>
    <row r="13" spans="1:11">
      <c r="A13" s="216">
        <v>7</v>
      </c>
      <c r="B13" s="230"/>
      <c r="C13" s="223"/>
      <c r="D13" s="223">
        <f t="shared" si="0"/>
        <v>25.334270567078779</v>
      </c>
      <c r="E13" s="228">
        <f>'5K'!$E13*(1-$K$2)+'10K'!$E13*$K$2</f>
        <v>0.65787039822352578</v>
      </c>
      <c r="F13" s="1"/>
      <c r="G13" s="269"/>
    </row>
    <row r="14" spans="1:11">
      <c r="A14" s="216">
        <v>8</v>
      </c>
      <c r="B14" s="230"/>
      <c r="C14" s="223"/>
      <c r="D14" s="223">
        <f t="shared" si="0"/>
        <v>23.455643990719132</v>
      </c>
      <c r="E14" s="228">
        <f>'5K'!$E14*(1-$K$2)+'10K'!$E14*$K$2</f>
        <v>0.71056103483073363</v>
      </c>
      <c r="G14" s="269"/>
    </row>
    <row r="15" spans="1:11">
      <c r="A15" s="216">
        <v>9</v>
      </c>
      <c r="B15" s="230"/>
      <c r="C15" s="223"/>
      <c r="D15" s="223">
        <f t="shared" si="0"/>
        <v>21.966146534096055</v>
      </c>
      <c r="E15" s="228">
        <f>'5K'!$E15*(1-$K$2)+'10K'!$E15*$K$2</f>
        <v>0.75874330715205374</v>
      </c>
      <c r="G15" s="269"/>
    </row>
    <row r="16" spans="1:11">
      <c r="A16" s="216">
        <v>10</v>
      </c>
      <c r="B16" s="230"/>
      <c r="C16" s="223"/>
      <c r="D16" s="223">
        <f t="shared" si="0"/>
        <v>20.770574647719226</v>
      </c>
      <c r="E16" s="228">
        <f>'5K'!$E16*(1-$K$2)+'10K'!$E16*$K$2</f>
        <v>0.80241721518748621</v>
      </c>
      <c r="G16" s="269"/>
    </row>
    <row r="17" spans="1:7">
      <c r="A17" s="216">
        <v>11</v>
      </c>
      <c r="B17" s="230"/>
      <c r="C17" s="223"/>
      <c r="D17" s="223">
        <f t="shared" si="0"/>
        <v>19.802459273087621</v>
      </c>
      <c r="E17" s="228">
        <f>'5K'!$E17*(1-$K$2)+'10K'!$E17*$K$2</f>
        <v>0.84164630447276656</v>
      </c>
      <c r="G17" s="269"/>
    </row>
    <row r="18" spans="1:7">
      <c r="A18" s="216">
        <v>12</v>
      </c>
      <c r="B18" s="230"/>
      <c r="C18" s="223"/>
      <c r="D18" s="223">
        <f t="shared" si="0"/>
        <v>19.019286094583016</v>
      </c>
      <c r="E18" s="228">
        <f>'5K'!$E18*(1-$K$2)+'10K'!$E18*$K$2</f>
        <v>0.87630348393642321</v>
      </c>
      <c r="G18" s="269"/>
    </row>
    <row r="19" spans="1:7">
      <c r="A19" s="216">
        <v>13</v>
      </c>
      <c r="B19" s="230"/>
      <c r="C19" s="223"/>
      <c r="D19" s="223">
        <f t="shared" si="0"/>
        <v>18.386700196969819</v>
      </c>
      <c r="E19" s="228">
        <f>'5K'!$E19*(1-$K$2)+'10K'!$E19*$K$2</f>
        <v>0.90645229911419223</v>
      </c>
      <c r="G19" s="269"/>
    </row>
    <row r="20" spans="1:7">
      <c r="A20" s="216">
        <v>14</v>
      </c>
      <c r="B20" s="230"/>
      <c r="C20" s="223"/>
      <c r="D20" s="223">
        <f t="shared" si="0"/>
        <v>17.880910098869528</v>
      </c>
      <c r="E20" s="228">
        <f>'5K'!$E20*(1-$K$2)+'10K'!$E20*$K$2</f>
        <v>0.93209275000607328</v>
      </c>
      <c r="G20" s="269"/>
    </row>
    <row r="21" spans="1:7">
      <c r="A21" s="216">
        <v>15</v>
      </c>
      <c r="B21" s="230"/>
      <c r="C21" s="223"/>
      <c r="D21" s="223">
        <f t="shared" si="0"/>
        <v>17.484507354952072</v>
      </c>
      <c r="E21" s="228">
        <f>'5K'!$E21*(1-$K$2)+'10K'!$E21*$K$2</f>
        <v>0.95322483661206658</v>
      </c>
      <c r="G21" s="269"/>
    </row>
    <row r="22" spans="1:7">
      <c r="A22" s="216">
        <v>16</v>
      </c>
      <c r="B22" s="230"/>
      <c r="C22" s="223"/>
      <c r="D22" s="223">
        <f t="shared" si="0"/>
        <v>17.18368766601791</v>
      </c>
      <c r="E22" s="228">
        <f>'5K'!$E22*(1-$K$2)+'10K'!$E22*$K$2</f>
        <v>0.96991210446790799</v>
      </c>
      <c r="G22" s="269"/>
    </row>
    <row r="23" spans="1:7">
      <c r="A23" s="216">
        <v>17</v>
      </c>
      <c r="B23" s="230"/>
      <c r="C23" s="223"/>
      <c r="D23" s="223">
        <f t="shared" si="0"/>
        <v>16.945374780272829</v>
      </c>
      <c r="E23" s="228">
        <f>'5K'!$E23*(1-$K$2)+'10K'!$E23*$K$2</f>
        <v>0.98355255535978903</v>
      </c>
      <c r="G23" s="269"/>
    </row>
    <row r="24" spans="1:7">
      <c r="A24" s="216">
        <v>18</v>
      </c>
      <c r="B24" s="230"/>
      <c r="C24" s="223"/>
      <c r="D24" s="223">
        <f t="shared" si="0"/>
        <v>16.77016437996047</v>
      </c>
      <c r="E24" s="228">
        <f>'5K'!$E24*(1-$K$2)+'10K'!$E24*$K$2</f>
        <v>0.99382846160902982</v>
      </c>
      <c r="G24" s="269"/>
    </row>
    <row r="25" spans="1:7">
      <c r="A25" s="216">
        <v>19</v>
      </c>
      <c r="B25" s="230"/>
      <c r="C25" s="223"/>
      <c r="D25" s="223">
        <f t="shared" si="0"/>
        <v>16.686131754466601</v>
      </c>
      <c r="E25" s="228">
        <f>'5K'!$E25*(1-$K$2)+'10K'!$E25*$K$2</f>
        <v>0.99883345714355121</v>
      </c>
      <c r="G25" s="269"/>
    </row>
    <row r="26" spans="1:7">
      <c r="A26" s="216">
        <v>20</v>
      </c>
      <c r="B26" s="230"/>
      <c r="C26" s="223"/>
      <c r="D26" s="223">
        <f t="shared" si="0"/>
        <v>16.666666666666664</v>
      </c>
      <c r="E26" s="228">
        <f>'5K'!$E26*(1-$K$2)+'10K'!$E26*$K$2</f>
        <v>1</v>
      </c>
    </row>
    <row r="27" spans="1:7">
      <c r="A27" s="216">
        <v>21</v>
      </c>
      <c r="B27" s="230"/>
      <c r="C27" s="223"/>
      <c r="D27" s="223">
        <f t="shared" si="0"/>
        <v>16.666666666666664</v>
      </c>
      <c r="E27" s="228">
        <f>'5K'!$E27*(1-$K$2)+'10K'!$E27*$K$2</f>
        <v>1</v>
      </c>
    </row>
    <row r="28" spans="1:7">
      <c r="A28" s="216">
        <v>22</v>
      </c>
      <c r="B28" s="230"/>
      <c r="C28" s="223"/>
      <c r="D28" s="223">
        <f t="shared" si="0"/>
        <v>16.666666666666664</v>
      </c>
      <c r="E28" s="228">
        <f>'5K'!$E28*(1-$K$2)+'10K'!$E28*$K$2</f>
        <v>1</v>
      </c>
    </row>
    <row r="29" spans="1:7">
      <c r="A29" s="216">
        <v>23</v>
      </c>
      <c r="B29" s="230"/>
      <c r="C29" s="223"/>
      <c r="D29" s="223">
        <f t="shared" si="0"/>
        <v>16.666666666666664</v>
      </c>
      <c r="E29" s="228">
        <f>'5K'!$E29*(1-$K$2)+'10K'!$E29*$K$2</f>
        <v>1</v>
      </c>
    </row>
    <row r="30" spans="1:7">
      <c r="A30" s="216">
        <v>24</v>
      </c>
      <c r="B30" s="230"/>
      <c r="C30" s="223"/>
      <c r="D30" s="223">
        <f t="shared" si="0"/>
        <v>16.666666666666664</v>
      </c>
      <c r="E30" s="228">
        <f>'5K'!$E30*(1-$K$2)+'10K'!$E30*$K$2</f>
        <v>1</v>
      </c>
    </row>
    <row r="31" spans="1:7">
      <c r="A31" s="216">
        <v>25</v>
      </c>
      <c r="B31" s="230"/>
      <c r="C31" s="223"/>
      <c r="D31" s="223">
        <f t="shared" si="0"/>
        <v>16.666666666666664</v>
      </c>
      <c r="E31" s="228">
        <f>'5K'!$E31*(1-$K$2)+'10K'!$E31*$K$2</f>
        <v>1</v>
      </c>
    </row>
    <row r="32" spans="1:7">
      <c r="A32" s="216">
        <v>26</v>
      </c>
      <c r="B32" s="230"/>
      <c r="C32" s="223"/>
      <c r="D32" s="223">
        <f t="shared" si="0"/>
        <v>16.666666666666664</v>
      </c>
      <c r="E32" s="228">
        <f>'5K'!$E32*(1-$K$2)+'10K'!$E32*$K$2</f>
        <v>1</v>
      </c>
    </row>
    <row r="33" spans="1:7">
      <c r="A33" s="216">
        <v>27</v>
      </c>
      <c r="B33" s="230"/>
      <c r="C33" s="223"/>
      <c r="D33" s="223">
        <f t="shared" si="0"/>
        <v>16.666666666666664</v>
      </c>
      <c r="E33" s="228">
        <f>'5K'!$E33*(1-$K$2)+'10K'!$E33*$K$2</f>
        <v>1</v>
      </c>
      <c r="G33" s="269"/>
    </row>
    <row r="34" spans="1:7">
      <c r="A34" s="216">
        <v>28</v>
      </c>
      <c r="B34" s="230"/>
      <c r="C34" s="223"/>
      <c r="D34" s="223">
        <f t="shared" si="0"/>
        <v>16.666666666666664</v>
      </c>
      <c r="E34" s="228">
        <f>'5K'!$E34*(1-$K$2)+'10K'!$E34*$K$2</f>
        <v>1</v>
      </c>
    </row>
    <row r="35" spans="1:7">
      <c r="A35" s="216">
        <v>29</v>
      </c>
      <c r="B35" s="230"/>
      <c r="C35" s="223"/>
      <c r="D35" s="223">
        <f t="shared" si="0"/>
        <v>16.666666666666664</v>
      </c>
      <c r="E35" s="228">
        <f>'5K'!$E35*(1-$K$2)+'10K'!$E35*$K$2</f>
        <v>1</v>
      </c>
    </row>
    <row r="36" spans="1:7">
      <c r="A36" s="216">
        <v>30</v>
      </c>
      <c r="B36" s="230"/>
      <c r="C36" s="223"/>
      <c r="D36" s="223">
        <f t="shared" si="0"/>
        <v>16.669548980519931</v>
      </c>
      <c r="E36" s="228">
        <f>'5K'!$E36*(1-$K$2)+'10K'!$E36*$K$2</f>
        <v>0.99982709107147194</v>
      </c>
    </row>
    <row r="37" spans="1:7">
      <c r="A37" s="216">
        <v>31</v>
      </c>
      <c r="B37" s="230"/>
      <c r="C37" s="223"/>
      <c r="D37" s="223">
        <f t="shared" si="0"/>
        <v>16.687752401715318</v>
      </c>
      <c r="E37" s="228">
        <f>'5K'!$E37*(1-$K$2)+'10K'!$E37*$K$2</f>
        <v>0.99873645446426407</v>
      </c>
    </row>
    <row r="38" spans="1:7">
      <c r="A38" s="216">
        <v>32</v>
      </c>
      <c r="B38" s="230"/>
      <c r="C38" s="223"/>
      <c r="D38" s="223">
        <f t="shared" si="0"/>
        <v>16.723509891724333</v>
      </c>
      <c r="E38" s="228">
        <f>'5K'!$E38*(1-$K$2)+'10K'!$E38*$K$2</f>
        <v>0.99660099910690414</v>
      </c>
    </row>
    <row r="39" spans="1:7">
      <c r="A39" s="216">
        <v>33</v>
      </c>
      <c r="B39" s="230"/>
      <c r="C39" s="223"/>
      <c r="D39" s="223">
        <f t="shared" si="0"/>
        <v>16.777047475707594</v>
      </c>
      <c r="E39" s="228">
        <f>'5K'!$E39*(1-$K$2)+'10K'!$E39*$K$2</f>
        <v>0.99342072499939249</v>
      </c>
    </row>
    <row r="40" spans="1:7">
      <c r="A40" s="216">
        <v>34</v>
      </c>
      <c r="B40" s="230"/>
      <c r="C40" s="223"/>
      <c r="D40" s="223">
        <f t="shared" si="0"/>
        <v>16.847624002635847</v>
      </c>
      <c r="E40" s="228">
        <f>'5K'!$E40*(1-$K$2)+'10K'!$E40*$K$2</f>
        <v>0.9892591776774653</v>
      </c>
    </row>
    <row r="41" spans="1:7">
      <c r="A41" s="216">
        <v>35</v>
      </c>
      <c r="B41" s="230"/>
      <c r="C41" s="223"/>
      <c r="D41" s="223">
        <f t="shared" si="0"/>
        <v>16.937854142696455</v>
      </c>
      <c r="E41" s="228">
        <f>'5K'!$E41*(1-$K$2)+'10K'!$E41*$K$2</f>
        <v>0.98398926606964987</v>
      </c>
    </row>
    <row r="42" spans="1:7">
      <c r="A42" s="216">
        <v>36</v>
      </c>
      <c r="B42" s="230"/>
      <c r="C42" s="223"/>
      <c r="D42" s="223">
        <f t="shared" ref="D42:D73" si="1">E$4/E42</f>
        <v>17.039501969406107</v>
      </c>
      <c r="E42" s="228">
        <f>'5K'!$E42*(1-$K$2)+'10K'!$E42*$K$2</f>
        <v>0.97811935446183473</v>
      </c>
    </row>
    <row r="43" spans="1:7">
      <c r="A43" s="216">
        <v>37</v>
      </c>
      <c r="B43" s="230"/>
      <c r="C43" s="223"/>
      <c r="D43" s="223">
        <f t="shared" si="1"/>
        <v>17.146234569703925</v>
      </c>
      <c r="E43" s="228">
        <f>'5K'!$E43*(1-$K$2)+'10K'!$E43*$K$2</f>
        <v>0.97203071606843527</v>
      </c>
    </row>
    <row r="44" spans="1:7">
      <c r="A44" s="216">
        <v>38</v>
      </c>
      <c r="B44" s="230"/>
      <c r="C44" s="223"/>
      <c r="D44" s="223">
        <f t="shared" si="1"/>
        <v>17.258220639809849</v>
      </c>
      <c r="E44" s="228">
        <f>'5K'!$E44*(1-$K$2)+'10K'!$E44*$K$2</f>
        <v>0.9657233508894516</v>
      </c>
    </row>
    <row r="45" spans="1:7">
      <c r="A45" s="216">
        <v>39</v>
      </c>
      <c r="B45" s="230"/>
      <c r="C45" s="223"/>
      <c r="D45" s="223">
        <f t="shared" si="1"/>
        <v>17.375640423897263</v>
      </c>
      <c r="E45" s="228">
        <f>'5K'!$E45*(1-$K$2)+'10K'!$E45*$K$2</f>
        <v>0.95919725892488394</v>
      </c>
    </row>
    <row r="46" spans="1:7">
      <c r="A46" s="216">
        <v>40</v>
      </c>
      <c r="B46" s="230"/>
      <c r="C46" s="223"/>
      <c r="D46" s="223">
        <f t="shared" si="1"/>
        <v>17.498686510382694</v>
      </c>
      <c r="E46" s="228">
        <f>'5K'!$E46*(1-$K$2)+'10K'!$E46*$K$2</f>
        <v>0.95245244017473207</v>
      </c>
    </row>
    <row r="47" spans="1:7">
      <c r="A47" s="216">
        <v>41</v>
      </c>
      <c r="B47" s="230"/>
      <c r="C47" s="223"/>
      <c r="D47" s="223">
        <f t="shared" si="1"/>
        <v>17.627564703475745</v>
      </c>
      <c r="E47" s="228">
        <f>'5K'!$E47*(1-$K$2)+'10K'!$E47*$K$2</f>
        <v>0.9454888946389961</v>
      </c>
    </row>
    <row r="48" spans="1:7">
      <c r="A48" s="216">
        <v>42</v>
      </c>
      <c r="B48" s="230"/>
      <c r="C48" s="223"/>
      <c r="D48" s="223">
        <f t="shared" si="1"/>
        <v>17.761804908099514</v>
      </c>
      <c r="E48" s="228">
        <f>'5K'!$E48*(1-$K$2)+'10K'!$E48*$K$2</f>
        <v>0.93834307678194018</v>
      </c>
    </row>
    <row r="49" spans="1:5">
      <c r="A49" s="216">
        <v>43</v>
      </c>
      <c r="B49" s="230"/>
      <c r="C49" s="223"/>
      <c r="D49" s="223">
        <f t="shared" si="1"/>
        <v>17.898806078205709</v>
      </c>
      <c r="E49" s="228">
        <f>'5K'!$E49*(1-$K$2)+'10K'!$E49*$K$2</f>
        <v>0.93116080446062011</v>
      </c>
    </row>
    <row r="50" spans="1:5">
      <c r="A50" s="216">
        <v>44</v>
      </c>
      <c r="B50" s="230"/>
      <c r="C50" s="223"/>
      <c r="D50" s="223">
        <f t="shared" si="1"/>
        <v>18.037937124013158</v>
      </c>
      <c r="E50" s="228">
        <f>'5K'!$E50*(1-$K$2)+'10K'!$E50*$K$2</f>
        <v>0.92397853213929992</v>
      </c>
    </row>
    <row r="51" spans="1:5">
      <c r="A51" s="216">
        <v>45</v>
      </c>
      <c r="B51" s="230"/>
      <c r="C51" s="223"/>
      <c r="D51" s="223">
        <f t="shared" si="1"/>
        <v>18.179248102490792</v>
      </c>
      <c r="E51" s="228">
        <f>'5K'!$E51*(1-$K$2)+'10K'!$E51*$K$2</f>
        <v>0.91679625981797974</v>
      </c>
    </row>
    <row r="52" spans="1:5">
      <c r="A52" s="216">
        <v>46</v>
      </c>
      <c r="B52" s="230"/>
      <c r="C52" s="223"/>
      <c r="D52" s="223">
        <f t="shared" si="1"/>
        <v>18.322790651598101</v>
      </c>
      <c r="E52" s="228">
        <f>'5K'!$E52*(1-$K$2)+'10K'!$E52*$K$2</f>
        <v>0.90961398749665956</v>
      </c>
    </row>
    <row r="53" spans="1:5">
      <c r="A53" s="216">
        <v>47</v>
      </c>
      <c r="B53" s="230"/>
      <c r="C53" s="223"/>
      <c r="D53" s="223">
        <f t="shared" si="1"/>
        <v>18.468618053199055</v>
      </c>
      <c r="E53" s="228">
        <f>'5K'!$E53*(1-$K$2)+'10K'!$E53*$K$2</f>
        <v>0.9024317151753396</v>
      </c>
    </row>
    <row r="54" spans="1:5">
      <c r="A54" s="216">
        <v>48</v>
      </c>
      <c r="B54" s="230"/>
      <c r="C54" s="223"/>
      <c r="D54" s="223">
        <f t="shared" si="1"/>
        <v>18.616785299004484</v>
      </c>
      <c r="E54" s="228">
        <f>'5K'!$E54*(1-$K$2)+'10K'!$E54*$K$2</f>
        <v>0.89524944285401942</v>
      </c>
    </row>
    <row r="55" spans="1:5">
      <c r="A55" s="216">
        <v>49</v>
      </c>
      <c r="B55" s="230"/>
      <c r="C55" s="223"/>
      <c r="D55" s="223">
        <f t="shared" si="1"/>
        <v>18.76734915971425</v>
      </c>
      <c r="E55" s="228">
        <f>'5K'!$E55*(1-$K$2)+'10K'!$E55*$K$2</f>
        <v>0.88806717053269923</v>
      </c>
    </row>
    <row r="56" spans="1:5">
      <c r="A56" s="216">
        <v>50</v>
      </c>
      <c r="B56" s="230"/>
      <c r="C56" s="223"/>
      <c r="D56" s="223">
        <f t="shared" si="1"/>
        <v>18.920368257541966</v>
      </c>
      <c r="E56" s="228">
        <f>'5K'!$E56*(1-$K$2)+'10K'!$E56*$K$2</f>
        <v>0.88088489821137916</v>
      </c>
    </row>
    <row r="57" spans="1:5">
      <c r="A57" s="216">
        <v>51</v>
      </c>
      <c r="B57" s="230"/>
      <c r="C57" s="223"/>
      <c r="D57" s="223">
        <f t="shared" si="1"/>
        <v>19.075903142316854</v>
      </c>
      <c r="E57" s="228">
        <f>'5K'!$E57*(1-$K$2)+'10K'!$E57*$K$2</f>
        <v>0.87370262589005909</v>
      </c>
    </row>
    <row r="58" spans="1:5">
      <c r="A58" s="216">
        <v>52</v>
      </c>
      <c r="B58" s="230"/>
      <c r="C58" s="223"/>
      <c r="D58" s="223">
        <f t="shared" si="1"/>
        <v>19.234016371370252</v>
      </c>
      <c r="E58" s="228">
        <f>'5K'!$E58*(1-$K$2)+'10K'!$E58*$K$2</f>
        <v>0.86652035356873891</v>
      </c>
    </row>
    <row r="59" spans="1:5">
      <c r="A59" s="216">
        <v>53</v>
      </c>
      <c r="B59" s="230"/>
      <c r="C59" s="223"/>
      <c r="D59" s="223">
        <f t="shared" si="1"/>
        <v>19.394772593428261</v>
      </c>
      <c r="E59" s="228">
        <f>'5K'!$E59*(1-$K$2)+'10K'!$E59*$K$2</f>
        <v>0.85933808124741873</v>
      </c>
    </row>
    <row r="60" spans="1:5">
      <c r="A60" s="216">
        <v>54</v>
      </c>
      <c r="B60" s="230"/>
      <c r="C60" s="223"/>
      <c r="D60" s="223">
        <f t="shared" si="1"/>
        <v>19.558238636746822</v>
      </c>
      <c r="E60" s="228">
        <f>'5K'!$E60*(1-$K$2)+'10K'!$E60*$K$2</f>
        <v>0.85215580892609866</v>
      </c>
    </row>
    <row r="61" spans="1:5">
      <c r="A61" s="216">
        <v>55</v>
      </c>
      <c r="B61" s="230"/>
      <c r="C61" s="223"/>
      <c r="D61" s="223">
        <f t="shared" si="1"/>
        <v>19.724483601741724</v>
      </c>
      <c r="E61" s="228">
        <f>'5K'!$E61*(1-$K$2)+'10K'!$E61*$K$2</f>
        <v>0.84497353660477859</v>
      </c>
    </row>
    <row r="62" spans="1:5">
      <c r="A62" s="216">
        <v>56</v>
      </c>
      <c r="B62" s="230"/>
      <c r="C62" s="223"/>
      <c r="D62" s="223">
        <f t="shared" si="1"/>
        <v>19.893578958383198</v>
      </c>
      <c r="E62" s="228">
        <f>'5K'!$E62*(1-$K$2)+'10K'!$E62*$K$2</f>
        <v>0.8377912642834584</v>
      </c>
    </row>
    <row r="63" spans="1:5">
      <c r="A63" s="216">
        <v>57</v>
      </c>
      <c r="B63" s="230"/>
      <c r="C63" s="223"/>
      <c r="D63" s="223">
        <f t="shared" si="1"/>
        <v>20.065598648643554</v>
      </c>
      <c r="E63" s="228">
        <f>'5K'!$E63*(1-$K$2)+'10K'!$E63*$K$2</f>
        <v>0.83060899196213822</v>
      </c>
    </row>
    <row r="64" spans="1:5">
      <c r="A64" s="216">
        <v>58</v>
      </c>
      <c r="B64" s="230"/>
      <c r="C64" s="223"/>
      <c r="D64" s="223">
        <f t="shared" si="1"/>
        <v>20.240619194306355</v>
      </c>
      <c r="E64" s="228">
        <f>'5K'!$E64*(1-$K$2)+'10K'!$E64*$K$2</f>
        <v>0.82342671964081826</v>
      </c>
    </row>
    <row r="65" spans="1:5">
      <c r="A65" s="216">
        <v>59</v>
      </c>
      <c r="B65" s="230"/>
      <c r="C65" s="223"/>
      <c r="D65" s="223">
        <f t="shared" si="1"/>
        <v>20.418719810467419</v>
      </c>
      <c r="E65" s="228">
        <f>'5K'!$E65*(1-$K$2)+'10K'!$E65*$K$2</f>
        <v>0.81624444731949808</v>
      </c>
    </row>
    <row r="66" spans="1:5">
      <c r="A66" s="216">
        <v>60</v>
      </c>
      <c r="B66" s="230"/>
      <c r="C66" s="223"/>
      <c r="D66" s="223">
        <f t="shared" si="1"/>
        <v>20.599982525081213</v>
      </c>
      <c r="E66" s="228">
        <f>'5K'!$E66*(1-$K$2)+'10K'!$E66*$K$2</f>
        <v>0.8090621749981779</v>
      </c>
    </row>
    <row r="67" spans="1:5">
      <c r="A67" s="216">
        <v>61</v>
      </c>
      <c r="B67" s="230"/>
      <c r="C67" s="223"/>
      <c r="D67" s="223">
        <f t="shared" si="1"/>
        <v>20.784492304931867</v>
      </c>
      <c r="E67" s="228">
        <f>'5K'!$E67*(1-$K$2)+'10K'!$E67*$K$2</f>
        <v>0.80187990267685783</v>
      </c>
    </row>
    <row r="68" spans="1:5">
      <c r="A68" s="216">
        <v>62</v>
      </c>
      <c r="B68" s="230"/>
      <c r="C68" s="223"/>
      <c r="D68" s="223">
        <f t="shared" si="1"/>
        <v>20.972337188435063</v>
      </c>
      <c r="E68" s="228">
        <f>'5K'!$E68*(1-$K$2)+'10K'!$E68*$K$2</f>
        <v>0.79469763035553775</v>
      </c>
    </row>
    <row r="69" spans="1:5">
      <c r="A69" s="216">
        <v>63</v>
      </c>
      <c r="B69" s="230"/>
      <c r="C69" s="223"/>
      <c r="D69" s="223">
        <f t="shared" si="1"/>
        <v>21.163608425707043</v>
      </c>
      <c r="E69" s="228">
        <f>'5K'!$E69*(1-$K$2)+'10K'!$E69*$K$2</f>
        <v>0.78751535803421757</v>
      </c>
    </row>
    <row r="70" spans="1:5">
      <c r="A70" s="216">
        <v>64</v>
      </c>
      <c r="B70" s="230"/>
      <c r="C70" s="223"/>
      <c r="D70" s="223">
        <f t="shared" si="1"/>
        <v>21.35840062636882</v>
      </c>
      <c r="E70" s="228">
        <f>'5K'!$E70*(1-$K$2)+'10K'!$E70*$K$2</f>
        <v>0.7803330857128975</v>
      </c>
    </row>
    <row r="71" spans="1:5">
      <c r="A71" s="216">
        <v>65</v>
      </c>
      <c r="B71" s="230"/>
      <c r="C71" s="223"/>
      <c r="D71" s="223">
        <f t="shared" si="1"/>
        <v>21.556811915588717</v>
      </c>
      <c r="E71" s="228">
        <f>'5K'!$E71*(1-$K$2)+'10K'!$E71*$K$2</f>
        <v>0.77315081339157743</v>
      </c>
    </row>
    <row r="72" spans="1:5">
      <c r="A72" s="216">
        <v>66</v>
      </c>
      <c r="B72" s="230"/>
      <c r="C72" s="223"/>
      <c r="D72" s="223">
        <f t="shared" si="1"/>
        <v>21.75894409890385</v>
      </c>
      <c r="E72" s="228">
        <f>'5K'!$E72*(1-$K$2)+'10K'!$E72*$K$2</f>
        <v>0.76596854107025725</v>
      </c>
    </row>
    <row r="73" spans="1:5">
      <c r="A73" s="216">
        <v>67</v>
      </c>
      <c r="B73" s="230"/>
      <c r="C73" s="223"/>
      <c r="D73" s="223">
        <f t="shared" si="1"/>
        <v>21.964902836402324</v>
      </c>
      <c r="E73" s="228">
        <f>'5K'!$E73*(1-$K$2)+'10K'!$E73*$K$2</f>
        <v>0.75878626874893706</v>
      </c>
    </row>
    <row r="74" spans="1:5">
      <c r="A74" s="216">
        <v>68</v>
      </c>
      <c r="B74" s="230"/>
      <c r="C74" s="223"/>
      <c r="D74" s="223">
        <f t="shared" ref="D74:D105" si="2">E$4/E74</f>
        <v>22.178548066980031</v>
      </c>
      <c r="E74" s="228">
        <f>'5K'!$E74*(1-$K$2)+'10K'!$E74*$K$2</f>
        <v>0.75147690535614498</v>
      </c>
    </row>
    <row r="75" spans="1:5">
      <c r="A75" s="216">
        <v>69</v>
      </c>
      <c r="B75" s="230"/>
      <c r="C75" s="223"/>
      <c r="D75" s="223">
        <f t="shared" si="2"/>
        <v>22.404042684070397</v>
      </c>
      <c r="E75" s="228">
        <f>'5K'!$E75*(1-$K$2)+'10K'!$E75*$K$2</f>
        <v>0.74391335982040907</v>
      </c>
    </row>
    <row r="76" spans="1:5">
      <c r="A76" s="216">
        <v>70</v>
      </c>
      <c r="B76" s="230"/>
      <c r="C76" s="223"/>
      <c r="D76" s="223">
        <f t="shared" si="2"/>
        <v>22.64785096962266</v>
      </c>
      <c r="E76" s="228">
        <f>'5K'!$E76*(1-$K$2)+'10K'!$E76*$K$2</f>
        <v>0.73590499553452116</v>
      </c>
    </row>
    <row r="77" spans="1:5">
      <c r="A77" s="216">
        <v>71</v>
      </c>
      <c r="B77" s="230"/>
      <c r="C77" s="223"/>
      <c r="D77" s="223">
        <f t="shared" si="2"/>
        <v>22.913616457746159</v>
      </c>
      <c r="E77" s="228">
        <f>'5K'!$E77*(1-$K$2)+'10K'!$E77*$K$2</f>
        <v>0.72736954017716149</v>
      </c>
    </row>
    <row r="78" spans="1:5">
      <c r="A78" s="216">
        <v>72</v>
      </c>
      <c r="B78" s="230"/>
      <c r="C78" s="223"/>
      <c r="D78" s="223">
        <f t="shared" si="2"/>
        <v>23.203009396560475</v>
      </c>
      <c r="E78" s="228">
        <f>'5K'!$E78*(1-$K$2)+'10K'!$E78*$K$2</f>
        <v>0.71829763035553773</v>
      </c>
    </row>
    <row r="79" spans="1:5">
      <c r="A79" s="216">
        <v>73</v>
      </c>
      <c r="B79" s="230"/>
      <c r="C79" s="223"/>
      <c r="D79" s="223">
        <f t="shared" si="2"/>
        <v>23.521812558946603</v>
      </c>
      <c r="E79" s="228">
        <f>'5K'!$E79*(1-$K$2)+'10K'!$E79*$K$2</f>
        <v>0.70856217499817797</v>
      </c>
    </row>
    <row r="80" spans="1:5">
      <c r="A80" s="216">
        <v>74</v>
      </c>
      <c r="B80" s="230"/>
      <c r="C80" s="223"/>
      <c r="D80" s="223">
        <f t="shared" si="2"/>
        <v>23.872485419312582</v>
      </c>
      <c r="E80" s="228">
        <f>'5K'!$E80*(1-$K$2)+'10K'!$E80*$K$2</f>
        <v>0.69815381071229021</v>
      </c>
    </row>
    <row r="81" spans="1:5">
      <c r="A81" s="216">
        <v>75</v>
      </c>
      <c r="B81" s="230"/>
      <c r="C81" s="223"/>
      <c r="D81" s="223">
        <f t="shared" si="2"/>
        <v>24.25269002822494</v>
      </c>
      <c r="E81" s="228">
        <f>'5K'!$E81*(1-$K$2)+'10K'!$E81*$K$2</f>
        <v>0.68720899196213825</v>
      </c>
    </row>
    <row r="82" spans="1:5">
      <c r="A82" s="216">
        <v>76</v>
      </c>
      <c r="B82" s="230"/>
      <c r="C82" s="223"/>
      <c r="D82" s="223">
        <f t="shared" si="2"/>
        <v>24.670737921794444</v>
      </c>
      <c r="E82" s="228">
        <f>'5K'!$E82*(1-$K$2)+'10K'!$E82*$K$2</f>
        <v>0.67556417321198647</v>
      </c>
    </row>
    <row r="83" spans="1:5">
      <c r="A83" s="216">
        <v>77</v>
      </c>
      <c r="B83" s="230"/>
      <c r="C83" s="223"/>
      <c r="D83" s="223">
        <f t="shared" si="2"/>
        <v>25.126157641199377</v>
      </c>
      <c r="E83" s="228">
        <f>'5K'!$E83*(1-$K$2)+'10K'!$E83*$K$2</f>
        <v>0.66331935446183465</v>
      </c>
    </row>
    <row r="84" spans="1:5">
      <c r="A84" s="216">
        <v>78</v>
      </c>
      <c r="B84" s="230"/>
      <c r="C84" s="223"/>
      <c r="D84" s="223">
        <f t="shared" si="2"/>
        <v>25.622688770945949</v>
      </c>
      <c r="E84" s="228">
        <f>'5K'!$E84*(1-$K$2)+'10K'!$E84*$K$2</f>
        <v>0.65046517231889078</v>
      </c>
    </row>
    <row r="85" spans="1:5">
      <c r="A85" s="216">
        <v>79</v>
      </c>
      <c r="B85" s="230"/>
      <c r="C85" s="223"/>
      <c r="D85" s="223">
        <f t="shared" si="2"/>
        <v>26.166470729906262</v>
      </c>
      <c r="E85" s="228">
        <f>'5K'!$E85*(1-$K$2)+'10K'!$E85*$K$2</f>
        <v>0.6369474446402108</v>
      </c>
    </row>
    <row r="86" spans="1:5">
      <c r="A86" s="216">
        <v>80</v>
      </c>
      <c r="B86" s="230"/>
      <c r="C86" s="223"/>
      <c r="D86" s="223">
        <f t="shared" si="2"/>
        <v>26.759588074851088</v>
      </c>
      <c r="E86" s="228">
        <f>'5K'!$E86*(1-$K$2)+'10K'!$E86*$K$2</f>
        <v>0.622829716961531</v>
      </c>
    </row>
    <row r="87" spans="1:5">
      <c r="A87" s="216">
        <v>81</v>
      </c>
      <c r="B87" s="230"/>
      <c r="C87" s="223"/>
      <c r="D87" s="223">
        <f t="shared" si="2"/>
        <v>27.407654492976796</v>
      </c>
      <c r="E87" s="228">
        <f>'5K'!$E87*(1-$K$2)+'10K'!$E87*$K$2</f>
        <v>0.60810262589005903</v>
      </c>
    </row>
    <row r="88" spans="1:5">
      <c r="A88" s="216">
        <v>82</v>
      </c>
      <c r="B88" s="230"/>
      <c r="C88" s="223"/>
      <c r="D88" s="223">
        <f t="shared" si="2"/>
        <v>28.119334462649245</v>
      </c>
      <c r="E88" s="228">
        <f>'5K'!$E88*(1-$K$2)+'10K'!$E88*$K$2</f>
        <v>0.59271198928285107</v>
      </c>
    </row>
    <row r="89" spans="1:5">
      <c r="A89" s="216">
        <v>83</v>
      </c>
      <c r="B89" s="230"/>
      <c r="C89" s="223"/>
      <c r="D89" s="223">
        <f t="shared" si="2"/>
        <v>28.898993576955785</v>
      </c>
      <c r="E89" s="228">
        <f>'5K'!$E89*(1-$K$2)+'10K'!$E89*$K$2</f>
        <v>0.57672135267564317</v>
      </c>
    </row>
    <row r="90" spans="1:5">
      <c r="A90" s="216">
        <v>84</v>
      </c>
      <c r="B90" s="230"/>
      <c r="C90" s="223"/>
      <c r="D90" s="223">
        <f t="shared" si="2"/>
        <v>29.755456718533722</v>
      </c>
      <c r="E90" s="228">
        <f>'5K'!$E90*(1-$K$2)+'10K'!$E90*$K$2</f>
        <v>0.56012135267564322</v>
      </c>
    </row>
    <row r="91" spans="1:5">
      <c r="A91" s="216">
        <v>85</v>
      </c>
      <c r="B91" s="230"/>
      <c r="C91" s="223"/>
      <c r="D91" s="223">
        <f t="shared" si="2"/>
        <v>30.701716816925636</v>
      </c>
      <c r="E91" s="228">
        <f>'5K'!$E91*(1-$K$2)+'10K'!$E91*$K$2</f>
        <v>0.54285780713990728</v>
      </c>
    </row>
    <row r="92" spans="1:5">
      <c r="A92" s="216">
        <v>86</v>
      </c>
      <c r="B92" s="230"/>
      <c r="C92" s="223"/>
      <c r="D92" s="223">
        <f t="shared" si="2"/>
        <v>31.748583295618666</v>
      </c>
      <c r="E92" s="228">
        <f>'5K'!$E92*(1-$K$2)+'10K'!$E92*$K$2</f>
        <v>0.52495780713990725</v>
      </c>
    </row>
    <row r="93" spans="1:5">
      <c r="A93" s="216">
        <v>87</v>
      </c>
      <c r="B93" s="230"/>
      <c r="C93" s="223"/>
      <c r="D93" s="223">
        <f t="shared" si="2"/>
        <v>32.904173888478411</v>
      </c>
      <c r="E93" s="228">
        <f>'5K'!$E93*(1-$K$2)+'10K'!$E93*$K$2</f>
        <v>0.50652135267564324</v>
      </c>
    </row>
    <row r="94" spans="1:5">
      <c r="A94" s="216">
        <v>88</v>
      </c>
      <c r="B94" s="230"/>
      <c r="C94" s="223"/>
      <c r="D94" s="223">
        <f t="shared" si="2"/>
        <v>34.198666027371146</v>
      </c>
      <c r="E94" s="228">
        <f>'5K'!$E94*(1-$K$2)+'10K'!$E94*$K$2</f>
        <v>0.48734844374711511</v>
      </c>
    </row>
    <row r="95" spans="1:5">
      <c r="A95" s="216">
        <v>89</v>
      </c>
      <c r="B95" s="230"/>
      <c r="C95" s="223"/>
      <c r="D95" s="223">
        <f t="shared" si="2"/>
        <v>35.644864680811637</v>
      </c>
      <c r="E95" s="228">
        <f>'5K'!$E95*(1-$K$2)+'10K'!$E95*$K$2</f>
        <v>0.46757553481858705</v>
      </c>
    </row>
    <row r="96" spans="1:5">
      <c r="A96" s="216">
        <v>90</v>
      </c>
      <c r="B96" s="230"/>
      <c r="C96" s="223"/>
      <c r="D96" s="223">
        <f t="shared" si="2"/>
        <v>37.26341881286632</v>
      </c>
      <c r="E96" s="228">
        <f>'5K'!$E96*(1-$K$2)+'10K'!$E96*$K$2</f>
        <v>0.44726617142579506</v>
      </c>
    </row>
    <row r="97" spans="1:5">
      <c r="A97" s="216">
        <v>91</v>
      </c>
      <c r="B97" s="230"/>
      <c r="C97" s="223"/>
      <c r="D97" s="223">
        <f t="shared" si="2"/>
        <v>39.103403971952126</v>
      </c>
      <c r="E97" s="228">
        <f>'5K'!$E97*(1-$K$2)+'10K'!$E97*$K$2</f>
        <v>0.42622035356873889</v>
      </c>
    </row>
    <row r="98" spans="1:5">
      <c r="A98" s="216">
        <v>92</v>
      </c>
      <c r="B98" s="230"/>
      <c r="C98" s="223"/>
      <c r="D98" s="223">
        <f t="shared" si="2"/>
        <v>41.1955404888459</v>
      </c>
      <c r="E98" s="228">
        <f>'5K'!$E98*(1-$K$2)+'10K'!$E98*$K$2</f>
        <v>0.40457453571168289</v>
      </c>
    </row>
    <row r="99" spans="1:5">
      <c r="A99" s="216">
        <v>93</v>
      </c>
      <c r="B99" s="230"/>
      <c r="C99" s="223"/>
      <c r="D99" s="223">
        <f t="shared" si="2"/>
        <v>43.585261163227571</v>
      </c>
      <c r="E99" s="228">
        <f>'5K'!$E99*(1-$K$2)+'10K'!$E99*$K$2</f>
        <v>0.3823922633903627</v>
      </c>
    </row>
    <row r="100" spans="1:5">
      <c r="A100" s="216">
        <v>94</v>
      </c>
      <c r="C100" s="223"/>
      <c r="D100" s="223">
        <f t="shared" si="2"/>
        <v>46.364099076897425</v>
      </c>
      <c r="E100" s="228">
        <f>'5K'!$E100*(1-$K$2)+'10K'!$E100*$K$2</f>
        <v>0.35947353660477854</v>
      </c>
    </row>
    <row r="101" spans="1:5">
      <c r="A101" s="216">
        <v>95</v>
      </c>
      <c r="B101" s="230"/>
      <c r="C101" s="223"/>
      <c r="D101" s="223">
        <f t="shared" si="2"/>
        <v>49.609846858976063</v>
      </c>
      <c r="E101" s="228">
        <f>'5K'!$E101*(1-$K$2)+'10K'!$E101*$K$2</f>
        <v>0.33595480981919446</v>
      </c>
    </row>
    <row r="102" spans="1:5">
      <c r="A102" s="216">
        <v>96</v>
      </c>
      <c r="C102" s="223"/>
      <c r="D102" s="223">
        <f t="shared" si="2"/>
        <v>53.44224022119019</v>
      </c>
      <c r="E102" s="228">
        <f>'5K'!$E102*(1-$K$2)+'10K'!$E102*$K$2</f>
        <v>0.31186317410508224</v>
      </c>
    </row>
    <row r="103" spans="1:5">
      <c r="A103" s="216">
        <v>97</v>
      </c>
      <c r="C103" s="223"/>
      <c r="D103" s="223">
        <f t="shared" si="2"/>
        <v>58.050166074862112</v>
      </c>
      <c r="E103" s="228">
        <f>'5K'!$E103*(1-$K$2)+'10K'!$E103*$K$2</f>
        <v>0.28710799285523408</v>
      </c>
    </row>
    <row r="104" spans="1:5">
      <c r="A104" s="216">
        <v>98</v>
      </c>
      <c r="C104" s="223"/>
      <c r="D104" s="223">
        <f t="shared" si="2"/>
        <v>63.691045801281597</v>
      </c>
      <c r="E104" s="228">
        <f>'5K'!$E104*(1-$K$2)+'10K'!$E104*$K$2</f>
        <v>0.26167990267685787</v>
      </c>
    </row>
    <row r="105" spans="1:5">
      <c r="A105" s="216">
        <v>99</v>
      </c>
      <c r="C105" s="223"/>
      <c r="D105" s="223">
        <f t="shared" si="2"/>
        <v>70.706749045377208</v>
      </c>
      <c r="E105" s="228">
        <f>'5K'!$E105*(1-$K$2)+'10K'!$E105*$K$2</f>
        <v>0.23571535803421764</v>
      </c>
    </row>
    <row r="106" spans="1:5">
      <c r="A106" s="216">
        <v>100</v>
      </c>
      <c r="D106" s="223">
        <f>E$4/E106</f>
        <v>79.711533072199146</v>
      </c>
      <c r="E106" s="228">
        <f>'5K'!$E106*(1-$K$2)+'10K'!$E106*$K$2</f>
        <v>0.20908726785584142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813F-82D6-4EB8-83E7-D6F86D47073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6" customWidth="1"/>
    <col min="6" max="6" width="11.88671875" style="216" customWidth="1"/>
    <col min="7" max="7" width="13.88671875" style="216" customWidth="1"/>
    <col min="8" max="9" width="10.6640625" style="216" customWidth="1"/>
    <col min="10" max="10" width="9.6640625" style="216"/>
    <col min="11" max="11" width="14.77734375" style="216" customWidth="1"/>
    <col min="12" max="12" width="6.5546875" style="216" customWidth="1"/>
    <col min="13" max="13" width="10.77734375" style="216" customWidth="1"/>
    <col min="14" max="14" width="20.44140625" style="216" customWidth="1"/>
    <col min="15" max="15" width="21.21875" style="216" customWidth="1"/>
    <col min="16" max="16" width="11" style="216" customWidth="1"/>
    <col min="17" max="16384" width="9.6640625" style="216"/>
  </cols>
  <sheetData>
    <row r="1" spans="1:19" ht="47.25">
      <c r="A1" s="212" t="s">
        <v>2024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1324</v>
      </c>
    </row>
    <row r="2" spans="1:19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K2" s="213">
        <f>Parameters!M16</f>
        <v>0.67807190511263749</v>
      </c>
    </row>
    <row r="3" spans="1:19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</row>
    <row r="4" spans="1:19" ht="15.75">
      <c r="A4" s="213"/>
      <c r="B4" s="213"/>
      <c r="C4" s="213"/>
      <c r="D4" s="220">
        <f>Parameters!G16</f>
        <v>1.4525462962962962E-2</v>
      </c>
      <c r="E4" s="221">
        <f>D4*1440</f>
        <v>20.916666666666664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9" ht="15.75">
      <c r="A5" s="213"/>
      <c r="B5" s="213"/>
      <c r="C5" s="213"/>
      <c r="D5" s="220"/>
      <c r="E5" s="213">
        <f>E4*60</f>
        <v>1254.9999999999998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9" ht="45" customHeight="1">
      <c r="A6" s="224" t="s">
        <v>42</v>
      </c>
      <c r="B6" s="224" t="s">
        <v>2210</v>
      </c>
      <c r="C6" s="224" t="s">
        <v>2210</v>
      </c>
      <c r="D6" s="224" t="s">
        <v>1319</v>
      </c>
      <c r="E6" s="224" t="s">
        <v>1175</v>
      </c>
      <c r="F6" s="418" t="s">
        <v>113</v>
      </c>
      <c r="G6" s="224" t="s">
        <v>1326</v>
      </c>
      <c r="H6" s="224" t="s">
        <v>42</v>
      </c>
      <c r="I6" s="224" t="s">
        <v>284</v>
      </c>
      <c r="J6" s="343" t="s">
        <v>205</v>
      </c>
      <c r="K6" s="343" t="s">
        <v>206</v>
      </c>
      <c r="L6" s="419" t="s">
        <v>207</v>
      </c>
      <c r="M6" s="419" t="s">
        <v>208</v>
      </c>
      <c r="N6" s="343" t="s">
        <v>209</v>
      </c>
      <c r="O6" s="419" t="s">
        <v>210</v>
      </c>
      <c r="P6" s="419" t="s">
        <v>211</v>
      </c>
      <c r="Q6" s="344" t="s">
        <v>387</v>
      </c>
      <c r="S6" s="268"/>
    </row>
    <row r="7" spans="1:19">
      <c r="A7" s="216">
        <v>1</v>
      </c>
      <c r="G7" s="223"/>
      <c r="H7" s="216">
        <v>1</v>
      </c>
    </row>
    <row r="8" spans="1:19">
      <c r="A8" s="216">
        <v>2</v>
      </c>
      <c r="G8" s="223"/>
      <c r="H8" s="216">
        <v>2</v>
      </c>
    </row>
    <row r="9" spans="1:19">
      <c r="A9" s="216">
        <v>3</v>
      </c>
      <c r="B9" s="227"/>
      <c r="C9" s="223"/>
      <c r="D9" s="223">
        <f>E$4/E9</f>
        <v>53.424232950538254</v>
      </c>
      <c r="E9" s="228">
        <f>'5K'!$E9*(1-$K$2)+'10K'!$E9*$K$2</f>
        <v>0.3915202055597492</v>
      </c>
      <c r="G9" s="223">
        <v>43.142504118616138</v>
      </c>
      <c r="H9" s="216">
        <v>3</v>
      </c>
      <c r="S9" s="269"/>
    </row>
    <row r="10" spans="1:19">
      <c r="A10" s="216">
        <v>4</v>
      </c>
      <c r="B10" s="230"/>
      <c r="C10" s="223"/>
      <c r="D10" s="223">
        <f t="shared" ref="D10:D40" si="0">E$4/E10</f>
        <v>45.35792005160225</v>
      </c>
      <c r="E10" s="228">
        <f>'5K'!$E10*(1-$K$2)+'10K'!$E10*$K$2</f>
        <v>0.46114695389185495</v>
      </c>
      <c r="F10" s="270"/>
      <c r="G10" s="223">
        <v>38.257852447041635</v>
      </c>
      <c r="H10" s="216">
        <v>4</v>
      </c>
      <c r="S10" s="269"/>
    </row>
    <row r="11" spans="1:19">
      <c r="A11" s="216">
        <v>5</v>
      </c>
      <c r="B11" s="230">
        <v>3.3738425925925929E-2</v>
      </c>
      <c r="C11" s="223"/>
      <c r="D11" s="223">
        <f t="shared" si="0"/>
        <v>39.726542631997717</v>
      </c>
      <c r="E11" s="228">
        <f>'5K'!$E11*(1-$K$2)+'10K'!$E11*$K$2</f>
        <v>0.52651615974805088</v>
      </c>
      <c r="F11" s="270"/>
      <c r="G11" s="223">
        <v>34.593791281373839</v>
      </c>
      <c r="H11" s="216">
        <v>5</v>
      </c>
      <c r="I11" s="273" t="s">
        <v>2025</v>
      </c>
      <c r="J11" s="216" t="s">
        <v>2100</v>
      </c>
      <c r="K11" s="216" t="s">
        <v>2101</v>
      </c>
      <c r="L11" s="216" t="s">
        <v>123</v>
      </c>
      <c r="M11" s="301">
        <v>40319</v>
      </c>
      <c r="O11" s="216" t="s">
        <v>1337</v>
      </c>
      <c r="P11" s="216">
        <v>42357</v>
      </c>
      <c r="S11" s="269"/>
    </row>
    <row r="12" spans="1:19">
      <c r="A12" s="216">
        <v>6</v>
      </c>
      <c r="B12" s="230">
        <v>2.8518518518518519E-2</v>
      </c>
      <c r="C12" s="223">
        <f t="shared" ref="C12:C74" si="1">B12*1440</f>
        <v>41.06666666666667</v>
      </c>
      <c r="D12" s="223">
        <f t="shared" si="0"/>
        <v>35.593142462290047</v>
      </c>
      <c r="E12" s="228">
        <f>'5K'!$E12*(1-$K$2)+'10K'!$E12*$K$2</f>
        <v>0.58766001593782557</v>
      </c>
      <c r="F12" s="270">
        <f t="shared" ref="F12:F43" si="2">100*(D12/C12)</f>
        <v>86.671613138693289</v>
      </c>
      <c r="G12" s="223">
        <v>31.761673741661614</v>
      </c>
      <c r="H12" s="216">
        <v>6</v>
      </c>
      <c r="I12" s="185" t="s">
        <v>2026</v>
      </c>
      <c r="J12" s="146" t="s">
        <v>1637</v>
      </c>
      <c r="K12" s="146" t="s">
        <v>1083</v>
      </c>
      <c r="L12" s="146" t="s">
        <v>123</v>
      </c>
      <c r="M12" s="493">
        <v>40405</v>
      </c>
      <c r="N12" s="179"/>
      <c r="O12" s="153" t="s">
        <v>1337</v>
      </c>
      <c r="P12" s="493">
        <v>42721</v>
      </c>
      <c r="R12" s="269"/>
    </row>
    <row r="13" spans="1:19">
      <c r="A13" s="216">
        <v>7</v>
      </c>
      <c r="B13" s="230">
        <v>2.3715277777777776E-2</v>
      </c>
      <c r="C13" s="223">
        <f t="shared" si="1"/>
        <v>34.15</v>
      </c>
      <c r="D13" s="223">
        <f t="shared" si="0"/>
        <v>32.453386932904088</v>
      </c>
      <c r="E13" s="228">
        <f>'5K'!$E13*(1-$K$2)+'10K'!$E13*$K$2</f>
        <v>0.6445141368422016</v>
      </c>
      <c r="F13" s="270">
        <f t="shared" si="2"/>
        <v>95.031879744960733</v>
      </c>
      <c r="G13" s="223">
        <v>29.52367531003382</v>
      </c>
      <c r="H13" s="216">
        <v>7</v>
      </c>
      <c r="I13" s="185" t="s">
        <v>2027</v>
      </c>
      <c r="J13" s="146" t="s">
        <v>1503</v>
      </c>
      <c r="K13" s="146" t="s">
        <v>1504</v>
      </c>
      <c r="L13" s="146" t="s">
        <v>123</v>
      </c>
      <c r="M13" s="493">
        <v>40378</v>
      </c>
      <c r="N13" s="179"/>
      <c r="O13" s="153" t="s">
        <v>2102</v>
      </c>
      <c r="P13" s="493">
        <v>43062</v>
      </c>
      <c r="R13" s="269"/>
    </row>
    <row r="14" spans="1:19">
      <c r="A14" s="216">
        <v>8</v>
      </c>
      <c r="B14" s="230">
        <v>2.3356481481481482E-2</v>
      </c>
      <c r="C14" s="223">
        <f t="shared" si="1"/>
        <v>33.633333333333333</v>
      </c>
      <c r="D14" s="223">
        <f t="shared" si="0"/>
        <v>30.004798676126118</v>
      </c>
      <c r="E14" s="228">
        <f>'5K'!$E14*(1-$K$2)+'10K'!$E14*$K$2</f>
        <v>0.69711071527066781</v>
      </c>
      <c r="F14" s="270">
        <f t="shared" si="2"/>
        <v>89.211492595023145</v>
      </c>
      <c r="G14" s="223">
        <v>27.726310217046052</v>
      </c>
      <c r="H14" s="216">
        <v>8</v>
      </c>
      <c r="I14" s="185" t="s">
        <v>2028</v>
      </c>
      <c r="J14" s="146" t="s">
        <v>1506</v>
      </c>
      <c r="K14" s="146" t="s">
        <v>1507</v>
      </c>
      <c r="L14" s="146" t="s">
        <v>123</v>
      </c>
      <c r="M14" s="493">
        <v>39139</v>
      </c>
      <c r="N14" s="179"/>
      <c r="O14" s="153" t="s">
        <v>2103</v>
      </c>
      <c r="P14" s="493">
        <v>42254</v>
      </c>
      <c r="R14" s="269"/>
    </row>
    <row r="15" spans="1:19">
      <c r="A15" s="216">
        <v>9</v>
      </c>
      <c r="B15" s="230">
        <v>2.1863425925925925E-2</v>
      </c>
      <c r="C15" s="223">
        <f t="shared" si="1"/>
        <v>31.483333333333331</v>
      </c>
      <c r="D15" s="223">
        <f t="shared" si="0"/>
        <v>28.059123545677046</v>
      </c>
      <c r="E15" s="228">
        <f>'5K'!$E15*(1-$K$2)+'10K'!$E15*$K$2</f>
        <v>0.7454497512232241</v>
      </c>
      <c r="F15" s="270">
        <f t="shared" si="2"/>
        <v>89.12373810167405</v>
      </c>
      <c r="G15" s="223">
        <v>26.266298896690071</v>
      </c>
      <c r="H15" s="216">
        <v>9</v>
      </c>
      <c r="I15" s="185" t="s">
        <v>2029</v>
      </c>
      <c r="J15" s="146" t="s">
        <v>2104</v>
      </c>
      <c r="K15" s="146" t="s">
        <v>2105</v>
      </c>
      <c r="L15" s="146" t="s">
        <v>123</v>
      </c>
      <c r="M15" s="493">
        <v>38440</v>
      </c>
      <c r="N15" s="179" t="s">
        <v>1335</v>
      </c>
      <c r="O15" s="153" t="s">
        <v>1336</v>
      </c>
      <c r="P15" s="493">
        <v>42057</v>
      </c>
      <c r="R15" s="269"/>
    </row>
    <row r="16" spans="1:19">
      <c r="A16" s="216">
        <v>10</v>
      </c>
      <c r="B16" s="230">
        <v>2.1180555555555557E-2</v>
      </c>
      <c r="C16" s="223">
        <f t="shared" si="1"/>
        <v>30.5</v>
      </c>
      <c r="D16" s="223">
        <f t="shared" si="0"/>
        <v>26.492512876571272</v>
      </c>
      <c r="E16" s="228">
        <f>'5K'!$E16*(1-$K$2)+'10K'!$E16*$K$2</f>
        <v>0.78953124469987057</v>
      </c>
      <c r="F16" s="270">
        <f t="shared" si="2"/>
        <v>86.860697955971389</v>
      </c>
      <c r="G16" s="223">
        <v>25.071804691239826</v>
      </c>
      <c r="H16" s="216">
        <v>10</v>
      </c>
      <c r="I16" s="185" t="s">
        <v>2030</v>
      </c>
      <c r="J16" s="146" t="s">
        <v>2104</v>
      </c>
      <c r="K16" s="146" t="s">
        <v>2105</v>
      </c>
      <c r="L16" s="146" t="s">
        <v>123</v>
      </c>
      <c r="M16" s="493">
        <v>38440</v>
      </c>
      <c r="N16" s="179" t="s">
        <v>1335</v>
      </c>
      <c r="O16" s="153" t="s">
        <v>1336</v>
      </c>
      <c r="P16" s="493">
        <v>42428</v>
      </c>
      <c r="R16" s="269"/>
    </row>
    <row r="17" spans="1:19">
      <c r="A17" s="216">
        <v>11</v>
      </c>
      <c r="B17" s="230">
        <v>2.1006944444444446E-2</v>
      </c>
      <c r="C17" s="223">
        <f t="shared" si="1"/>
        <v>30.250000000000004</v>
      </c>
      <c r="D17" s="223">
        <f t="shared" si="0"/>
        <v>25.219417315039209</v>
      </c>
      <c r="E17" s="228">
        <f>'5K'!$E17*(1-$K$2)+'10K'!$E17*$K$2</f>
        <v>0.82938738851009586</v>
      </c>
      <c r="F17" s="270">
        <f t="shared" si="2"/>
        <v>83.36997459517093</v>
      </c>
      <c r="G17" s="223">
        <v>24.091536338546458</v>
      </c>
      <c r="H17" s="216">
        <v>11</v>
      </c>
      <c r="I17" s="185" t="s">
        <v>2031</v>
      </c>
      <c r="J17" s="146" t="s">
        <v>2106</v>
      </c>
      <c r="K17" s="146" t="s">
        <v>2107</v>
      </c>
      <c r="L17" s="146" t="s">
        <v>123</v>
      </c>
      <c r="M17" s="493">
        <v>38356</v>
      </c>
      <c r="N17" s="179"/>
      <c r="O17" s="153" t="s">
        <v>1337</v>
      </c>
      <c r="P17" s="493">
        <v>42721</v>
      </c>
      <c r="R17" s="269"/>
    </row>
    <row r="18" spans="1:19">
      <c r="A18" s="216">
        <v>12</v>
      </c>
      <c r="B18" s="230">
        <v>2.011574074074074E-2</v>
      </c>
      <c r="C18" s="223">
        <f t="shared" si="1"/>
        <v>28.966666666666665</v>
      </c>
      <c r="D18" s="223">
        <f t="shared" si="0"/>
        <v>24.182409208872638</v>
      </c>
      <c r="E18" s="228">
        <f>'5K'!$E18*(1-$K$2)+'10K'!$E18*$K$2</f>
        <v>0.86495379703492248</v>
      </c>
      <c r="F18" s="270">
        <f t="shared" si="2"/>
        <v>83.483576095072394</v>
      </c>
      <c r="G18" s="223">
        <v>23.288128056914186</v>
      </c>
      <c r="H18" s="216">
        <v>12</v>
      </c>
      <c r="I18" s="185" t="s">
        <v>2032</v>
      </c>
      <c r="J18" s="146" t="s">
        <v>1514</v>
      </c>
      <c r="K18" s="146" t="s">
        <v>1515</v>
      </c>
      <c r="L18" s="146" t="s">
        <v>123</v>
      </c>
      <c r="M18" s="493">
        <v>38397</v>
      </c>
      <c r="N18" s="179"/>
      <c r="O18" s="153" t="s">
        <v>2108</v>
      </c>
      <c r="P18" s="493">
        <v>42854</v>
      </c>
      <c r="R18" s="269"/>
    </row>
    <row r="19" spans="1:19">
      <c r="A19" s="216">
        <v>13</v>
      </c>
      <c r="B19" s="230">
        <v>1.8101851851851852E-2</v>
      </c>
      <c r="C19" s="223">
        <f t="shared" si="1"/>
        <v>26.066666666666666</v>
      </c>
      <c r="D19" s="223">
        <f t="shared" si="0"/>
        <v>23.337652596948637</v>
      </c>
      <c r="E19" s="228">
        <f>'5K'!$E19*(1-$K$2)+'10K'!$E19*$K$2</f>
        <v>0.89626266308383928</v>
      </c>
      <c r="F19" s="270">
        <f t="shared" si="2"/>
        <v>89.530636561184025</v>
      </c>
      <c r="G19" s="223">
        <v>22.633967156439066</v>
      </c>
      <c r="H19" s="216">
        <v>13</v>
      </c>
      <c r="I19" s="185" t="s">
        <v>1333</v>
      </c>
      <c r="J19" s="146" t="s">
        <v>2109</v>
      </c>
      <c r="K19" s="146" t="s">
        <v>2110</v>
      </c>
      <c r="L19" s="146" t="s">
        <v>193</v>
      </c>
      <c r="M19" s="493">
        <v>25957</v>
      </c>
      <c r="N19" s="179"/>
      <c r="O19" s="153" t="s">
        <v>2111</v>
      </c>
      <c r="P19" s="493">
        <v>30811</v>
      </c>
      <c r="R19" s="269"/>
    </row>
    <row r="20" spans="1:19">
      <c r="A20" s="216">
        <v>14</v>
      </c>
      <c r="B20" s="230" t="s">
        <v>2020</v>
      </c>
      <c r="C20" s="223"/>
      <c r="D20" s="223">
        <f t="shared" si="0"/>
        <v>22.653904271939115</v>
      </c>
      <c r="E20" s="228">
        <f>'5K'!$E20*(1-$K$2)+'10K'!$E20*$K$2</f>
        <v>0.92331398665684616</v>
      </c>
      <c r="F20" s="270"/>
      <c r="G20" s="223">
        <v>22.108484592655127</v>
      </c>
      <c r="H20" s="216">
        <v>14</v>
      </c>
      <c r="I20" s="185"/>
      <c r="J20" s="146"/>
      <c r="K20" s="146"/>
      <c r="L20" s="146"/>
      <c r="M20" s="493"/>
      <c r="N20" s="179"/>
      <c r="O20" s="153"/>
      <c r="P20" s="493"/>
      <c r="R20" s="269"/>
    </row>
    <row r="21" spans="1:19">
      <c r="A21" s="216">
        <v>15</v>
      </c>
      <c r="B21" s="230">
        <v>1.5960648148148147E-2</v>
      </c>
      <c r="C21" s="223">
        <f t="shared" si="1"/>
        <v>22.983333333333331</v>
      </c>
      <c r="D21" s="223">
        <f t="shared" si="0"/>
        <v>22.108122752572644</v>
      </c>
      <c r="E21" s="228">
        <f>'5K'!$E21*(1-$K$2)+'10K'!$E21*$K$2</f>
        <v>0.94610776775394312</v>
      </c>
      <c r="F21" s="270">
        <f t="shared" si="2"/>
        <v>96.191977168553933</v>
      </c>
      <c r="G21" s="223">
        <v>21.696354598177297</v>
      </c>
      <c r="H21" s="216">
        <v>15</v>
      </c>
      <c r="I21" s="185" t="s">
        <v>2033</v>
      </c>
      <c r="J21" s="146" t="s">
        <v>2208</v>
      </c>
      <c r="K21" s="146" t="s">
        <v>2209</v>
      </c>
      <c r="L21" s="146" t="s">
        <v>128</v>
      </c>
      <c r="M21" s="493">
        <v>28684</v>
      </c>
      <c r="N21" s="179"/>
      <c r="O21" s="153" t="s">
        <v>2112</v>
      </c>
      <c r="P21" s="493">
        <v>34448</v>
      </c>
      <c r="R21" s="269"/>
    </row>
    <row r="22" spans="1:19">
      <c r="A22" s="216">
        <v>16</v>
      </c>
      <c r="B22" s="230">
        <v>1.5347222222222222E-2</v>
      </c>
      <c r="C22" s="223">
        <f t="shared" si="1"/>
        <v>22.1</v>
      </c>
      <c r="D22" s="223">
        <f t="shared" si="0"/>
        <v>21.68257772332958</v>
      </c>
      <c r="E22" s="228">
        <f>'5K'!$E22*(1-$K$2)+'10K'!$E22*$K$2</f>
        <v>0.96467619918461889</v>
      </c>
      <c r="F22" s="270">
        <f t="shared" si="2"/>
        <v>98.111211417780893</v>
      </c>
      <c r="G22" s="223">
        <v>21.386280114332379</v>
      </c>
      <c r="H22" s="216">
        <v>16</v>
      </c>
      <c r="I22" s="185" t="s">
        <v>2034</v>
      </c>
      <c r="J22" s="146" t="s">
        <v>2113</v>
      </c>
      <c r="K22" s="146" t="s">
        <v>2114</v>
      </c>
      <c r="L22" s="146" t="s">
        <v>128</v>
      </c>
      <c r="M22" s="493">
        <v>31010</v>
      </c>
      <c r="N22" s="179"/>
      <c r="O22" s="153" t="s">
        <v>1340</v>
      </c>
      <c r="P22" s="493">
        <v>37086</v>
      </c>
      <c r="R22" s="269"/>
    </row>
    <row r="23" spans="1:19">
      <c r="A23" s="216">
        <v>17</v>
      </c>
      <c r="B23" s="230">
        <v>1.556712962962963E-2</v>
      </c>
      <c r="C23" s="223">
        <f t="shared" si="1"/>
        <v>22.416666666666668</v>
      </c>
      <c r="D23" s="223">
        <f t="shared" si="0"/>
        <v>21.349473379897304</v>
      </c>
      <c r="E23" s="228">
        <f>'5K'!$E23*(1-$K$2)+'10K'!$E23*$K$2</f>
        <v>0.97972752275762587</v>
      </c>
      <c r="F23" s="270">
        <f t="shared" si="2"/>
        <v>95.239286453073476</v>
      </c>
      <c r="G23" s="223">
        <v>21.127470754336425</v>
      </c>
      <c r="H23" s="216">
        <v>17</v>
      </c>
      <c r="I23" s="185" t="s">
        <v>2035</v>
      </c>
      <c r="J23" s="146" t="s">
        <v>1913</v>
      </c>
      <c r="K23" s="146" t="s">
        <v>2115</v>
      </c>
      <c r="L23" s="146" t="s">
        <v>128</v>
      </c>
      <c r="M23" s="493">
        <v>32502</v>
      </c>
      <c r="N23" s="179"/>
      <c r="O23" s="153" t="s">
        <v>1342</v>
      </c>
      <c r="P23" s="493">
        <v>39032</v>
      </c>
      <c r="R23" s="269"/>
    </row>
    <row r="24" spans="1:19">
      <c r="A24" s="216">
        <v>18</v>
      </c>
      <c r="B24" s="230">
        <v>1.5370370370370371E-2</v>
      </c>
      <c r="C24" s="223">
        <f t="shared" si="1"/>
        <v>22.133333333333333</v>
      </c>
      <c r="D24" s="223">
        <f t="shared" si="0"/>
        <v>21.104480196568069</v>
      </c>
      <c r="E24" s="228">
        <f>'5K'!$E24*(1-$K$2)+'10K'!$E24*$K$2</f>
        <v>0.99110077442552003</v>
      </c>
      <c r="F24" s="270">
        <f t="shared" si="2"/>
        <v>95.351567153168986</v>
      </c>
      <c r="G24" s="223">
        <v>20.964375571820675</v>
      </c>
      <c r="H24" s="216">
        <v>18</v>
      </c>
      <c r="I24" s="185" t="s">
        <v>2036</v>
      </c>
      <c r="J24" s="146" t="s">
        <v>2116</v>
      </c>
      <c r="K24" s="146" t="s">
        <v>2117</v>
      </c>
      <c r="L24" s="146" t="s">
        <v>128</v>
      </c>
      <c r="M24" s="493">
        <v>27445</v>
      </c>
      <c r="N24" s="179"/>
      <c r="O24" s="153" t="s">
        <v>166</v>
      </c>
      <c r="P24" s="493">
        <v>34091</v>
      </c>
      <c r="R24" s="269"/>
    </row>
    <row r="25" spans="1:19">
      <c r="A25" s="216">
        <v>19</v>
      </c>
      <c r="B25" s="230">
        <v>1.5324074074074073E-2</v>
      </c>
      <c r="C25" s="223">
        <f t="shared" si="1"/>
        <v>22.066666666666666</v>
      </c>
      <c r="D25" s="223">
        <f t="shared" si="0"/>
        <v>20.962150972731749</v>
      </c>
      <c r="E25" s="228">
        <f>'5K'!$E25*(1-$K$2)+'10K'!$E25*$K$2</f>
        <v>0.9978301699036396</v>
      </c>
      <c r="F25" s="270">
        <f t="shared" si="2"/>
        <v>94.994641870385564</v>
      </c>
      <c r="G25" s="223">
        <v>20.95</v>
      </c>
      <c r="H25" s="216">
        <v>19</v>
      </c>
      <c r="I25" s="185" t="s">
        <v>2037</v>
      </c>
      <c r="J25" s="146" t="s">
        <v>1657</v>
      </c>
      <c r="K25" s="146" t="s">
        <v>1658</v>
      </c>
      <c r="L25" s="146" t="s">
        <v>131</v>
      </c>
      <c r="M25" s="493">
        <v>30127</v>
      </c>
      <c r="N25" s="179"/>
      <c r="O25" s="153" t="s">
        <v>1340</v>
      </c>
      <c r="P25" s="493">
        <v>37086</v>
      </c>
      <c r="R25" s="269"/>
    </row>
    <row r="26" spans="1:19">
      <c r="A26" s="216">
        <v>20</v>
      </c>
      <c r="B26" s="230">
        <v>1.5324074074074073E-2</v>
      </c>
      <c r="C26" s="223">
        <f t="shared" si="1"/>
        <v>22.066666666666666</v>
      </c>
      <c r="D26" s="223">
        <f t="shared" si="0"/>
        <v>20.916666666666664</v>
      </c>
      <c r="E26" s="228">
        <f>'5K'!$E26*(1-$K$2)+'10K'!$E26*$K$2</f>
        <v>1</v>
      </c>
      <c r="F26" s="270">
        <f t="shared" si="2"/>
        <v>94.788519637462215</v>
      </c>
      <c r="G26" s="223">
        <v>20.95</v>
      </c>
      <c r="H26" s="216">
        <v>20</v>
      </c>
      <c r="I26" s="185" t="s">
        <v>2037</v>
      </c>
      <c r="J26" s="146" t="s">
        <v>2118</v>
      </c>
      <c r="K26" s="146" t="s">
        <v>2119</v>
      </c>
      <c r="L26" s="146" t="s">
        <v>128</v>
      </c>
      <c r="M26" s="493">
        <v>29551</v>
      </c>
      <c r="N26" s="179"/>
      <c r="O26" s="153" t="s">
        <v>1340</v>
      </c>
      <c r="P26" s="493">
        <v>37086</v>
      </c>
    </row>
    <row r="27" spans="1:19">
      <c r="A27" s="216">
        <v>21</v>
      </c>
      <c r="B27" s="230">
        <v>1.5462962962962963E-2</v>
      </c>
      <c r="C27" s="223">
        <f t="shared" si="1"/>
        <v>22.266666666666666</v>
      </c>
      <c r="D27" s="223">
        <f t="shared" si="0"/>
        <v>20.916666666666664</v>
      </c>
      <c r="E27" s="228">
        <f>'5K'!$E27*(1-$K$2)+'10K'!$E27*$K$2</f>
        <v>1</v>
      </c>
      <c r="F27" s="270">
        <f t="shared" si="2"/>
        <v>93.937125748502993</v>
      </c>
      <c r="G27" s="223">
        <v>20.95</v>
      </c>
      <c r="H27" s="216">
        <v>21</v>
      </c>
      <c r="I27" s="185" t="s">
        <v>2038</v>
      </c>
      <c r="J27" s="146" t="s">
        <v>2120</v>
      </c>
      <c r="K27" s="146" t="s">
        <v>2121</v>
      </c>
      <c r="L27" s="146" t="s">
        <v>128</v>
      </c>
      <c r="M27" s="493">
        <v>31352</v>
      </c>
      <c r="N27" s="179"/>
      <c r="O27" s="153" t="s">
        <v>1340</v>
      </c>
      <c r="P27" s="493">
        <v>39277</v>
      </c>
    </row>
    <row r="28" spans="1:19">
      <c r="A28" s="216">
        <v>22</v>
      </c>
      <c r="B28" s="230">
        <v>1.5324074074074073E-2</v>
      </c>
      <c r="C28" s="223">
        <f t="shared" si="1"/>
        <v>22.066666666666666</v>
      </c>
      <c r="D28" s="223">
        <f t="shared" si="0"/>
        <v>20.916666666666664</v>
      </c>
      <c r="E28" s="228">
        <f>'5K'!$E28*(1-$K$2)+'10K'!$E28*$K$2</f>
        <v>1</v>
      </c>
      <c r="F28" s="270">
        <f t="shared" si="2"/>
        <v>94.788519637462215</v>
      </c>
      <c r="G28" s="223">
        <v>20.95</v>
      </c>
      <c r="H28" s="216">
        <v>22</v>
      </c>
      <c r="I28" s="185" t="s">
        <v>2037</v>
      </c>
      <c r="J28" s="146" t="s">
        <v>2122</v>
      </c>
      <c r="K28" s="146" t="s">
        <v>2123</v>
      </c>
      <c r="L28" s="146" t="s">
        <v>123</v>
      </c>
      <c r="M28" s="493">
        <v>21404</v>
      </c>
      <c r="N28" s="179"/>
      <c r="O28" s="153" t="s">
        <v>2124</v>
      </c>
      <c r="P28" s="493">
        <v>29590</v>
      </c>
    </row>
    <row r="29" spans="1:19">
      <c r="A29" s="216">
        <v>23</v>
      </c>
      <c r="B29" s="230">
        <v>1.5324074074074073E-2</v>
      </c>
      <c r="C29" s="223">
        <f t="shared" si="1"/>
        <v>22.066666666666666</v>
      </c>
      <c r="D29" s="223">
        <f t="shared" si="0"/>
        <v>20.916666666666664</v>
      </c>
      <c r="E29" s="228">
        <f>'5K'!$E29*(1-$K$2)+'10K'!$E29*$K$2</f>
        <v>1</v>
      </c>
      <c r="F29" s="270">
        <f t="shared" si="2"/>
        <v>94.788519637462215</v>
      </c>
      <c r="G29" s="223">
        <v>20.95</v>
      </c>
      <c r="H29" s="216">
        <v>23</v>
      </c>
      <c r="I29" s="185" t="s">
        <v>2037</v>
      </c>
      <c r="J29" s="146" t="s">
        <v>1366</v>
      </c>
      <c r="K29" s="146" t="s">
        <v>2125</v>
      </c>
      <c r="L29" s="146" t="s">
        <v>128</v>
      </c>
      <c r="M29" s="493">
        <v>33218</v>
      </c>
      <c r="N29" s="179"/>
      <c r="O29" s="153" t="s">
        <v>138</v>
      </c>
      <c r="P29" s="493">
        <v>41812</v>
      </c>
    </row>
    <row r="30" spans="1:19">
      <c r="A30" s="216">
        <v>24</v>
      </c>
      <c r="B30" s="230">
        <v>1.5416666666666667E-2</v>
      </c>
      <c r="C30" s="223">
        <f t="shared" si="1"/>
        <v>22.2</v>
      </c>
      <c r="D30" s="223">
        <f t="shared" si="0"/>
        <v>20.916666666666664</v>
      </c>
      <c r="E30" s="228">
        <f>'5K'!$E30*(1-$K$2)+'10K'!$E30*$K$2</f>
        <v>1</v>
      </c>
      <c r="F30" s="270">
        <f t="shared" si="2"/>
        <v>94.219219219219212</v>
      </c>
      <c r="G30" s="223">
        <v>20.95</v>
      </c>
      <c r="H30" s="216">
        <v>24</v>
      </c>
      <c r="I30" s="185" t="s">
        <v>2039</v>
      </c>
      <c r="J30" s="146" t="s">
        <v>1388</v>
      </c>
      <c r="K30" s="146" t="s">
        <v>2126</v>
      </c>
      <c r="L30" s="146" t="s">
        <v>128</v>
      </c>
      <c r="M30" s="493">
        <v>29858</v>
      </c>
      <c r="N30" s="179"/>
      <c r="O30" s="153" t="s">
        <v>2127</v>
      </c>
      <c r="P30" s="493">
        <v>38801</v>
      </c>
    </row>
    <row r="31" spans="1:19">
      <c r="A31" s="216">
        <v>25</v>
      </c>
      <c r="B31" s="230">
        <v>1.5300925925925926E-2</v>
      </c>
      <c r="C31" s="223">
        <f t="shared" si="1"/>
        <v>22.033333333333335</v>
      </c>
      <c r="D31" s="223">
        <f t="shared" si="0"/>
        <v>20.916666666666664</v>
      </c>
      <c r="E31" s="228">
        <f>'5K'!$E31*(1-$K$2)+'10K'!$E31*$K$2</f>
        <v>1</v>
      </c>
      <c r="F31" s="270">
        <f t="shared" si="2"/>
        <v>94.931921331316175</v>
      </c>
      <c r="G31" s="223">
        <v>20.95</v>
      </c>
      <c r="H31" s="216">
        <v>25</v>
      </c>
      <c r="I31" s="193" t="s">
        <v>2040</v>
      </c>
      <c r="J31" s="181" t="s">
        <v>1474</v>
      </c>
      <c r="K31" s="181" t="s">
        <v>2128</v>
      </c>
      <c r="L31" s="181" t="s">
        <v>128</v>
      </c>
      <c r="M31" s="499">
        <v>32331</v>
      </c>
      <c r="N31" s="182"/>
      <c r="O31" s="187" t="s">
        <v>138</v>
      </c>
      <c r="P31" s="499">
        <v>41812</v>
      </c>
      <c r="S31" s="216" t="s">
        <v>2129</v>
      </c>
    </row>
    <row r="32" spans="1:19">
      <c r="A32" s="216">
        <v>26</v>
      </c>
      <c r="B32" s="230">
        <v>1.5486111111111112E-2</v>
      </c>
      <c r="C32" s="223">
        <f t="shared" si="1"/>
        <v>22.3</v>
      </c>
      <c r="D32" s="223">
        <f t="shared" si="0"/>
        <v>20.916666666666664</v>
      </c>
      <c r="E32" s="228">
        <f>'5K'!$E32*(1-$K$2)+'10K'!$E32*$K$2</f>
        <v>1</v>
      </c>
      <c r="F32" s="270">
        <f t="shared" si="2"/>
        <v>93.796711509715976</v>
      </c>
      <c r="G32" s="223">
        <v>20.95</v>
      </c>
      <c r="H32" s="216">
        <v>26</v>
      </c>
      <c r="I32" s="185" t="s">
        <v>2041</v>
      </c>
      <c r="J32" s="146" t="s">
        <v>1384</v>
      </c>
      <c r="K32" s="146" t="s">
        <v>2130</v>
      </c>
      <c r="L32" s="146" t="s">
        <v>128</v>
      </c>
      <c r="M32" s="493">
        <v>29212</v>
      </c>
      <c r="N32" s="179"/>
      <c r="O32" s="153" t="s">
        <v>2127</v>
      </c>
      <c r="P32" s="493">
        <v>38801</v>
      </c>
    </row>
    <row r="33" spans="1:16">
      <c r="A33" s="216">
        <v>27</v>
      </c>
      <c r="B33" s="230">
        <v>1.53125E-2</v>
      </c>
      <c r="C33" s="223">
        <f t="shared" si="1"/>
        <v>22.05</v>
      </c>
      <c r="D33" s="223">
        <f t="shared" si="0"/>
        <v>20.916666666666664</v>
      </c>
      <c r="E33" s="228">
        <f>'5K'!$E33*(1-$K$2)+'10K'!$E33*$K$2</f>
        <v>1</v>
      </c>
      <c r="F33" s="270">
        <f t="shared" si="2"/>
        <v>94.860166288737702</v>
      </c>
      <c r="G33" s="223">
        <v>20.95</v>
      </c>
      <c r="H33" s="216">
        <v>27</v>
      </c>
      <c r="I33" s="185" t="s">
        <v>2042</v>
      </c>
      <c r="J33" s="146" t="s">
        <v>1430</v>
      </c>
      <c r="K33" s="146" t="s">
        <v>2131</v>
      </c>
      <c r="L33" s="146" t="s">
        <v>128</v>
      </c>
      <c r="M33" s="493">
        <v>25248</v>
      </c>
      <c r="N33" s="179"/>
      <c r="O33" s="153" t="s">
        <v>1340</v>
      </c>
      <c r="P33" s="493">
        <v>35266</v>
      </c>
    </row>
    <row r="34" spans="1:16">
      <c r="A34" s="216">
        <v>28</v>
      </c>
      <c r="B34" s="230">
        <v>1.545138888888889E-2</v>
      </c>
      <c r="C34" s="223">
        <f t="shared" si="1"/>
        <v>22.25</v>
      </c>
      <c r="D34" s="223">
        <f t="shared" si="0"/>
        <v>20.916666666666664</v>
      </c>
      <c r="E34" s="228">
        <f>'5K'!$E34*(1-$K$2)+'10K'!$E34*$K$2</f>
        <v>1</v>
      </c>
      <c r="F34" s="270">
        <f t="shared" si="2"/>
        <v>94.007490636704105</v>
      </c>
      <c r="G34" s="223">
        <v>20.95</v>
      </c>
      <c r="H34" s="216">
        <v>28</v>
      </c>
      <c r="I34" s="185" t="s">
        <v>2043</v>
      </c>
      <c r="J34" s="146" t="s">
        <v>2120</v>
      </c>
      <c r="K34" s="146" t="s">
        <v>2132</v>
      </c>
      <c r="L34" s="146" t="s">
        <v>123</v>
      </c>
      <c r="M34" s="493">
        <v>25285</v>
      </c>
      <c r="N34" s="179"/>
      <c r="O34" s="153" t="s">
        <v>125</v>
      </c>
      <c r="P34" s="493">
        <v>35595</v>
      </c>
    </row>
    <row r="35" spans="1:16">
      <c r="A35" s="216">
        <v>29</v>
      </c>
      <c r="B35" s="230">
        <v>1.5439814814814814E-2</v>
      </c>
      <c r="C35" s="223">
        <f t="shared" si="1"/>
        <v>22.233333333333331</v>
      </c>
      <c r="D35" s="223">
        <f t="shared" si="0"/>
        <v>20.916666666666664</v>
      </c>
      <c r="E35" s="228">
        <f>'5K'!$E35*(1-$K$2)+'10K'!$E35*$K$2</f>
        <v>1</v>
      </c>
      <c r="F35" s="270">
        <f t="shared" si="2"/>
        <v>94.077961019490246</v>
      </c>
      <c r="G35" s="223">
        <v>20.95</v>
      </c>
      <c r="H35" s="216">
        <v>29</v>
      </c>
      <c r="I35" s="185" t="s">
        <v>2044</v>
      </c>
      <c r="J35" s="146" t="s">
        <v>2133</v>
      </c>
      <c r="K35" s="146" t="s">
        <v>2134</v>
      </c>
      <c r="L35" s="146" t="s">
        <v>140</v>
      </c>
      <c r="M35" s="493">
        <v>18992</v>
      </c>
      <c r="N35" s="179"/>
      <c r="O35" s="153" t="s">
        <v>2124</v>
      </c>
      <c r="P35" s="493">
        <v>29590</v>
      </c>
    </row>
    <row r="36" spans="1:16">
      <c r="A36" s="216">
        <v>30</v>
      </c>
      <c r="B36" s="230">
        <v>1.5532407407407408E-2</v>
      </c>
      <c r="C36" s="223">
        <f t="shared" si="1"/>
        <v>22.366666666666667</v>
      </c>
      <c r="D36" s="223">
        <f t="shared" si="0"/>
        <v>20.921596095580728</v>
      </c>
      <c r="E36" s="228">
        <f>'5K'!$E36*(1-$K$2)+'10K'!$E36*$K$2</f>
        <v>0.99976438561897751</v>
      </c>
      <c r="F36" s="270">
        <f t="shared" si="2"/>
        <v>93.539177774578519</v>
      </c>
      <c r="G36" s="223">
        <v>20.950140945134034</v>
      </c>
      <c r="H36" s="216">
        <v>30</v>
      </c>
      <c r="I36" s="185" t="s">
        <v>2045</v>
      </c>
      <c r="J36" s="146" t="s">
        <v>1430</v>
      </c>
      <c r="K36" s="146" t="s">
        <v>2135</v>
      </c>
      <c r="L36" s="146" t="s">
        <v>140</v>
      </c>
      <c r="M36" s="493">
        <v>23714</v>
      </c>
      <c r="N36" s="179"/>
      <c r="O36" s="153" t="s">
        <v>125</v>
      </c>
      <c r="P36" s="493">
        <v>34867</v>
      </c>
    </row>
    <row r="37" spans="1:16">
      <c r="A37" s="216">
        <v>31</v>
      </c>
      <c r="B37" s="230">
        <v>1.556712962962963E-2</v>
      </c>
      <c r="C37" s="223">
        <f t="shared" si="1"/>
        <v>22.416666666666668</v>
      </c>
      <c r="D37" s="223">
        <f t="shared" si="0"/>
        <v>20.942471829868349</v>
      </c>
      <c r="E37" s="228">
        <f>'5K'!$E37*(1-$K$2)+'10K'!$E37*$K$2</f>
        <v>0.99876780719051128</v>
      </c>
      <c r="F37" s="270">
        <f t="shared" si="2"/>
        <v>93.423666155546542</v>
      </c>
      <c r="G37" s="223">
        <v>20.960835422585291</v>
      </c>
      <c r="H37" s="216">
        <v>31</v>
      </c>
      <c r="I37" s="185" t="s">
        <v>2035</v>
      </c>
      <c r="J37" s="146" t="s">
        <v>1411</v>
      </c>
      <c r="K37" s="146" t="s">
        <v>2136</v>
      </c>
      <c r="L37" s="146" t="s">
        <v>153</v>
      </c>
      <c r="M37" s="493">
        <v>22484</v>
      </c>
      <c r="N37" s="179"/>
      <c r="O37" s="153" t="s">
        <v>1345</v>
      </c>
      <c r="P37" s="493">
        <v>33881</v>
      </c>
    </row>
    <row r="38" spans="1:16">
      <c r="A38" s="216">
        <v>32</v>
      </c>
      <c r="B38" s="230">
        <v>1.5300925925925926E-2</v>
      </c>
      <c r="C38" s="223">
        <f t="shared" si="1"/>
        <v>22.033333333333335</v>
      </c>
      <c r="D38" s="223">
        <f t="shared" si="0"/>
        <v>20.980744396718055</v>
      </c>
      <c r="E38" s="228">
        <f>'5K'!$E38*(1-$K$2)+'10K'!$E38*$K$2</f>
        <v>0.99694587909562382</v>
      </c>
      <c r="F38" s="270">
        <f t="shared" si="2"/>
        <v>95.222743101594801</v>
      </c>
      <c r="G38" s="223">
        <v>20.988589276191888</v>
      </c>
      <c r="H38" s="216">
        <v>32</v>
      </c>
      <c r="I38" s="185" t="s">
        <v>2040</v>
      </c>
      <c r="J38" s="146" t="s">
        <v>1477</v>
      </c>
      <c r="K38" s="146" t="s">
        <v>1545</v>
      </c>
      <c r="L38" s="146" t="s">
        <v>128</v>
      </c>
      <c r="M38" s="493">
        <v>29866</v>
      </c>
      <c r="N38" s="179"/>
      <c r="O38" s="153" t="s">
        <v>138</v>
      </c>
      <c r="P38" s="493">
        <v>41812</v>
      </c>
    </row>
    <row r="39" spans="1:16">
      <c r="A39" s="216">
        <v>33</v>
      </c>
      <c r="B39" s="230">
        <v>1.5648148148148147E-2</v>
      </c>
      <c r="C39" s="223">
        <f t="shared" si="1"/>
        <v>22.533333333333331</v>
      </c>
      <c r="D39" s="223">
        <f t="shared" si="0"/>
        <v>21.036604736843842</v>
      </c>
      <c r="E39" s="228">
        <f>'5K'!$E39*(1-$K$2)+'10K'!$E39*$K$2</f>
        <v>0.99429860133431536</v>
      </c>
      <c r="F39" s="270">
        <f t="shared" si="2"/>
        <v>93.357713329188655</v>
      </c>
      <c r="G39" s="223">
        <v>21.033538246092174</v>
      </c>
      <c r="H39" s="216">
        <v>33</v>
      </c>
      <c r="I39" s="185" t="s">
        <v>2046</v>
      </c>
      <c r="J39" s="146" t="s">
        <v>2137</v>
      </c>
      <c r="K39" s="146" t="s">
        <v>2138</v>
      </c>
      <c r="L39" s="146" t="s">
        <v>123</v>
      </c>
      <c r="M39" s="493">
        <v>30315</v>
      </c>
      <c r="N39" s="179"/>
      <c r="O39" s="153" t="s">
        <v>138</v>
      </c>
      <c r="P39" s="493">
        <v>42547</v>
      </c>
    </row>
    <row r="40" spans="1:16">
      <c r="A40" s="216">
        <v>34</v>
      </c>
      <c r="B40" s="230">
        <v>1.5555555555555555E-2</v>
      </c>
      <c r="C40" s="223">
        <f t="shared" si="1"/>
        <v>22.4</v>
      </c>
      <c r="D40" s="223">
        <f t="shared" si="0"/>
        <v>21.109647545207377</v>
      </c>
      <c r="E40" s="228">
        <f>'5K'!$E40*(1-$K$2)+'10K'!$E40*$K$2</f>
        <v>0.99085816671607452</v>
      </c>
      <c r="F40" s="270">
        <f t="shared" si="2"/>
        <v>94.239497969675796</v>
      </c>
      <c r="G40" s="223">
        <v>21.095903316514878</v>
      </c>
      <c r="H40" s="216">
        <v>34</v>
      </c>
      <c r="I40" s="185" t="s">
        <v>2047</v>
      </c>
      <c r="J40" s="146" t="s">
        <v>2139</v>
      </c>
      <c r="K40" s="146" t="s">
        <v>2140</v>
      </c>
      <c r="L40" s="146" t="s">
        <v>2141</v>
      </c>
      <c r="M40" s="493">
        <v>18933</v>
      </c>
      <c r="N40" s="179"/>
      <c r="O40" s="153" t="s">
        <v>2142</v>
      </c>
      <c r="P40" s="493">
        <v>31536</v>
      </c>
    </row>
    <row r="41" spans="1:16">
      <c r="A41" s="216">
        <v>35</v>
      </c>
      <c r="B41" s="230">
        <v>1.5706018518518518E-2</v>
      </c>
      <c r="C41" s="223">
        <f t="shared" si="1"/>
        <v>22.616666666666667</v>
      </c>
      <c r="D41" s="223">
        <f t="shared" ref="D41:D72" si="3">E$4/E41</f>
        <v>21.201612315901876</v>
      </c>
      <c r="E41" s="228">
        <f>'5K'!$E41*(1-$K$2)+'10K'!$E41*$K$2</f>
        <v>0.9865601896219236</v>
      </c>
      <c r="F41" s="270">
        <f t="shared" si="2"/>
        <v>93.74331163994934</v>
      </c>
      <c r="G41" s="223">
        <v>21.175993447244437</v>
      </c>
      <c r="H41" s="216">
        <v>35</v>
      </c>
      <c r="I41" s="185" t="s">
        <v>2048</v>
      </c>
      <c r="J41" s="146" t="s">
        <v>2143</v>
      </c>
      <c r="K41" s="146" t="s">
        <v>2144</v>
      </c>
      <c r="L41" s="146" t="s">
        <v>299</v>
      </c>
      <c r="M41" s="493">
        <v>20666</v>
      </c>
      <c r="N41" s="179"/>
      <c r="O41" s="153" t="s">
        <v>2145</v>
      </c>
      <c r="P41" s="493">
        <v>33649</v>
      </c>
    </row>
    <row r="42" spans="1:16">
      <c r="A42" s="216">
        <v>36</v>
      </c>
      <c r="B42" s="230">
        <v>1.5543981481481482E-2</v>
      </c>
      <c r="C42" s="223">
        <f t="shared" si="1"/>
        <v>22.383333333333333</v>
      </c>
      <c r="D42" s="223">
        <f t="shared" si="3"/>
        <v>21.307397187884423</v>
      </c>
      <c r="E42" s="228">
        <f>'5K'!$E42*(1-$K$2)+'10K'!$E42*$K$2</f>
        <v>0.98166221252777275</v>
      </c>
      <c r="F42" s="270">
        <f t="shared" si="2"/>
        <v>95.193137101494074</v>
      </c>
      <c r="G42" s="223">
        <v>21.274209434709981</v>
      </c>
      <c r="H42" s="216">
        <v>36</v>
      </c>
      <c r="I42" s="185" t="s">
        <v>2049</v>
      </c>
      <c r="J42" s="146" t="s">
        <v>1555</v>
      </c>
      <c r="K42" s="146" t="s">
        <v>1556</v>
      </c>
      <c r="L42" s="146" t="s">
        <v>131</v>
      </c>
      <c r="M42" s="493">
        <v>26772</v>
      </c>
      <c r="N42" s="179"/>
      <c r="O42" s="153" t="s">
        <v>2146</v>
      </c>
      <c r="P42" s="493">
        <v>40178</v>
      </c>
    </row>
    <row r="43" spans="1:16">
      <c r="A43" s="216">
        <v>37</v>
      </c>
      <c r="B43" s="230">
        <v>1.6041666666666666E-2</v>
      </c>
      <c r="C43" s="223">
        <f t="shared" si="1"/>
        <v>23.099999999999998</v>
      </c>
      <c r="D43" s="223">
        <f t="shared" si="3"/>
        <v>21.423166180568099</v>
      </c>
      <c r="E43" s="228">
        <f>'5K'!$E43*(1-$K$2)+'10K'!$E43*$K$2</f>
        <v>0.9763573922905544</v>
      </c>
      <c r="F43" s="270">
        <f t="shared" si="2"/>
        <v>92.740979136658453</v>
      </c>
      <c r="G43" s="223">
        <v>21.391048993650415</v>
      </c>
      <c r="H43" s="216">
        <v>37</v>
      </c>
      <c r="I43" s="185" t="s">
        <v>2050</v>
      </c>
      <c r="J43" s="146" t="s">
        <v>183</v>
      </c>
      <c r="K43" s="146" t="s">
        <v>2147</v>
      </c>
      <c r="L43" s="146" t="s">
        <v>375</v>
      </c>
      <c r="M43" s="493">
        <v>19674</v>
      </c>
      <c r="N43" s="179"/>
      <c r="O43" s="153" t="s">
        <v>2148</v>
      </c>
      <c r="P43" s="493">
        <v>33307</v>
      </c>
    </row>
    <row r="44" spans="1:16">
      <c r="A44" s="216">
        <v>38</v>
      </c>
      <c r="B44" s="230">
        <v>1.5925925925925927E-2</v>
      </c>
      <c r="C44" s="223">
        <f t="shared" si="1"/>
        <v>22.933333333333334</v>
      </c>
      <c r="D44" s="223">
        <f t="shared" si="3"/>
        <v>21.549228563700105</v>
      </c>
      <c r="E44" s="228">
        <f>'5K'!$E44*(1-$K$2)+'10K'!$E44*$K$2</f>
        <v>0.97064572891026835</v>
      </c>
      <c r="F44" s="270">
        <f t="shared" ref="F44:F75" si="4">100*(D44/C44)</f>
        <v>93.964659434738834</v>
      </c>
      <c r="G44" s="223">
        <v>21.527113181308618</v>
      </c>
      <c r="H44" s="216">
        <v>38</v>
      </c>
      <c r="I44" s="185" t="s">
        <v>2051</v>
      </c>
      <c r="J44" s="146" t="s">
        <v>1465</v>
      </c>
      <c r="K44" s="146" t="s">
        <v>2149</v>
      </c>
      <c r="L44" s="146" t="s">
        <v>128</v>
      </c>
      <c r="M44" s="493">
        <v>18367</v>
      </c>
      <c r="N44" s="179"/>
      <c r="O44" s="153" t="s">
        <v>2148</v>
      </c>
      <c r="P44" s="493">
        <v>32579</v>
      </c>
    </row>
    <row r="45" spans="1:16">
      <c r="A45" s="216">
        <v>39</v>
      </c>
      <c r="B45" s="230">
        <v>1.5844907407407408E-2</v>
      </c>
      <c r="C45" s="223">
        <f t="shared" si="1"/>
        <v>22.816666666666666</v>
      </c>
      <c r="D45" s="223">
        <f t="shared" si="3"/>
        <v>21.68592672263226</v>
      </c>
      <c r="E45" s="228">
        <f>'5K'!$E45*(1-$K$2)+'10K'!$E45*$K$2</f>
        <v>0.9645272223869148</v>
      </c>
      <c r="F45" s="270">
        <f t="shared" si="4"/>
        <v>95.044236914385365</v>
      </c>
      <c r="G45" s="223">
        <v>21.683049630885851</v>
      </c>
      <c r="H45" s="216">
        <v>39</v>
      </c>
      <c r="I45" s="185" t="s">
        <v>2052</v>
      </c>
      <c r="J45" s="146" t="s">
        <v>2150</v>
      </c>
      <c r="K45" s="146" t="s">
        <v>2151</v>
      </c>
      <c r="L45" s="146" t="s">
        <v>123</v>
      </c>
      <c r="M45" s="493">
        <v>28126</v>
      </c>
      <c r="N45" s="179"/>
      <c r="O45" s="153" t="s">
        <v>138</v>
      </c>
      <c r="P45" s="493">
        <v>42547</v>
      </c>
    </row>
    <row r="46" spans="1:16">
      <c r="A46" s="216">
        <v>40</v>
      </c>
      <c r="B46" s="230">
        <v>1.6122685185185184E-2</v>
      </c>
      <c r="C46" s="223">
        <f t="shared" si="1"/>
        <v>23.216666666666665</v>
      </c>
      <c r="D46" s="223">
        <f t="shared" si="3"/>
        <v>21.8336385995451</v>
      </c>
      <c r="E46" s="228">
        <f>'5K'!$E46*(1-$K$2)+'10K'!$E46*$K$2</f>
        <v>0.95800187272049375</v>
      </c>
      <c r="F46" s="270">
        <f t="shared" si="4"/>
        <v>94.042951613259589</v>
      </c>
      <c r="G46" s="223">
        <v>21.849011048596523</v>
      </c>
      <c r="H46" s="216">
        <v>40</v>
      </c>
      <c r="I46" s="185" t="s">
        <v>2053</v>
      </c>
      <c r="J46" s="146" t="s">
        <v>2133</v>
      </c>
      <c r="K46" s="146" t="s">
        <v>2134</v>
      </c>
      <c r="L46" s="146" t="s">
        <v>140</v>
      </c>
      <c r="M46" s="493">
        <v>18992</v>
      </c>
      <c r="N46" s="179" t="s">
        <v>1347</v>
      </c>
      <c r="O46" s="153" t="s">
        <v>1348</v>
      </c>
      <c r="P46" s="493">
        <v>33684</v>
      </c>
    </row>
    <row r="47" spans="1:16">
      <c r="A47" s="216">
        <v>41</v>
      </c>
      <c r="B47" s="230">
        <v>1.5729166666666666E-2</v>
      </c>
      <c r="C47" s="223">
        <f t="shared" si="1"/>
        <v>22.65</v>
      </c>
      <c r="D47" s="223">
        <f t="shared" si="3"/>
        <v>21.992780453924169</v>
      </c>
      <c r="E47" s="228">
        <f>'5K'!$E47*(1-$K$2)+'10K'!$E47*$K$2</f>
        <v>0.95106967991100488</v>
      </c>
      <c r="F47" s="270">
        <f t="shared" si="4"/>
        <v>97.098368449996343</v>
      </c>
      <c r="G47" s="223">
        <v>22.017532588931193</v>
      </c>
      <c r="H47" s="216">
        <v>41</v>
      </c>
      <c r="I47" s="185" t="s">
        <v>2054</v>
      </c>
      <c r="J47" s="146" t="s">
        <v>2152</v>
      </c>
      <c r="K47" s="146" t="s">
        <v>2153</v>
      </c>
      <c r="L47" s="146" t="s">
        <v>299</v>
      </c>
      <c r="M47" s="493">
        <v>18655</v>
      </c>
      <c r="N47" s="179"/>
      <c r="O47" s="153" t="s">
        <v>2145</v>
      </c>
      <c r="P47" s="493">
        <v>33649</v>
      </c>
    </row>
    <row r="48" spans="1:16" ht="15.75">
      <c r="A48" s="216">
        <v>42</v>
      </c>
      <c r="B48" s="230">
        <v>1.6458333333333332E-2</v>
      </c>
      <c r="C48" s="223">
        <f t="shared" si="1"/>
        <v>23.7</v>
      </c>
      <c r="D48" s="223">
        <f t="shared" si="3"/>
        <v>22.162217623056243</v>
      </c>
      <c r="E48" s="228">
        <f>'5K'!$E48*(1-$K$2)+'10K'!$E48*$K$2</f>
        <v>0.94379845114895988</v>
      </c>
      <c r="F48" s="270">
        <f t="shared" si="4"/>
        <v>93.511466763950395</v>
      </c>
      <c r="G48" s="223">
        <v>22.188673951068868</v>
      </c>
      <c r="H48" s="216">
        <v>42</v>
      </c>
      <c r="I48" s="185" t="s">
        <v>2055</v>
      </c>
      <c r="J48" s="500" t="s">
        <v>2154</v>
      </c>
      <c r="K48" s="177" t="s">
        <v>2155</v>
      </c>
      <c r="L48" s="500" t="s">
        <v>165</v>
      </c>
      <c r="M48" s="493">
        <v>21151</v>
      </c>
      <c r="N48" s="177"/>
      <c r="O48" s="500" t="s">
        <v>1342</v>
      </c>
      <c r="P48" s="281">
        <v>36848</v>
      </c>
    </row>
    <row r="49" spans="1:17">
      <c r="A49" s="216">
        <v>43</v>
      </c>
      <c r="B49" s="230">
        <v>1.650462962962963E-2</v>
      </c>
      <c r="C49" s="223">
        <f t="shared" si="1"/>
        <v>23.766666666666666</v>
      </c>
      <c r="D49" s="223">
        <f t="shared" si="3"/>
        <v>22.335903005769676</v>
      </c>
      <c r="E49" s="228">
        <f>'5K'!$E49*(1-$K$2)+'10K'!$E49*$K$2</f>
        <v>0.93645941519640352</v>
      </c>
      <c r="F49" s="270">
        <f t="shared" si="4"/>
        <v>93.979956546015472</v>
      </c>
      <c r="G49" s="223">
        <v>22.362496704886315</v>
      </c>
      <c r="H49" s="216">
        <v>43</v>
      </c>
      <c r="I49" s="185" t="s">
        <v>2056</v>
      </c>
      <c r="J49" s="146" t="s">
        <v>1411</v>
      </c>
      <c r="K49" s="146" t="s">
        <v>1686</v>
      </c>
      <c r="L49" s="146" t="s">
        <v>306</v>
      </c>
      <c r="M49" s="493">
        <v>17935</v>
      </c>
      <c r="N49" s="179" t="s">
        <v>1347</v>
      </c>
      <c r="O49" s="153" t="s">
        <v>1348</v>
      </c>
      <c r="P49" s="493">
        <v>33684</v>
      </c>
    </row>
    <row r="50" spans="1:17">
      <c r="A50" s="216">
        <v>44</v>
      </c>
      <c r="B50" s="230">
        <v>1.6469907407407409E-2</v>
      </c>
      <c r="C50" s="223">
        <f t="shared" si="1"/>
        <v>23.716666666666669</v>
      </c>
      <c r="D50" s="223">
        <f t="shared" si="3"/>
        <v>22.512332238035107</v>
      </c>
      <c r="E50" s="228">
        <f>'5K'!$E50*(1-$K$2)+'10K'!$E50*$K$2</f>
        <v>0.92912037924384716</v>
      </c>
      <c r="F50" s="270">
        <f t="shared" si="4"/>
        <v>94.921991165292084</v>
      </c>
      <c r="G50" s="223">
        <v>22.539064364810464</v>
      </c>
      <c r="H50" s="216">
        <v>44</v>
      </c>
      <c r="I50" s="185" t="s">
        <v>2057</v>
      </c>
      <c r="J50" s="146" t="s">
        <v>1418</v>
      </c>
      <c r="K50" s="146" t="s">
        <v>2156</v>
      </c>
      <c r="L50" s="146" t="s">
        <v>128</v>
      </c>
      <c r="M50" s="493">
        <v>17944</v>
      </c>
      <c r="N50" s="179"/>
      <c r="O50" s="153" t="s">
        <v>2157</v>
      </c>
      <c r="P50" s="493">
        <v>34209</v>
      </c>
    </row>
    <row r="51" spans="1:17">
      <c r="A51" s="216">
        <v>45</v>
      </c>
      <c r="B51" s="230">
        <v>1.6840277777777777E-2</v>
      </c>
      <c r="C51" s="223">
        <f t="shared" si="1"/>
        <v>24.25</v>
      </c>
      <c r="D51" s="223">
        <f t="shared" si="3"/>
        <v>22.691570857772085</v>
      </c>
      <c r="E51" s="228">
        <f>'5K'!$E51*(1-$K$2)+'10K'!$E51*$K$2</f>
        <v>0.92178134329129091</v>
      </c>
      <c r="F51" s="270">
        <f t="shared" si="4"/>
        <v>93.573488073286953</v>
      </c>
      <c r="G51" s="223">
        <v>22.718442467197303</v>
      </c>
      <c r="H51" s="216">
        <v>45</v>
      </c>
      <c r="I51" s="185" t="s">
        <v>2058</v>
      </c>
      <c r="J51" s="146" t="s">
        <v>1568</v>
      </c>
      <c r="K51" s="146" t="s">
        <v>1569</v>
      </c>
      <c r="L51" s="146" t="s">
        <v>375</v>
      </c>
      <c r="M51" s="493">
        <v>14817</v>
      </c>
      <c r="N51" s="179"/>
      <c r="O51" s="153" t="s">
        <v>2157</v>
      </c>
      <c r="P51" s="493">
        <v>31283</v>
      </c>
    </row>
    <row r="52" spans="1:17">
      <c r="A52" s="216">
        <v>46</v>
      </c>
      <c r="B52" s="230">
        <v>1.7141203703703704E-2</v>
      </c>
      <c r="C52" s="223">
        <f t="shared" si="1"/>
        <v>24.683333333333334</v>
      </c>
      <c r="D52" s="223">
        <f t="shared" si="3"/>
        <v>22.873686506849857</v>
      </c>
      <c r="E52" s="228">
        <f>'5K'!$E52*(1-$K$2)+'10K'!$E52*$K$2</f>
        <v>0.91444230733873466</v>
      </c>
      <c r="F52" s="270">
        <f t="shared" si="4"/>
        <v>92.668547630721903</v>
      </c>
      <c r="G52" s="223">
        <v>22.900698651435402</v>
      </c>
      <c r="H52" s="216">
        <v>46</v>
      </c>
      <c r="I52" s="185" t="s">
        <v>2059</v>
      </c>
      <c r="J52" s="146" t="s">
        <v>1952</v>
      </c>
      <c r="K52" s="146" t="s">
        <v>2158</v>
      </c>
      <c r="L52" s="146" t="s">
        <v>123</v>
      </c>
      <c r="M52" s="493">
        <v>23836</v>
      </c>
      <c r="N52" s="179"/>
      <c r="O52" s="153" t="s">
        <v>2159</v>
      </c>
      <c r="P52" s="493">
        <v>40684</v>
      </c>
    </row>
    <row r="53" spans="1:17">
      <c r="A53" s="216">
        <v>47</v>
      </c>
      <c r="B53" s="230">
        <v>1.6828703703703703E-2</v>
      </c>
      <c r="C53" s="223">
        <f t="shared" si="1"/>
        <v>24.233333333333334</v>
      </c>
      <c r="D53" s="223">
        <f t="shared" si="3"/>
        <v>23.058749016198703</v>
      </c>
      <c r="E53" s="228">
        <f>'5K'!$E53*(1-$K$2)+'10K'!$E53*$K$2</f>
        <v>0.9071032713861783</v>
      </c>
      <c r="F53" s="270">
        <f t="shared" si="4"/>
        <v>95.153022075097809</v>
      </c>
      <c r="G53" s="223">
        <v>23.085902744984864</v>
      </c>
      <c r="H53" s="216">
        <v>47</v>
      </c>
      <c r="I53" s="185" t="s">
        <v>2060</v>
      </c>
      <c r="J53" s="146" t="s">
        <v>1432</v>
      </c>
      <c r="K53" s="146" t="s">
        <v>2160</v>
      </c>
      <c r="L53" s="146" t="s">
        <v>123</v>
      </c>
      <c r="M53" s="493">
        <v>22822</v>
      </c>
      <c r="N53" s="179" t="s">
        <v>1347</v>
      </c>
      <c r="O53" s="153" t="s">
        <v>1348</v>
      </c>
      <c r="P53" s="493">
        <v>40257</v>
      </c>
    </row>
    <row r="54" spans="1:17">
      <c r="A54" s="216">
        <v>48</v>
      </c>
      <c r="B54" s="230">
        <v>1.6655092592592593E-2</v>
      </c>
      <c r="C54" s="223">
        <f t="shared" si="1"/>
        <v>23.983333333333334</v>
      </c>
      <c r="D54" s="223">
        <f t="shared" si="3"/>
        <v>23.24683049508667</v>
      </c>
      <c r="E54" s="228">
        <f>'5K'!$E54*(1-$K$2)+'10K'!$E54*$K$2</f>
        <v>0.89976423543362194</v>
      </c>
      <c r="F54" s="270">
        <f t="shared" si="4"/>
        <v>96.929105608422532</v>
      </c>
      <c r="G54" s="223">
        <v>23.274126852576284</v>
      </c>
      <c r="H54" s="216">
        <v>48</v>
      </c>
      <c r="I54" s="185" t="s">
        <v>2061</v>
      </c>
      <c r="J54" s="146" t="s">
        <v>2161</v>
      </c>
      <c r="K54" s="146" t="s">
        <v>2162</v>
      </c>
      <c r="L54" s="146" t="s">
        <v>306</v>
      </c>
      <c r="M54" s="493">
        <v>18457</v>
      </c>
      <c r="N54" s="179"/>
      <c r="O54" s="153" t="s">
        <v>2163</v>
      </c>
      <c r="P54" s="493">
        <v>36261</v>
      </c>
    </row>
    <row r="55" spans="1:17">
      <c r="A55" s="216">
        <v>49</v>
      </c>
      <c r="B55" s="230">
        <v>1.7361111111111112E-2</v>
      </c>
      <c r="C55" s="223">
        <f t="shared" si="1"/>
        <v>25</v>
      </c>
      <c r="D55" s="223">
        <f t="shared" si="3"/>
        <v>23.438005424801371</v>
      </c>
      <c r="E55" s="228">
        <f>'5K'!$E55*(1-$K$2)+'10K'!$E55*$K$2</f>
        <v>0.89242519948106569</v>
      </c>
      <c r="F55" s="270">
        <f t="shared" si="4"/>
        <v>93.752021699205486</v>
      </c>
      <c r="G55" s="223">
        <v>23.465445449809181</v>
      </c>
      <c r="H55" s="216">
        <v>49</v>
      </c>
      <c r="I55" s="185" t="s">
        <v>1329</v>
      </c>
      <c r="J55" s="146" t="s">
        <v>183</v>
      </c>
      <c r="K55" s="146" t="s">
        <v>1570</v>
      </c>
      <c r="L55" s="146" t="s">
        <v>1142</v>
      </c>
      <c r="M55" s="493">
        <v>19418</v>
      </c>
      <c r="N55" s="179"/>
      <c r="O55" s="153" t="s">
        <v>2164</v>
      </c>
      <c r="P55" s="493">
        <v>37616</v>
      </c>
    </row>
    <row r="56" spans="1:17">
      <c r="A56" s="216">
        <v>50</v>
      </c>
      <c r="B56" s="230">
        <v>1.7175925925925924E-2</v>
      </c>
      <c r="C56" s="223">
        <f t="shared" si="1"/>
        <v>24.733333333333331</v>
      </c>
      <c r="D56" s="223">
        <f t="shared" si="3"/>
        <v>23.632350756992622</v>
      </c>
      <c r="E56" s="228">
        <f>'5K'!$E56*(1-$K$2)+'10K'!$E56*$K$2</f>
        <v>0.88508616352850933</v>
      </c>
      <c r="F56" s="270">
        <f t="shared" si="4"/>
        <v>95.548587966277452</v>
      </c>
      <c r="G56" s="223">
        <v>23.659935481405022</v>
      </c>
      <c r="H56" s="216">
        <v>50</v>
      </c>
      <c r="I56" s="185" t="s">
        <v>2062</v>
      </c>
      <c r="J56" s="146" t="s">
        <v>183</v>
      </c>
      <c r="K56" s="146" t="s">
        <v>1570</v>
      </c>
      <c r="L56" s="146" t="s">
        <v>1142</v>
      </c>
      <c r="M56" s="493">
        <v>19418</v>
      </c>
      <c r="N56" s="179"/>
      <c r="O56" s="153" t="s">
        <v>2165</v>
      </c>
      <c r="P56" s="493">
        <v>37689</v>
      </c>
    </row>
    <row r="57" spans="1:17">
      <c r="A57" s="216">
        <v>51</v>
      </c>
      <c r="B57" s="230">
        <v>1.744212962962963E-2</v>
      </c>
      <c r="C57" s="223">
        <f t="shared" si="1"/>
        <v>25.116666666666667</v>
      </c>
      <c r="D57" s="223">
        <f t="shared" si="3"/>
        <v>23.829946016948611</v>
      </c>
      <c r="E57" s="228">
        <f>'5K'!$E57*(1-$K$2)+'10K'!$E57*$K$2</f>
        <v>0.87774712757595297</v>
      </c>
      <c r="F57" s="270">
        <f t="shared" si="4"/>
        <v>94.877024619569781</v>
      </c>
      <c r="G57" s="223">
        <v>23.857676464387289</v>
      </c>
      <c r="H57" s="216">
        <v>51</v>
      </c>
      <c r="I57" s="185" t="s">
        <v>1330</v>
      </c>
      <c r="J57" s="146" t="s">
        <v>183</v>
      </c>
      <c r="K57" s="146" t="s">
        <v>1570</v>
      </c>
      <c r="L57" s="146" t="s">
        <v>1142</v>
      </c>
      <c r="M57" s="493">
        <v>19418</v>
      </c>
      <c r="N57" s="179"/>
      <c r="O57" s="153" t="s">
        <v>1452</v>
      </c>
      <c r="P57" s="493">
        <v>38045</v>
      </c>
    </row>
    <row r="58" spans="1:17">
      <c r="A58" s="216">
        <v>52</v>
      </c>
      <c r="B58" s="230">
        <v>1.7627314814814814E-2</v>
      </c>
      <c r="C58" s="223">
        <f t="shared" si="1"/>
        <v>25.383333333333333</v>
      </c>
      <c r="D58" s="223">
        <f t="shared" si="3"/>
        <v>24.030873412096874</v>
      </c>
      <c r="E58" s="228">
        <f>'5K'!$E58*(1-$K$2)+'10K'!$E58*$K$2</f>
        <v>0.87040809162339672</v>
      </c>
      <c r="F58" s="270">
        <f t="shared" si="4"/>
        <v>94.671858484951571</v>
      </c>
      <c r="G58" s="223">
        <v>24.058750596479157</v>
      </c>
      <c r="H58" s="216">
        <v>52</v>
      </c>
      <c r="I58" s="185" t="s">
        <v>1331</v>
      </c>
      <c r="J58" s="146" t="s">
        <v>1578</v>
      </c>
      <c r="K58" s="146" t="s">
        <v>1507</v>
      </c>
      <c r="L58" s="146" t="s">
        <v>123</v>
      </c>
      <c r="M58" s="493">
        <v>13971</v>
      </c>
      <c r="N58" s="179"/>
      <c r="O58" s="153" t="s">
        <v>2166</v>
      </c>
      <c r="P58" s="493">
        <v>33088</v>
      </c>
    </row>
    <row r="59" spans="1:17">
      <c r="A59" s="216">
        <v>53</v>
      </c>
      <c r="B59" s="230">
        <v>1.7569444444444443E-2</v>
      </c>
      <c r="C59" s="223">
        <f t="shared" si="1"/>
        <v>25.299999999999997</v>
      </c>
      <c r="D59" s="223">
        <f t="shared" si="3"/>
        <v>24.235217946041061</v>
      </c>
      <c r="E59" s="228">
        <f>'5K'!$E59*(1-$K$2)+'10K'!$E59*$K$2</f>
        <v>0.86306905567084047</v>
      </c>
      <c r="F59" s="270">
        <f t="shared" si="4"/>
        <v>95.791375280794725</v>
      </c>
      <c r="G59" s="223">
        <v>24.263242870029252</v>
      </c>
      <c r="H59" s="216">
        <v>53</v>
      </c>
      <c r="I59" s="185" t="s">
        <v>2063</v>
      </c>
      <c r="J59" s="146" t="s">
        <v>183</v>
      </c>
      <c r="K59" s="146" t="s">
        <v>1570</v>
      </c>
      <c r="L59" s="146" t="s">
        <v>1142</v>
      </c>
      <c r="M59" s="493">
        <v>19418</v>
      </c>
      <c r="N59" s="179"/>
      <c r="O59" s="153" t="s">
        <v>296</v>
      </c>
      <c r="P59" s="493">
        <v>38838</v>
      </c>
    </row>
    <row r="60" spans="1:17">
      <c r="A60" s="216">
        <v>54</v>
      </c>
      <c r="B60" s="230">
        <v>1.7858796296296296E-2</v>
      </c>
      <c r="C60" s="223">
        <f t="shared" si="1"/>
        <v>25.716666666666665</v>
      </c>
      <c r="D60" s="223">
        <f t="shared" si="3"/>
        <v>24.443067538465773</v>
      </c>
      <c r="E60" s="228">
        <f>'5K'!$E60*(1-$K$2)+'10K'!$E60*$K$2</f>
        <v>0.85573001971828411</v>
      </c>
      <c r="F60" s="270">
        <f t="shared" si="4"/>
        <v>95.047573059491015</v>
      </c>
      <c r="G60" s="223">
        <v>24.471241191797294</v>
      </c>
      <c r="H60" s="216">
        <v>54</v>
      </c>
      <c r="I60" s="185" t="s">
        <v>1332</v>
      </c>
      <c r="J60" s="146" t="s">
        <v>183</v>
      </c>
      <c r="K60" s="146" t="s">
        <v>1570</v>
      </c>
      <c r="L60" s="146" t="s">
        <v>1142</v>
      </c>
      <c r="M60" s="493">
        <v>19418</v>
      </c>
      <c r="N60" s="179"/>
      <c r="O60" s="153" t="s">
        <v>1435</v>
      </c>
      <c r="P60" s="493">
        <v>39340</v>
      </c>
    </row>
    <row r="61" spans="1:17">
      <c r="A61" s="216">
        <v>55</v>
      </c>
      <c r="B61" s="230">
        <v>1.818287037037037E-2</v>
      </c>
      <c r="C61" s="223">
        <f t="shared" si="1"/>
        <v>26.183333333333334</v>
      </c>
      <c r="D61" s="223">
        <f t="shared" si="3"/>
        <v>24.654513151264858</v>
      </c>
      <c r="E61" s="228">
        <f>'5K'!$E61*(1-$K$2)+'10K'!$E61*$K$2</f>
        <v>0.84839098376572775</v>
      </c>
      <c r="F61" s="270">
        <f t="shared" si="4"/>
        <v>94.161094148688193</v>
      </c>
      <c r="G61" s="223">
        <v>24.682836508954139</v>
      </c>
      <c r="H61" s="216">
        <v>55</v>
      </c>
      <c r="I61" s="185" t="s">
        <v>2064</v>
      </c>
      <c r="J61" s="146" t="s">
        <v>183</v>
      </c>
      <c r="K61" s="146" t="s">
        <v>1570</v>
      </c>
      <c r="L61" s="146" t="s">
        <v>1142</v>
      </c>
      <c r="M61" s="493">
        <v>19418</v>
      </c>
      <c r="N61" s="179"/>
      <c r="O61" s="153" t="s">
        <v>2164</v>
      </c>
      <c r="P61" s="493">
        <v>39808</v>
      </c>
    </row>
    <row r="62" spans="1:17">
      <c r="A62" s="216">
        <v>56</v>
      </c>
      <c r="B62" s="230">
        <v>1.8518518518518517E-2</v>
      </c>
      <c r="C62" s="223">
        <f t="shared" si="1"/>
        <v>26.666666666666664</v>
      </c>
      <c r="D62" s="223">
        <f t="shared" si="3"/>
        <v>24.86964892127332</v>
      </c>
      <c r="E62" s="228">
        <f>'5K'!$E62*(1-$K$2)+'10K'!$E62*$K$2</f>
        <v>0.8410519478131715</v>
      </c>
      <c r="F62" s="270">
        <f t="shared" si="4"/>
        <v>93.261183454774965</v>
      </c>
      <c r="G62" s="223">
        <v>24.898122941675819</v>
      </c>
      <c r="H62" s="216">
        <v>56</v>
      </c>
      <c r="I62" s="185" t="s">
        <v>2065</v>
      </c>
      <c r="J62" s="146" t="s">
        <v>1444</v>
      </c>
      <c r="K62" s="146" t="s">
        <v>2167</v>
      </c>
      <c r="L62" s="146" t="s">
        <v>123</v>
      </c>
      <c r="M62" s="493">
        <v>20690</v>
      </c>
      <c r="N62" s="179" t="s">
        <v>2168</v>
      </c>
      <c r="O62" s="153" t="s">
        <v>2169</v>
      </c>
      <c r="P62" s="493">
        <v>41421</v>
      </c>
      <c r="Q62" s="216" t="s">
        <v>2170</v>
      </c>
    </row>
    <row r="63" spans="1:17">
      <c r="A63" s="216">
        <v>57</v>
      </c>
      <c r="B63" s="230">
        <v>1.8541666666666668E-2</v>
      </c>
      <c r="C63" s="223">
        <f t="shared" si="1"/>
        <v>26.700000000000003</v>
      </c>
      <c r="D63" s="223">
        <f t="shared" si="3"/>
        <v>25.088572300009712</v>
      </c>
      <c r="E63" s="228">
        <f>'5K'!$E63*(1-$K$2)+'10K'!$E63*$K$2</f>
        <v>0.83371291186061502</v>
      </c>
      <c r="F63" s="270">
        <f t="shared" si="4"/>
        <v>93.964690262208649</v>
      </c>
      <c r="G63" s="223">
        <v>25.117197922737621</v>
      </c>
      <c r="H63" s="216">
        <v>57</v>
      </c>
      <c r="I63" s="185" t="s">
        <v>2066</v>
      </c>
      <c r="J63" s="146" t="s">
        <v>2171</v>
      </c>
      <c r="K63" s="146" t="s">
        <v>2172</v>
      </c>
      <c r="L63" s="146" t="s">
        <v>2173</v>
      </c>
      <c r="M63" s="493">
        <v>19378</v>
      </c>
      <c r="N63" s="179"/>
      <c r="O63" s="153" t="s">
        <v>2174</v>
      </c>
      <c r="P63" s="493">
        <v>40375</v>
      </c>
    </row>
    <row r="64" spans="1:17">
      <c r="A64" s="216">
        <v>58</v>
      </c>
      <c r="B64" s="230">
        <v>1.9027777777777779E-2</v>
      </c>
      <c r="C64" s="223">
        <f t="shared" si="1"/>
        <v>27.400000000000002</v>
      </c>
      <c r="D64" s="223">
        <f t="shared" si="3"/>
        <v>25.311384200864818</v>
      </c>
      <c r="E64" s="228">
        <f>'5K'!$E64*(1-$K$2)+'10K'!$E64*$K$2</f>
        <v>0.82637387590805877</v>
      </c>
      <c r="F64" s="270">
        <f t="shared" si="4"/>
        <v>92.377314601696412</v>
      </c>
      <c r="G64" s="223">
        <v>25.340162344543153</v>
      </c>
      <c r="H64" s="216">
        <v>58</v>
      </c>
      <c r="I64" s="185" t="s">
        <v>2067</v>
      </c>
      <c r="J64" s="146" t="s">
        <v>1444</v>
      </c>
      <c r="K64" s="146" t="s">
        <v>2167</v>
      </c>
      <c r="L64" s="146" t="s">
        <v>123</v>
      </c>
      <c r="M64" s="493">
        <v>20690</v>
      </c>
      <c r="N64" s="179" t="s">
        <v>1350</v>
      </c>
      <c r="O64" s="153" t="s">
        <v>1336</v>
      </c>
      <c r="P64" s="493">
        <v>42057</v>
      </c>
    </row>
    <row r="65" spans="1:17">
      <c r="A65" s="216">
        <v>59</v>
      </c>
      <c r="B65" s="230">
        <v>1.8414351851851852E-2</v>
      </c>
      <c r="C65" s="223">
        <f t="shared" si="1"/>
        <v>26.516666666666666</v>
      </c>
      <c r="D65" s="223">
        <f t="shared" si="3"/>
        <v>25.538189154203806</v>
      </c>
      <c r="E65" s="228">
        <f>'5K'!$E65*(1-$K$2)+'10K'!$E65*$K$2</f>
        <v>0.81903483995550252</v>
      </c>
      <c r="F65" s="270">
        <f t="shared" si="4"/>
        <v>96.309952812836485</v>
      </c>
      <c r="G65" s="223">
        <v>25.567120714054621</v>
      </c>
      <c r="H65" s="216">
        <v>59</v>
      </c>
      <c r="I65" s="185" t="s">
        <v>2068</v>
      </c>
      <c r="J65" s="146" t="s">
        <v>183</v>
      </c>
      <c r="K65" s="146" t="s">
        <v>1570</v>
      </c>
      <c r="L65" s="146" t="s">
        <v>1142</v>
      </c>
      <c r="M65" s="493">
        <v>19418</v>
      </c>
      <c r="N65" s="179"/>
      <c r="O65" s="1" t="s">
        <v>1452</v>
      </c>
      <c r="P65" s="493">
        <v>41167</v>
      </c>
    </row>
    <row r="66" spans="1:17">
      <c r="A66" s="216">
        <v>60</v>
      </c>
      <c r="B66" s="230">
        <v>1.8171296296296297E-2</v>
      </c>
      <c r="C66" s="223">
        <f t="shared" si="1"/>
        <v>26.166666666666668</v>
      </c>
      <c r="D66" s="223">
        <f t="shared" si="3"/>
        <v>25.769095470882519</v>
      </c>
      <c r="E66" s="228">
        <f>'5K'!$E66*(1-$K$2)+'10K'!$E66*$K$2</f>
        <v>0.81169580400294616</v>
      </c>
      <c r="F66" s="270">
        <f t="shared" si="4"/>
        <v>98.480619633945935</v>
      </c>
      <c r="G66" s="223">
        <v>25.798181316124111</v>
      </c>
      <c r="H66" s="216">
        <v>60</v>
      </c>
      <c r="I66" s="185" t="s">
        <v>1328</v>
      </c>
      <c r="J66" s="146" t="s">
        <v>183</v>
      </c>
      <c r="K66" s="146" t="s">
        <v>1570</v>
      </c>
      <c r="L66" s="146" t="s">
        <v>1142</v>
      </c>
      <c r="M66" s="493">
        <v>19418</v>
      </c>
      <c r="N66" s="179"/>
      <c r="O66" s="153" t="s">
        <v>1452</v>
      </c>
      <c r="P66" s="493">
        <v>41531</v>
      </c>
    </row>
    <row r="67" spans="1:17">
      <c r="A67" s="216">
        <v>61</v>
      </c>
      <c r="B67" s="230">
        <v>1.8749999999999999E-2</v>
      </c>
      <c r="C67" s="223">
        <f t="shared" si="1"/>
        <v>27</v>
      </c>
      <c r="D67" s="223">
        <f t="shared" si="3"/>
        <v>26.004215414715471</v>
      </c>
      <c r="E67" s="228">
        <f>'5K'!$E67*(1-$K$2)+'10K'!$E67*$K$2</f>
        <v>0.8043567680503898</v>
      </c>
      <c r="F67" s="270">
        <f t="shared" si="4"/>
        <v>96.311908943390634</v>
      </c>
      <c r="G67" s="223">
        <v>26.033456385762179</v>
      </c>
      <c r="H67" s="216">
        <v>61</v>
      </c>
      <c r="I67" s="185" t="s">
        <v>2069</v>
      </c>
      <c r="J67" s="146" t="s">
        <v>183</v>
      </c>
      <c r="K67" s="146" t="s">
        <v>1570</v>
      </c>
      <c r="L67" s="146" t="s">
        <v>1142</v>
      </c>
      <c r="M67" s="493">
        <v>19418</v>
      </c>
      <c r="N67" s="179"/>
      <c r="O67" s="153" t="s">
        <v>296</v>
      </c>
      <c r="P67" s="493">
        <v>41764</v>
      </c>
    </row>
    <row r="68" spans="1:17">
      <c r="A68" s="216">
        <v>62</v>
      </c>
      <c r="B68" s="230">
        <v>1.8807870370370371E-2</v>
      </c>
      <c r="C68" s="223">
        <f t="shared" si="1"/>
        <v>27.083333333333332</v>
      </c>
      <c r="D68" s="223">
        <f t="shared" si="3"/>
        <v>26.243665384472468</v>
      </c>
      <c r="E68" s="228">
        <f>'5K'!$E68*(1-$K$2)+'10K'!$E68*$K$2</f>
        <v>0.79701773209783355</v>
      </c>
      <c r="F68" s="270">
        <f t="shared" si="4"/>
        <v>96.899687573436807</v>
      </c>
      <c r="G68" s="223">
        <v>26.273062289919562</v>
      </c>
      <c r="H68" s="216">
        <v>62</v>
      </c>
      <c r="I68" s="185" t="s">
        <v>2070</v>
      </c>
      <c r="J68" s="146" t="s">
        <v>183</v>
      </c>
      <c r="K68" s="146" t="s">
        <v>1570</v>
      </c>
      <c r="L68" s="146" t="s">
        <v>1142</v>
      </c>
      <c r="M68" s="493">
        <v>19418</v>
      </c>
      <c r="N68" s="179"/>
      <c r="O68" s="153" t="s">
        <v>296</v>
      </c>
      <c r="P68" s="493">
        <v>42128</v>
      </c>
    </row>
    <row r="69" spans="1:17">
      <c r="A69" s="216">
        <v>63</v>
      </c>
      <c r="B69" s="230">
        <v>1.9432870370370371E-2</v>
      </c>
      <c r="C69" s="223">
        <f t="shared" si="1"/>
        <v>27.983333333333334</v>
      </c>
      <c r="D69" s="223">
        <f t="shared" si="3"/>
        <v>26.487566106023738</v>
      </c>
      <c r="E69" s="228">
        <f>'5K'!$E69*(1-$K$2)+'10K'!$E69*$K$2</f>
        <v>0.7896786961452773</v>
      </c>
      <c r="F69" s="270">
        <f t="shared" si="4"/>
        <v>94.654792517059221</v>
      </c>
      <c r="G69" s="223">
        <v>26.517119719400629</v>
      </c>
      <c r="H69" s="216">
        <v>63</v>
      </c>
      <c r="I69" s="185" t="s">
        <v>2071</v>
      </c>
      <c r="J69" s="146" t="s">
        <v>1457</v>
      </c>
      <c r="K69" s="146" t="s">
        <v>1586</v>
      </c>
      <c r="L69" s="146" t="s">
        <v>193</v>
      </c>
      <c r="M69" s="493">
        <v>11388</v>
      </c>
      <c r="N69" s="179"/>
      <c r="O69" s="153" t="s">
        <v>1339</v>
      </c>
      <c r="P69" s="501">
        <v>34490</v>
      </c>
    </row>
    <row r="70" spans="1:17">
      <c r="A70" s="216">
        <v>64</v>
      </c>
      <c r="B70" s="230">
        <v>1.9722222222222221E-2</v>
      </c>
      <c r="C70" s="223">
        <f t="shared" si="1"/>
        <v>28.4</v>
      </c>
      <c r="D70" s="223">
        <f t="shared" si="3"/>
        <v>26.736042835300044</v>
      </c>
      <c r="E70" s="228">
        <f>'5K'!$E70*(1-$K$2)+'10K'!$E70*$K$2</f>
        <v>0.78233966019272083</v>
      </c>
      <c r="F70" s="270">
        <f t="shared" si="4"/>
        <v>94.140995898943828</v>
      </c>
      <c r="G70" s="223">
        <v>26.765753891573496</v>
      </c>
      <c r="H70" s="216">
        <v>64</v>
      </c>
      <c r="I70" s="185" t="s">
        <v>1334</v>
      </c>
      <c r="J70" s="146" t="s">
        <v>1457</v>
      </c>
      <c r="K70" s="146" t="s">
        <v>1586</v>
      </c>
      <c r="L70" s="146" t="s">
        <v>193</v>
      </c>
      <c r="M70" s="493">
        <v>11388</v>
      </c>
      <c r="N70" s="179"/>
      <c r="O70" s="153" t="s">
        <v>2175</v>
      </c>
      <c r="P70" s="493">
        <v>35085</v>
      </c>
    </row>
    <row r="71" spans="1:17">
      <c r="A71" s="216">
        <v>65</v>
      </c>
      <c r="B71" s="230">
        <v>1.9861111111111111E-2</v>
      </c>
      <c r="C71" s="223">
        <f t="shared" si="1"/>
        <v>28.599999999999998</v>
      </c>
      <c r="D71" s="223">
        <f t="shared" si="3"/>
        <v>26.98922557278458</v>
      </c>
      <c r="E71" s="228">
        <f>'5K'!$E71*(1-$K$2)+'10K'!$E71*$K$2</f>
        <v>0.77500062424016458</v>
      </c>
      <c r="F71" s="270">
        <f t="shared" si="4"/>
        <v>94.367921583162868</v>
      </c>
      <c r="G71" s="223">
        <v>27.019094764592207</v>
      </c>
      <c r="H71" s="216">
        <v>65</v>
      </c>
      <c r="I71" s="185" t="s">
        <v>2072</v>
      </c>
      <c r="J71" s="146" t="s">
        <v>1457</v>
      </c>
      <c r="K71" s="146" t="s">
        <v>1586</v>
      </c>
      <c r="L71" s="146" t="s">
        <v>193</v>
      </c>
      <c r="M71" s="493">
        <v>11388</v>
      </c>
      <c r="N71" s="179"/>
      <c r="O71" s="153" t="s">
        <v>1339</v>
      </c>
      <c r="P71" s="493">
        <v>35254</v>
      </c>
    </row>
    <row r="72" spans="1:17">
      <c r="A72" s="216">
        <v>66</v>
      </c>
      <c r="B72" s="230">
        <v>2.0104166666666666E-2</v>
      </c>
      <c r="C72" s="223">
        <f t="shared" si="1"/>
        <v>28.95</v>
      </c>
      <c r="D72" s="223">
        <f t="shared" si="3"/>
        <v>27.247249290308545</v>
      </c>
      <c r="E72" s="228">
        <f>'5K'!$E72*(1-$K$2)+'10K'!$E72*$K$2</f>
        <v>0.76766158828760822</v>
      </c>
      <c r="F72" s="270">
        <f t="shared" si="4"/>
        <v>94.118304975159049</v>
      </c>
      <c r="G72" s="223">
        <v>27.277277263900981</v>
      </c>
      <c r="H72" s="216">
        <v>66</v>
      </c>
      <c r="I72" s="185" t="s">
        <v>2073</v>
      </c>
      <c r="J72" s="146" t="s">
        <v>1457</v>
      </c>
      <c r="K72" s="146" t="s">
        <v>1586</v>
      </c>
      <c r="L72" s="146" t="s">
        <v>193</v>
      </c>
      <c r="M72" s="493">
        <v>11388</v>
      </c>
      <c r="N72" s="179"/>
      <c r="O72" s="153" t="s">
        <v>1339</v>
      </c>
      <c r="P72" s="493">
        <v>35599</v>
      </c>
    </row>
    <row r="73" spans="1:17">
      <c r="A73" s="216">
        <v>67</v>
      </c>
      <c r="B73" s="230">
        <v>2.0659722222222222E-2</v>
      </c>
      <c r="C73" s="223">
        <f t="shared" si="1"/>
        <v>29.75</v>
      </c>
      <c r="D73" s="223">
        <f t="shared" ref="D73:D104" si="5">E$4/E73</f>
        <v>27.510254170981501</v>
      </c>
      <c r="E73" s="228">
        <f>'5K'!$E73*(1-$K$2)+'10K'!$E73*$K$2</f>
        <v>0.76032255233505197</v>
      </c>
      <c r="F73" s="270">
        <f t="shared" si="4"/>
        <v>92.471442591534455</v>
      </c>
      <c r="G73" s="223">
        <v>27.540441521850013</v>
      </c>
      <c r="H73" s="216">
        <v>67</v>
      </c>
      <c r="I73" s="185" t="s">
        <v>2074</v>
      </c>
      <c r="J73" s="146" t="s">
        <v>1879</v>
      </c>
      <c r="K73" s="146" t="s">
        <v>2176</v>
      </c>
      <c r="L73" s="146" t="s">
        <v>123</v>
      </c>
      <c r="M73" s="493">
        <v>5708</v>
      </c>
      <c r="N73" s="179" t="s">
        <v>2177</v>
      </c>
      <c r="O73" s="153" t="s">
        <v>1126</v>
      </c>
      <c r="P73" s="493">
        <v>30458</v>
      </c>
      <c r="Q73" s="216" t="s">
        <v>2178</v>
      </c>
    </row>
    <row r="74" spans="1:17">
      <c r="A74" s="216">
        <v>68</v>
      </c>
      <c r="B74" s="230">
        <v>2.0706018518518519E-2</v>
      </c>
      <c r="C74" s="223">
        <f t="shared" si="1"/>
        <v>29.816666666666666</v>
      </c>
      <c r="D74" s="223">
        <f t="shared" si="5"/>
        <v>27.780761322209397</v>
      </c>
      <c r="E74" s="228">
        <f>'5K'!$E74*(1-$K$2)+'10K'!$E74*$K$2</f>
        <v>0.75291913076351813</v>
      </c>
      <c r="F74" s="270">
        <f t="shared" si="4"/>
        <v>93.171921706683278</v>
      </c>
      <c r="G74" s="223">
        <v>27.80873313131687</v>
      </c>
      <c r="H74" s="216">
        <v>68</v>
      </c>
      <c r="I74" s="185" t="s">
        <v>2075</v>
      </c>
      <c r="J74" s="146" t="s">
        <v>1457</v>
      </c>
      <c r="K74" s="146" t="s">
        <v>1586</v>
      </c>
      <c r="L74" s="146" t="s">
        <v>193</v>
      </c>
      <c r="M74" s="493">
        <v>11388</v>
      </c>
      <c r="N74" s="179"/>
      <c r="O74" s="153" t="s">
        <v>2175</v>
      </c>
      <c r="P74" s="493">
        <v>36548</v>
      </c>
    </row>
    <row r="75" spans="1:17">
      <c r="A75" s="216">
        <v>69</v>
      </c>
      <c r="B75" s="230">
        <v>2.1226851851851851E-2</v>
      </c>
      <c r="C75" s="223">
        <f t="shared" ref="C75:C91" si="6">B75*1440</f>
        <v>30.566666666666666</v>
      </c>
      <c r="D75" s="223">
        <f t="shared" si="5"/>
        <v>28.061488069645602</v>
      </c>
      <c r="E75" s="228">
        <f>'5K'!$E75*(1-$K$2)+'10K'!$E75*$K$2</f>
        <v>0.74538693795402944</v>
      </c>
      <c r="F75" s="270">
        <f t="shared" si="4"/>
        <v>91.804213968306229</v>
      </c>
      <c r="G75" s="223">
        <v>28.082303414298028</v>
      </c>
      <c r="H75" s="216">
        <v>69</v>
      </c>
      <c r="I75" s="185" t="s">
        <v>2076</v>
      </c>
      <c r="J75" s="1" t="s">
        <v>1457</v>
      </c>
      <c r="K75" s="1" t="s">
        <v>1586</v>
      </c>
      <c r="L75" s="146" t="s">
        <v>193</v>
      </c>
      <c r="M75" s="493">
        <v>11388</v>
      </c>
      <c r="N75" s="1"/>
      <c r="O75" s="153" t="s">
        <v>1339</v>
      </c>
      <c r="P75" s="501">
        <v>36624</v>
      </c>
    </row>
    <row r="76" spans="1:17">
      <c r="A76" s="216">
        <v>70</v>
      </c>
      <c r="B76" s="230">
        <v>2.1122685185185185E-2</v>
      </c>
      <c r="C76" s="223">
        <f t="shared" si="6"/>
        <v>30.416666666666668</v>
      </c>
      <c r="D76" s="223">
        <f t="shared" si="5"/>
        <v>28.356606711841817</v>
      </c>
      <c r="E76" s="228">
        <f>'5K'!$E76*(1-$K$2)+'10K'!$E76*$K$2</f>
        <v>0.73762939547811945</v>
      </c>
      <c r="F76" s="270">
        <f t="shared" ref="F76:F91" si="7">100*(D76/C76)</f>
        <v>93.227200148521035</v>
      </c>
      <c r="G76" s="223">
        <v>28.372873347732867</v>
      </c>
      <c r="H76" s="216">
        <v>70</v>
      </c>
      <c r="I76" s="185" t="s">
        <v>2077</v>
      </c>
      <c r="J76" s="146" t="s">
        <v>1461</v>
      </c>
      <c r="K76" s="146" t="s">
        <v>1597</v>
      </c>
      <c r="L76" s="146" t="s">
        <v>123</v>
      </c>
      <c r="M76" s="493">
        <v>7482</v>
      </c>
      <c r="N76" s="179" t="s">
        <v>1344</v>
      </c>
      <c r="O76" s="153" t="s">
        <v>326</v>
      </c>
      <c r="P76" s="493">
        <v>33307</v>
      </c>
      <c r="Q76" s="216" t="s">
        <v>2179</v>
      </c>
    </row>
    <row r="77" spans="1:17" ht="15.75">
      <c r="A77" s="216">
        <v>71</v>
      </c>
      <c r="B77" s="230">
        <v>2.1597222222222223E-2</v>
      </c>
      <c r="C77" s="223">
        <f t="shared" si="6"/>
        <v>31.1</v>
      </c>
      <c r="D77" s="223">
        <f t="shared" si="5"/>
        <v>28.676244214644168</v>
      </c>
      <c r="E77" s="228">
        <f>'5K'!$E77*(1-$K$2)+'10K'!$E77*$K$2</f>
        <v>0.72940746738323214</v>
      </c>
      <c r="F77" s="270">
        <f t="shared" si="7"/>
        <v>92.206573037441046</v>
      </c>
      <c r="G77" s="223">
        <v>28.694853316265547</v>
      </c>
      <c r="H77" s="216">
        <v>71</v>
      </c>
      <c r="I77" s="185" t="s">
        <v>1327</v>
      </c>
      <c r="J77" s="1" t="s">
        <v>1461</v>
      </c>
      <c r="K77" s="1" t="s">
        <v>1597</v>
      </c>
      <c r="L77" s="146" t="s">
        <v>123</v>
      </c>
      <c r="M77" s="493">
        <v>7482</v>
      </c>
      <c r="N77" s="502" t="s">
        <v>1344</v>
      </c>
      <c r="O77" s="153" t="s">
        <v>326</v>
      </c>
      <c r="P77" s="501">
        <v>33675</v>
      </c>
      <c r="Q77" s="216" t="s">
        <v>2178</v>
      </c>
    </row>
    <row r="78" spans="1:17">
      <c r="A78" s="216">
        <v>72</v>
      </c>
      <c r="B78" s="230">
        <v>2.2199074074074072E-2</v>
      </c>
      <c r="C78" s="223">
        <f t="shared" si="6"/>
        <v>31.966666666666665</v>
      </c>
      <c r="D78" s="223">
        <f t="shared" si="5"/>
        <v>29.026022723275073</v>
      </c>
      <c r="E78" s="228">
        <f>'5K'!$E78*(1-$K$2)+'10K'!$E78*$K$2</f>
        <v>0.72061773209783353</v>
      </c>
      <c r="F78" s="270">
        <f t="shared" si="7"/>
        <v>90.800905286574789</v>
      </c>
      <c r="G78" s="223">
        <v>29.050205252614589</v>
      </c>
      <c r="H78" s="216">
        <v>72</v>
      </c>
      <c r="I78" s="185" t="s">
        <v>2078</v>
      </c>
      <c r="J78" s="146" t="s">
        <v>1461</v>
      </c>
      <c r="K78" s="146" t="s">
        <v>1597</v>
      </c>
      <c r="L78" s="146" t="s">
        <v>123</v>
      </c>
      <c r="M78" s="493">
        <v>7482</v>
      </c>
      <c r="N78" s="179" t="s">
        <v>1344</v>
      </c>
      <c r="O78" s="153" t="s">
        <v>326</v>
      </c>
      <c r="P78" s="493">
        <v>34042</v>
      </c>
    </row>
    <row r="79" spans="1:17">
      <c r="A79" s="216">
        <v>73</v>
      </c>
      <c r="B79" s="230">
        <v>2.2870370370370371E-2</v>
      </c>
      <c r="C79" s="223">
        <f t="shared" si="6"/>
        <v>32.933333333333337</v>
      </c>
      <c r="D79" s="223">
        <f t="shared" si="5"/>
        <v>29.410559720597025</v>
      </c>
      <c r="E79" s="228">
        <f>'5K'!$E79*(1-$K$2)+'10K'!$E79*$K$2</f>
        <v>0.71119580400294613</v>
      </c>
      <c r="F79" s="270">
        <f t="shared" si="7"/>
        <v>89.303318989667062</v>
      </c>
      <c r="G79" s="223">
        <v>29.441152755043714</v>
      </c>
      <c r="H79" s="216">
        <v>73</v>
      </c>
      <c r="I79" s="185" t="s">
        <v>2079</v>
      </c>
      <c r="J79" s="146" t="s">
        <v>1988</v>
      </c>
      <c r="K79" s="146" t="s">
        <v>2180</v>
      </c>
      <c r="L79" s="146" t="s">
        <v>140</v>
      </c>
      <c r="M79" s="493">
        <v>15438</v>
      </c>
      <c r="N79" s="179"/>
      <c r="O79" s="153" t="s">
        <v>1351</v>
      </c>
      <c r="P79" s="493">
        <v>42211</v>
      </c>
    </row>
    <row r="80" spans="1:17">
      <c r="A80" s="216">
        <v>74</v>
      </c>
      <c r="B80" s="230">
        <v>2.2222222222222223E-2</v>
      </c>
      <c r="C80" s="223">
        <f t="shared" si="6"/>
        <v>32</v>
      </c>
      <c r="D80" s="223">
        <f t="shared" si="5"/>
        <v>29.836697673397946</v>
      </c>
      <c r="E80" s="228">
        <f>'5K'!$E80*(1-$K$2)+'10K'!$E80*$K$2</f>
        <v>0.7010382615270363</v>
      </c>
      <c r="F80" s="270">
        <f t="shared" si="7"/>
        <v>93.239680229368588</v>
      </c>
      <c r="G80" s="223">
        <v>29.870233342251488</v>
      </c>
      <c r="H80" s="216">
        <v>74</v>
      </c>
      <c r="I80" s="185" t="s">
        <v>2080</v>
      </c>
      <c r="J80" s="1" t="s">
        <v>1461</v>
      </c>
      <c r="K80" s="1" t="s">
        <v>1597</v>
      </c>
      <c r="L80" s="146" t="s">
        <v>123</v>
      </c>
      <c r="M80" s="493">
        <v>7482</v>
      </c>
      <c r="N80" s="179" t="s">
        <v>2181</v>
      </c>
      <c r="O80" s="153" t="s">
        <v>2182</v>
      </c>
      <c r="P80" s="493">
        <v>34791</v>
      </c>
      <c r="Q80" s="216" t="s">
        <v>2178</v>
      </c>
    </row>
    <row r="81" spans="1:18">
      <c r="A81" s="216">
        <v>75</v>
      </c>
      <c r="B81" s="230">
        <v>2.2129629629629631E-2</v>
      </c>
      <c r="C81" s="223">
        <f t="shared" si="6"/>
        <v>31.866666666666667</v>
      </c>
      <c r="D81" s="223">
        <f t="shared" si="5"/>
        <v>30.300268627874168</v>
      </c>
      <c r="E81" s="228">
        <f>'5K'!$E81*(1-$K$2)+'10K'!$E81*$K$2</f>
        <v>0.69031291186061516</v>
      </c>
      <c r="F81" s="270">
        <f t="shared" si="7"/>
        <v>95.084524982868729</v>
      </c>
      <c r="G81" s="223">
        <v>30.340343944391616</v>
      </c>
      <c r="H81" s="216">
        <v>75</v>
      </c>
      <c r="I81" s="185" t="s">
        <v>2081</v>
      </c>
      <c r="J81" s="146" t="s">
        <v>1461</v>
      </c>
      <c r="K81" s="146" t="s">
        <v>1597</v>
      </c>
      <c r="L81" s="146" t="s">
        <v>123</v>
      </c>
      <c r="M81" s="493">
        <v>7482</v>
      </c>
      <c r="N81" s="179"/>
      <c r="O81" s="153" t="s">
        <v>2183</v>
      </c>
      <c r="P81" s="493">
        <v>34884</v>
      </c>
    </row>
    <row r="82" spans="1:18">
      <c r="A82" s="216">
        <v>76</v>
      </c>
      <c r="B82" s="230">
        <v>2.3009259259259261E-2</v>
      </c>
      <c r="C82" s="223">
        <f t="shared" si="6"/>
        <v>33.133333333333333</v>
      </c>
      <c r="D82" s="223">
        <f t="shared" si="5"/>
        <v>30.810207509271628</v>
      </c>
      <c r="E82" s="228">
        <f>'5K'!$E82*(1-$K$2)+'10K'!$E82*$K$2</f>
        <v>0.67888756219419399</v>
      </c>
      <c r="F82" s="270">
        <f t="shared" si="7"/>
        <v>92.988553850920411</v>
      </c>
      <c r="G82" s="223">
        <v>30.854795498979694</v>
      </c>
      <c r="H82" s="216">
        <v>76</v>
      </c>
      <c r="I82" s="185" t="s">
        <v>2082</v>
      </c>
      <c r="J82" s="146" t="s">
        <v>1461</v>
      </c>
      <c r="K82" s="146" t="s">
        <v>1597</v>
      </c>
      <c r="L82" s="146" t="s">
        <v>123</v>
      </c>
      <c r="M82" s="493">
        <v>7482</v>
      </c>
      <c r="N82" s="179" t="s">
        <v>2184</v>
      </c>
      <c r="O82" s="153" t="s">
        <v>329</v>
      </c>
      <c r="P82" s="493">
        <v>35512</v>
      </c>
    </row>
    <row r="83" spans="1:18">
      <c r="A83" s="216">
        <v>77</v>
      </c>
      <c r="B83" s="230">
        <v>2.3229166666666665E-2</v>
      </c>
      <c r="C83" s="223">
        <f t="shared" si="6"/>
        <v>33.449999999999996</v>
      </c>
      <c r="D83" s="223">
        <f t="shared" si="5"/>
        <v>31.365799821496932</v>
      </c>
      <c r="E83" s="228">
        <f>'5K'!$E83*(1-$K$2)+'10K'!$E83*$K$2</f>
        <v>0.66686221252777278</v>
      </c>
      <c r="F83" s="270">
        <f t="shared" si="7"/>
        <v>93.769207239153772</v>
      </c>
      <c r="G83" s="223">
        <v>31.417378738571848</v>
      </c>
      <c r="H83" s="216">
        <v>77</v>
      </c>
      <c r="I83" s="185" t="s">
        <v>2083</v>
      </c>
      <c r="J83" s="146" t="s">
        <v>1461</v>
      </c>
      <c r="K83" s="146" t="s">
        <v>1597</v>
      </c>
      <c r="L83" s="146" t="s">
        <v>123</v>
      </c>
      <c r="M83" s="493">
        <v>7482</v>
      </c>
      <c r="N83" s="179" t="s">
        <v>2185</v>
      </c>
      <c r="O83" s="153" t="s">
        <v>1346</v>
      </c>
      <c r="P83" s="493">
        <v>35623</v>
      </c>
    </row>
    <row r="84" spans="1:18">
      <c r="A84" s="216">
        <v>78</v>
      </c>
      <c r="B84" s="230">
        <v>2.3854166666666666E-2</v>
      </c>
      <c r="C84" s="223">
        <f t="shared" si="6"/>
        <v>34.35</v>
      </c>
      <c r="D84" s="223">
        <f t="shared" si="5"/>
        <v>31.976146373778505</v>
      </c>
      <c r="E84" s="228">
        <f>'5K'!$E84*(1-$K$2)+'10K'!$E84*$K$2</f>
        <v>0.65413344128981787</v>
      </c>
      <c r="F84" s="270">
        <f t="shared" si="7"/>
        <v>93.089217973154305</v>
      </c>
      <c r="G84" s="223">
        <v>32.032443835571705</v>
      </c>
      <c r="H84" s="216">
        <v>78</v>
      </c>
      <c r="I84" s="185" t="s">
        <v>2084</v>
      </c>
      <c r="J84" s="146" t="s">
        <v>1457</v>
      </c>
      <c r="K84" s="146" t="s">
        <v>1606</v>
      </c>
      <c r="L84" s="146" t="s">
        <v>123</v>
      </c>
      <c r="M84" s="493">
        <v>2750</v>
      </c>
      <c r="N84" s="179" t="s">
        <v>2186</v>
      </c>
      <c r="O84" s="153" t="s">
        <v>2187</v>
      </c>
      <c r="P84" s="493">
        <v>31319</v>
      </c>
      <c r="Q84" s="216" t="s">
        <v>2178</v>
      </c>
    </row>
    <row r="85" spans="1:18">
      <c r="A85" s="216">
        <v>79</v>
      </c>
      <c r="B85" s="230">
        <v>2.6157407407407407E-2</v>
      </c>
      <c r="C85" s="223">
        <f t="shared" si="6"/>
        <v>37.666666666666664</v>
      </c>
      <c r="D85" s="223">
        <f t="shared" si="5"/>
        <v>32.642891836870938</v>
      </c>
      <c r="E85" s="228">
        <f>'5K'!$E85*(1-$K$2)+'10K'!$E85*$K$2</f>
        <v>0.64077247724237418</v>
      </c>
      <c r="F85" s="270">
        <f t="shared" si="7"/>
        <v>86.66254469965736</v>
      </c>
      <c r="G85" s="223">
        <v>32.704997333011811</v>
      </c>
      <c r="H85" s="216">
        <v>79</v>
      </c>
      <c r="I85" s="185" t="s">
        <v>2085</v>
      </c>
      <c r="J85" s="1" t="s">
        <v>2188</v>
      </c>
      <c r="K85" s="1" t="s">
        <v>2189</v>
      </c>
      <c r="L85" s="146" t="s">
        <v>193</v>
      </c>
      <c r="M85" s="493">
        <v>10962</v>
      </c>
      <c r="N85" s="1"/>
      <c r="O85" s="1" t="s">
        <v>1349</v>
      </c>
      <c r="P85" s="501">
        <v>39824</v>
      </c>
    </row>
    <row r="86" spans="1:18">
      <c r="A86" s="216">
        <v>80</v>
      </c>
      <c r="B86" s="250">
        <v>2.4780092592592593E-2</v>
      </c>
      <c r="C86" s="223">
        <f t="shared" si="6"/>
        <v>35.683333333333337</v>
      </c>
      <c r="D86" s="223">
        <f t="shared" si="5"/>
        <v>33.369946509201796</v>
      </c>
      <c r="E86" s="228">
        <f>'5K'!$E86*(1-$K$2)+'10K'!$E86*$K$2</f>
        <v>0.62681151319493045</v>
      </c>
      <c r="F86" s="270">
        <f t="shared" si="7"/>
        <v>93.516898204208658</v>
      </c>
      <c r="G86" s="223">
        <v>33.440820807115649</v>
      </c>
      <c r="H86" s="216">
        <v>80</v>
      </c>
      <c r="I86" s="185" t="s">
        <v>2086</v>
      </c>
      <c r="J86" s="146" t="s">
        <v>1474</v>
      </c>
      <c r="K86" s="146" t="s">
        <v>1603</v>
      </c>
      <c r="L86" s="146" t="s">
        <v>140</v>
      </c>
      <c r="M86" s="493">
        <v>9774</v>
      </c>
      <c r="N86" s="179"/>
      <c r="O86" s="146" t="s">
        <v>141</v>
      </c>
      <c r="P86" s="493">
        <v>39189</v>
      </c>
    </row>
    <row r="87" spans="1:18" ht="15.75">
      <c r="A87" s="216">
        <v>81</v>
      </c>
      <c r="B87" s="230">
        <v>2.5289351851851851E-2</v>
      </c>
      <c r="C87" s="223"/>
      <c r="D87" s="223">
        <f t="shared" si="5"/>
        <v>34.16934544722077</v>
      </c>
      <c r="E87" s="228">
        <f>'5K'!$E87*(1-$K$2)+'10K'!$E87*$K$2</f>
        <v>0.61214712757595302</v>
      </c>
      <c r="F87" s="270"/>
      <c r="G87" s="223">
        <v>34.246617075207311</v>
      </c>
      <c r="H87" s="216">
        <v>81</v>
      </c>
      <c r="I87" s="185" t="s">
        <v>2087</v>
      </c>
      <c r="J87" s="1" t="s">
        <v>1457</v>
      </c>
      <c r="K87" s="1" t="s">
        <v>1606</v>
      </c>
      <c r="L87" s="146" t="s">
        <v>123</v>
      </c>
      <c r="M87" s="493">
        <v>2750</v>
      </c>
      <c r="N87" s="1" t="s">
        <v>1347</v>
      </c>
      <c r="O87" s="1" t="s">
        <v>1354</v>
      </c>
      <c r="P87" s="281">
        <v>32585</v>
      </c>
      <c r="Q87" s="216" t="s">
        <v>2178</v>
      </c>
    </row>
    <row r="88" spans="1:18">
      <c r="A88" s="216">
        <v>82</v>
      </c>
      <c r="B88" s="230">
        <v>2.5497685185185186E-2</v>
      </c>
      <c r="C88" s="223">
        <f t="shared" si="6"/>
        <v>36.716666666666669</v>
      </c>
      <c r="D88" s="223">
        <f t="shared" si="5"/>
        <v>35.045065630823402</v>
      </c>
      <c r="E88" s="228">
        <f>'5K'!$E88*(1-$K$2)+'10K'!$E88*$K$2</f>
        <v>0.59685054914748681</v>
      </c>
      <c r="F88" s="270">
        <f t="shared" si="7"/>
        <v>95.447296316359683</v>
      </c>
      <c r="G88" s="223">
        <v>35.130191621143361</v>
      </c>
      <c r="H88" s="216">
        <v>82</v>
      </c>
      <c r="I88" s="185" t="s">
        <v>2088</v>
      </c>
      <c r="J88" s="146" t="s">
        <v>1457</v>
      </c>
      <c r="K88" s="146" t="s">
        <v>1606</v>
      </c>
      <c r="L88" s="146" t="s">
        <v>123</v>
      </c>
      <c r="M88" s="493">
        <v>2750</v>
      </c>
      <c r="N88" s="179" t="s">
        <v>2190</v>
      </c>
      <c r="O88" s="153" t="s">
        <v>2191</v>
      </c>
      <c r="P88" s="493">
        <v>32886</v>
      </c>
      <c r="Q88" s="216" t="s">
        <v>2178</v>
      </c>
    </row>
    <row r="89" spans="1:18">
      <c r="A89" s="216">
        <v>83</v>
      </c>
      <c r="B89" s="230">
        <v>2.9259259259259259E-2</v>
      </c>
      <c r="C89" s="223">
        <f t="shared" si="6"/>
        <v>42.133333333333333</v>
      </c>
      <c r="D89" s="223">
        <f t="shared" si="5"/>
        <v>36.003999836302086</v>
      </c>
      <c r="E89" s="228">
        <f>'5K'!$E89*(1-$K$2)+'10K'!$E89*$K$2</f>
        <v>0.58095397071902055</v>
      </c>
      <c r="F89" s="270">
        <f t="shared" si="7"/>
        <v>85.45253125704609</v>
      </c>
      <c r="G89" s="223">
        <v>36.100679463959281</v>
      </c>
      <c r="H89" s="216">
        <v>83</v>
      </c>
      <c r="I89" s="185" t="s">
        <v>2089</v>
      </c>
      <c r="J89" s="146" t="s">
        <v>1411</v>
      </c>
      <c r="K89" s="146" t="s">
        <v>2192</v>
      </c>
      <c r="L89" s="146" t="s">
        <v>123</v>
      </c>
      <c r="M89" s="493">
        <v>2217</v>
      </c>
      <c r="N89" s="179" t="s">
        <v>2193</v>
      </c>
      <c r="O89" s="153" t="s">
        <v>2194</v>
      </c>
      <c r="P89" s="493">
        <v>32789</v>
      </c>
      <c r="Q89" s="216" t="s">
        <v>2178</v>
      </c>
    </row>
    <row r="90" spans="1:18">
      <c r="A90" s="216">
        <v>84</v>
      </c>
      <c r="B90" s="230">
        <v>2.6342592592592591E-2</v>
      </c>
      <c r="C90" s="223">
        <f t="shared" si="6"/>
        <v>37.93333333333333</v>
      </c>
      <c r="D90" s="223">
        <f t="shared" si="5"/>
        <v>37.063027376271641</v>
      </c>
      <c r="E90" s="228">
        <f>'5K'!$E90*(1-$K$2)+'10K'!$E90*$K$2</f>
        <v>0.5643539707190206</v>
      </c>
      <c r="F90" s="270">
        <f t="shared" si="7"/>
        <v>97.705696071014884</v>
      </c>
      <c r="G90" s="223">
        <v>37.168831245251461</v>
      </c>
      <c r="H90" s="216">
        <v>84</v>
      </c>
      <c r="I90" s="185" t="s">
        <v>2090</v>
      </c>
      <c r="J90" s="146" t="s">
        <v>1457</v>
      </c>
      <c r="K90" s="146" t="s">
        <v>1606</v>
      </c>
      <c r="L90" s="146" t="s">
        <v>123</v>
      </c>
      <c r="M90" s="493">
        <v>2750</v>
      </c>
      <c r="N90" s="1" t="s">
        <v>2195</v>
      </c>
      <c r="O90" s="1" t="s">
        <v>1354</v>
      </c>
      <c r="P90" s="501">
        <v>33684</v>
      </c>
      <c r="Q90" s="216" t="s">
        <v>2178</v>
      </c>
    </row>
    <row r="91" spans="1:18">
      <c r="A91" s="216">
        <v>85</v>
      </c>
      <c r="B91" s="230">
        <v>2.8634259259259259E-2</v>
      </c>
      <c r="C91" s="223">
        <f t="shared" si="6"/>
        <v>41.233333333333334</v>
      </c>
      <c r="D91" s="223">
        <f t="shared" si="5"/>
        <v>38.23036755470789</v>
      </c>
      <c r="E91" s="228">
        <f>'5K'!$E91*(1-$K$2)+'10K'!$E91*$K$2</f>
        <v>0.54712177790953187</v>
      </c>
      <c r="F91" s="270">
        <f t="shared" si="7"/>
        <v>92.717140391369171</v>
      </c>
      <c r="G91" s="223">
        <v>38.347377308638841</v>
      </c>
      <c r="H91" s="216">
        <v>85</v>
      </c>
      <c r="I91" s="185" t="s">
        <v>2091</v>
      </c>
      <c r="J91" s="146" t="s">
        <v>1474</v>
      </c>
      <c r="K91" s="146" t="s">
        <v>1603</v>
      </c>
      <c r="L91" s="146" t="s">
        <v>140</v>
      </c>
      <c r="M91" s="493">
        <v>9774</v>
      </c>
      <c r="N91" s="179"/>
      <c r="O91" s="153" t="s">
        <v>141</v>
      </c>
      <c r="P91" s="493">
        <v>41121</v>
      </c>
    </row>
    <row r="92" spans="1:18" ht="15.75">
      <c r="A92" s="216">
        <v>86</v>
      </c>
      <c r="B92" s="230">
        <v>3.528935185185185E-2</v>
      </c>
      <c r="C92" s="223"/>
      <c r="D92" s="223">
        <f t="shared" si="5"/>
        <v>39.523442798006464</v>
      </c>
      <c r="E92" s="228">
        <f>'5K'!$E92*(1-$K$2)+'10K'!$E92*$K$2</f>
        <v>0.52922177790953184</v>
      </c>
      <c r="F92" s="270"/>
      <c r="G92" s="223">
        <v>39.651495678072472</v>
      </c>
      <c r="H92" s="216">
        <v>86</v>
      </c>
      <c r="I92" s="503" t="s">
        <v>486</v>
      </c>
      <c r="J92" s="1" t="s">
        <v>2012</v>
      </c>
      <c r="K92" s="1" t="s">
        <v>2196</v>
      </c>
      <c r="L92" s="146" t="s">
        <v>123</v>
      </c>
      <c r="M92" s="281">
        <v>8825</v>
      </c>
      <c r="N92" s="1" t="s">
        <v>2197</v>
      </c>
      <c r="O92" s="1" t="s">
        <v>2198</v>
      </c>
      <c r="P92" s="501">
        <v>40355</v>
      </c>
    </row>
    <row r="93" spans="1:18" ht="15.75">
      <c r="A93" s="216">
        <v>87</v>
      </c>
      <c r="B93" s="230">
        <v>3.6111111111111108E-2</v>
      </c>
      <c r="C93" s="223"/>
      <c r="D93" s="223">
        <f t="shared" si="5"/>
        <v>40.952528743380988</v>
      </c>
      <c r="E93" s="228">
        <f>'5K'!$E93*(1-$K$2)+'10K'!$E93*$K$2</f>
        <v>0.51075397071902062</v>
      </c>
      <c r="F93" s="270"/>
      <c r="G93" s="223">
        <v>41.099420175441537</v>
      </c>
      <c r="H93" s="216">
        <v>87</v>
      </c>
      <c r="I93" s="503">
        <v>2.036111111111111</v>
      </c>
      <c r="J93" s="1" t="s">
        <v>1489</v>
      </c>
      <c r="K93" s="1" t="s">
        <v>1686</v>
      </c>
      <c r="L93" s="146" t="s">
        <v>123</v>
      </c>
      <c r="M93" s="281">
        <v>9004</v>
      </c>
      <c r="N93" s="1" t="s">
        <v>2199</v>
      </c>
      <c r="O93" s="1" t="s">
        <v>1353</v>
      </c>
      <c r="P93" s="501">
        <v>41062</v>
      </c>
      <c r="Q93" s="216" t="s">
        <v>2170</v>
      </c>
    </row>
    <row r="94" spans="1:18" ht="15.75">
      <c r="A94" s="216">
        <v>88</v>
      </c>
      <c r="B94" s="230">
        <v>3.3101851851851855E-2</v>
      </c>
      <c r="C94" s="223"/>
      <c r="D94" s="223">
        <f t="shared" si="5"/>
        <v>42.555209580581938</v>
      </c>
      <c r="E94" s="228">
        <f>'5K'!$E94*(1-$K$2)+'10K'!$E94*$K$2</f>
        <v>0.49151835633799812</v>
      </c>
      <c r="F94" s="270"/>
      <c r="G94" s="223">
        <v>42.713240130965325</v>
      </c>
      <c r="H94" s="216">
        <v>88</v>
      </c>
      <c r="I94" s="503" t="s">
        <v>2092</v>
      </c>
      <c r="J94" s="1" t="s">
        <v>1489</v>
      </c>
      <c r="K94" s="1" t="s">
        <v>1686</v>
      </c>
      <c r="L94" s="146" t="s">
        <v>123</v>
      </c>
      <c r="M94" s="281">
        <v>9004</v>
      </c>
      <c r="N94" s="1"/>
      <c r="O94" s="1" t="s">
        <v>286</v>
      </c>
      <c r="P94" s="501">
        <v>41230</v>
      </c>
      <c r="R94" s="216" t="s">
        <v>2200</v>
      </c>
    </row>
    <row r="95" spans="1:18" ht="15.75">
      <c r="A95" s="216">
        <v>89</v>
      </c>
      <c r="B95" s="230">
        <v>4.4166666666666667E-2</v>
      </c>
      <c r="C95" s="223"/>
      <c r="D95" s="223">
        <f t="shared" si="5"/>
        <v>44.344778398897986</v>
      </c>
      <c r="E95" s="228">
        <f>'5K'!$E95*(1-$K$2)+'10K'!$E95*$K$2</f>
        <v>0.47168274195697557</v>
      </c>
      <c r="F95" s="270"/>
      <c r="G95" s="223">
        <v>44.519965934085675</v>
      </c>
      <c r="H95" s="216">
        <v>89</v>
      </c>
      <c r="I95" s="503" t="s">
        <v>2093</v>
      </c>
      <c r="J95" s="1" t="s">
        <v>2012</v>
      </c>
      <c r="K95" s="1" t="s">
        <v>2196</v>
      </c>
      <c r="L95" s="146" t="s">
        <v>123</v>
      </c>
      <c r="M95" s="281">
        <v>8825</v>
      </c>
      <c r="N95" s="1" t="s">
        <v>1350</v>
      </c>
      <c r="O95" s="1" t="s">
        <v>2201</v>
      </c>
      <c r="P95" s="501">
        <v>41426</v>
      </c>
      <c r="Q95" s="216" t="s">
        <v>2170</v>
      </c>
    </row>
    <row r="96" spans="1:18" ht="15.75">
      <c r="A96" s="216">
        <v>90</v>
      </c>
      <c r="B96" s="230">
        <v>4.1388888888888892E-2</v>
      </c>
      <c r="C96" s="223"/>
      <c r="D96" s="223">
        <f t="shared" si="5"/>
        <v>46.349712299694005</v>
      </c>
      <c r="E96" s="228">
        <f>'5K'!$E96*(1-$K$2)+'10K'!$E96*$K$2</f>
        <v>0.45127932038544183</v>
      </c>
      <c r="F96" s="270"/>
      <c r="G96" s="223">
        <v>46.55296949192995</v>
      </c>
      <c r="H96" s="216">
        <v>90</v>
      </c>
      <c r="I96" s="503" t="s">
        <v>2094</v>
      </c>
      <c r="J96" s="1" t="s">
        <v>1401</v>
      </c>
      <c r="K96" s="1" t="s">
        <v>1626</v>
      </c>
      <c r="L96" s="146" t="s">
        <v>123</v>
      </c>
      <c r="M96" s="281" t="s">
        <v>1627</v>
      </c>
      <c r="N96" s="1" t="s">
        <v>2202</v>
      </c>
      <c r="O96" s="1" t="s">
        <v>2203</v>
      </c>
      <c r="P96" s="501">
        <v>32586</v>
      </c>
      <c r="Q96" s="216" t="s">
        <v>2170</v>
      </c>
    </row>
    <row r="97" spans="1:18" ht="15.75">
      <c r="A97" s="216">
        <v>91</v>
      </c>
      <c r="B97" s="230">
        <v>3.9004629629629632E-2</v>
      </c>
      <c r="C97" s="223"/>
      <c r="D97" s="223">
        <f t="shared" si="5"/>
        <v>48.631186146066113</v>
      </c>
      <c r="E97" s="228">
        <f>'5K'!$E97*(1-$K$2)+'10K'!$E97*$K$2</f>
        <v>0.43010809162339669</v>
      </c>
      <c r="F97" s="270"/>
      <c r="G97" s="223">
        <v>48.853962994699067</v>
      </c>
      <c r="H97" s="216">
        <v>91</v>
      </c>
      <c r="I97" s="503" t="s">
        <v>2095</v>
      </c>
      <c r="J97" s="1" t="s">
        <v>1401</v>
      </c>
      <c r="K97" s="1" t="s">
        <v>1626</v>
      </c>
      <c r="L97" s="146" t="s">
        <v>123</v>
      </c>
      <c r="M97" s="281" t="s">
        <v>1627</v>
      </c>
      <c r="N97" s="1" t="s">
        <v>2202</v>
      </c>
      <c r="O97" s="1" t="s">
        <v>2203</v>
      </c>
      <c r="P97" s="501">
        <v>32957</v>
      </c>
      <c r="Q97" s="216" t="s">
        <v>2204</v>
      </c>
    </row>
    <row r="98" spans="1:18">
      <c r="A98" s="216">
        <v>92</v>
      </c>
      <c r="B98" s="230">
        <v>5.6203703703703707E-2</v>
      </c>
      <c r="C98" s="223"/>
      <c r="D98" s="223">
        <f t="shared" si="5"/>
        <v>51.224047028467261</v>
      </c>
      <c r="E98" s="228">
        <f>'5K'!$E98*(1-$K$2)+'10K'!$E98*$K$2</f>
        <v>0.40833686286135168</v>
      </c>
      <c r="F98" s="270"/>
      <c r="G98" s="223">
        <v>51.47576618963847</v>
      </c>
      <c r="H98" s="216">
        <v>92</v>
      </c>
      <c r="I98" s="246" t="s">
        <v>2096</v>
      </c>
      <c r="J98" s="216" t="s">
        <v>2015</v>
      </c>
      <c r="K98" s="216" t="s">
        <v>2016</v>
      </c>
      <c r="L98" s="216" t="s">
        <v>123</v>
      </c>
      <c r="N98" s="216" t="s">
        <v>1350</v>
      </c>
      <c r="O98" s="216" t="s">
        <v>1354</v>
      </c>
      <c r="P98" s="493">
        <v>43540</v>
      </c>
      <c r="Q98" s="216" t="s">
        <v>2205</v>
      </c>
    </row>
    <row r="99" spans="1:18">
      <c r="A99" s="216">
        <v>93</v>
      </c>
      <c r="B99" s="230">
        <v>5.6064814814814817E-2</v>
      </c>
      <c r="C99" s="223"/>
      <c r="D99" s="223">
        <f t="shared" si="5"/>
        <v>54.188560682257197</v>
      </c>
      <c r="E99" s="228">
        <f>'5K'!$E99*(1-$K$2)+'10K'!$E99*$K$2</f>
        <v>0.38599782690879531</v>
      </c>
      <c r="F99" s="270"/>
      <c r="G99" s="223">
        <v>54.48625473201016</v>
      </c>
      <c r="H99" s="216">
        <v>93</v>
      </c>
      <c r="I99" s="246" t="s">
        <v>2097</v>
      </c>
      <c r="J99" s="216" t="s">
        <v>1401</v>
      </c>
      <c r="K99" s="216" t="s">
        <v>1626</v>
      </c>
      <c r="L99" s="216" t="s">
        <v>123</v>
      </c>
      <c r="M99" s="216" t="s">
        <v>1627</v>
      </c>
      <c r="N99" s="216" t="s">
        <v>2202</v>
      </c>
      <c r="O99" s="216" t="s">
        <v>2203</v>
      </c>
      <c r="P99" s="493">
        <v>33685</v>
      </c>
      <c r="Q99" s="216" t="s">
        <v>2178</v>
      </c>
    </row>
    <row r="100" spans="1:18">
      <c r="A100" s="216">
        <v>94</v>
      </c>
      <c r="B100" s="230">
        <v>5.890046296296296E-2</v>
      </c>
      <c r="C100" s="223"/>
      <c r="D100" s="223">
        <f t="shared" si="5"/>
        <v>57.638981408724881</v>
      </c>
      <c r="E100" s="228">
        <f>'5K'!$E100*(1-$K$2)+'10K'!$E100*$K$2</f>
        <v>0.36289098376572776</v>
      </c>
      <c r="F100" s="270"/>
      <c r="G100" s="223">
        <v>57.974122659286664</v>
      </c>
      <c r="H100" s="216">
        <v>94</v>
      </c>
      <c r="I100" s="246" t="s">
        <v>2098</v>
      </c>
      <c r="J100" s="216" t="s">
        <v>1401</v>
      </c>
      <c r="K100" s="216" t="s">
        <v>1626</v>
      </c>
      <c r="L100" s="216" t="s">
        <v>123</v>
      </c>
      <c r="M100" s="216" t="s">
        <v>1627</v>
      </c>
      <c r="N100" s="216" t="s">
        <v>2202</v>
      </c>
      <c r="O100" s="216" t="s">
        <v>2203</v>
      </c>
      <c r="P100" s="493">
        <v>34049</v>
      </c>
      <c r="Q100" s="216" t="s">
        <v>2178</v>
      </c>
    </row>
    <row r="101" spans="1:18">
      <c r="A101" s="216">
        <v>95</v>
      </c>
      <c r="B101" s="230"/>
      <c r="C101" s="223"/>
      <c r="D101" s="223">
        <f t="shared" si="5"/>
        <v>61.667584540564647</v>
      </c>
      <c r="E101" s="228">
        <f>'5K'!$E101*(1-$K$2)+'10K'!$E101*$K$2</f>
        <v>0.33918414062266017</v>
      </c>
      <c r="F101" s="270"/>
      <c r="G101" s="223">
        <v>62.057511978235944</v>
      </c>
      <c r="H101" s="216">
        <v>95</v>
      </c>
      <c r="I101" s="246"/>
    </row>
    <row r="102" spans="1:18">
      <c r="A102" s="216">
        <v>96</v>
      </c>
      <c r="C102" s="223"/>
      <c r="D102" s="223">
        <f t="shared" si="5"/>
        <v>66.435506445053875</v>
      </c>
      <c r="E102" s="228">
        <f>'5K'!$E102*(1-$K$2)+'10K'!$E102*$K$2</f>
        <v>0.31484168309857008</v>
      </c>
      <c r="F102" s="270"/>
      <c r="G102" s="223">
        <v>66.89732403385625</v>
      </c>
      <c r="H102" s="216">
        <v>96</v>
      </c>
      <c r="I102" s="246"/>
    </row>
    <row r="103" spans="1:18">
      <c r="A103" s="216">
        <v>97</v>
      </c>
      <c r="C103" s="223"/>
      <c r="D103" s="223">
        <f t="shared" si="5"/>
        <v>72.159522478793875</v>
      </c>
      <c r="E103" s="228">
        <f>'5K'!$E103*(1-$K$2)+'10K'!$E103*$K$2</f>
        <v>0.28986703276499121</v>
      </c>
      <c r="G103" s="223">
        <v>72.718470452675277</v>
      </c>
      <c r="H103" s="216">
        <v>97</v>
      </c>
      <c r="I103" s="246"/>
    </row>
    <row r="104" spans="1:18">
      <c r="A104" s="216">
        <v>98</v>
      </c>
      <c r="B104" s="269">
        <v>8.3819444444444446E-2</v>
      </c>
      <c r="C104" s="223"/>
      <c r="D104" s="223">
        <f t="shared" si="5"/>
        <v>79.182777791544837</v>
      </c>
      <c r="E104" s="228">
        <f>'5K'!$E104*(1-$K$2)+'10K'!$E104*$K$2</f>
        <v>0.26415676805038979</v>
      </c>
      <c r="G104" s="223">
        <v>79.84519819319695</v>
      </c>
      <c r="H104" s="216">
        <v>98</v>
      </c>
      <c r="I104" s="246" t="s">
        <v>2099</v>
      </c>
      <c r="J104" s="216" t="s">
        <v>1384</v>
      </c>
      <c r="K104" s="216" t="s">
        <v>2206</v>
      </c>
      <c r="L104" s="216" t="s">
        <v>123</v>
      </c>
      <c r="M104" s="216">
        <v>3687</v>
      </c>
      <c r="O104" s="216" t="s">
        <v>237</v>
      </c>
      <c r="P104" s="216">
        <v>39614</v>
      </c>
      <c r="R104" s="216" t="s">
        <v>2207</v>
      </c>
    </row>
    <row r="105" spans="1:18">
      <c r="A105" s="216">
        <v>99</v>
      </c>
      <c r="C105" s="223"/>
      <c r="D105" s="223">
        <f>E$4/E105</f>
        <v>87.929970214282847</v>
      </c>
      <c r="E105" s="228">
        <f>'5K'!$E105*(1-$K$2)+'10K'!$E105*$K$2</f>
        <v>0.23787869614527721</v>
      </c>
      <c r="G105" s="223">
        <v>88.762712344352778</v>
      </c>
      <c r="H105" s="216">
        <v>99</v>
      </c>
      <c r="I105" s="246"/>
    </row>
    <row r="106" spans="1:18">
      <c r="A106" s="216">
        <v>100</v>
      </c>
      <c r="D106" s="223">
        <f>E$4/E106</f>
        <v>99.145955273122823</v>
      </c>
      <c r="E106" s="228">
        <f>'5K'!$E106*(1-$K$2)+'10K'!$E106*$K$2</f>
        <v>0.21096843143067581</v>
      </c>
      <c r="G106" s="223">
        <v>100.23117209001997</v>
      </c>
    </row>
    <row r="107" spans="1:18">
      <c r="E107" s="228"/>
    </row>
    <row r="108" spans="1:18">
      <c r="E108" s="228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6" customWidth="1"/>
    <col min="6" max="7" width="10.6640625" style="216" customWidth="1"/>
    <col min="8" max="16384" width="9.6640625" style="216"/>
  </cols>
  <sheetData>
    <row r="1" spans="1:11" ht="47.25">
      <c r="A1" s="212" t="s">
        <v>52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1323</v>
      </c>
    </row>
    <row r="2" spans="1:11" ht="21.7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K2" s="213">
        <f>Parameters!M17</f>
        <v>0.68647273752760152</v>
      </c>
    </row>
    <row r="3" spans="1:11" ht="17.2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</row>
    <row r="4" spans="1:11" ht="15.75">
      <c r="A4" s="213"/>
      <c r="B4" s="213"/>
      <c r="C4" s="213"/>
      <c r="D4" s="220">
        <f>Parameters!G17</f>
        <v>1.462962962962963E-2</v>
      </c>
      <c r="E4" s="221">
        <f>D4*1440</f>
        <v>21.066666666666666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1" ht="15.75">
      <c r="A5" s="213"/>
      <c r="B5" s="213"/>
      <c r="C5" s="213"/>
      <c r="D5" s="220"/>
      <c r="E5" s="213">
        <f>E4*60</f>
        <v>1264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1" ht="31.5">
      <c r="A6" s="224" t="s">
        <v>42</v>
      </c>
      <c r="B6" s="224" t="s">
        <v>32</v>
      </c>
      <c r="C6" s="224" t="s">
        <v>43</v>
      </c>
      <c r="D6" s="224" t="s">
        <v>112</v>
      </c>
      <c r="E6" s="224" t="s">
        <v>116</v>
      </c>
    </row>
    <row r="7" spans="1:11">
      <c r="A7" s="216">
        <v>1</v>
      </c>
    </row>
    <row r="8" spans="1:11">
      <c r="A8" s="216">
        <v>2</v>
      </c>
    </row>
    <row r="9" spans="1:11">
      <c r="A9" s="216">
        <v>3</v>
      </c>
      <c r="B9" s="227"/>
      <c r="C9" s="223"/>
      <c r="D9" s="223"/>
      <c r="E9" s="228">
        <f>'5K'!$E9*(1-$K$2)+'10K'!$E9*$K$2</f>
        <v>0.3912404578403309</v>
      </c>
    </row>
    <row r="10" spans="1:11">
      <c r="A10" s="216">
        <v>4</v>
      </c>
      <c r="B10" s="230"/>
      <c r="C10" s="223"/>
      <c r="D10" s="223">
        <f>E$4/E10</f>
        <v>45.71384230565716</v>
      </c>
      <c r="E10" s="228">
        <f>'5K'!$E10*(1-$K$2)+'10K'!$E10*$K$2</f>
        <v>0.46083780325898427</v>
      </c>
    </row>
    <row r="11" spans="1:11">
      <c r="A11" s="216">
        <v>5</v>
      </c>
      <c r="B11" s="230"/>
      <c r="C11" s="223"/>
      <c r="D11" s="223">
        <f t="shared" ref="D11:D41" si="0">E$4/E11</f>
        <v>40.03666698336518</v>
      </c>
      <c r="E11" s="228">
        <f>'5K'!$E11*(1-$K$2)+'10K'!$E11*$K$2</f>
        <v>0.52618432686765981</v>
      </c>
    </row>
    <row r="12" spans="1:11">
      <c r="A12" s="216">
        <v>6</v>
      </c>
      <c r="B12" s="230"/>
      <c r="C12" s="223"/>
      <c r="D12" s="223">
        <f t="shared" si="0"/>
        <v>35.869672092365036</v>
      </c>
      <c r="E12" s="228">
        <f>'5K'!$E12*(1-$K$2)+'10K'!$E12*$K$2</f>
        <v>0.58731138139260453</v>
      </c>
    </row>
    <row r="13" spans="1:11">
      <c r="A13" s="216">
        <v>7</v>
      </c>
      <c r="B13" s="230"/>
      <c r="C13" s="223"/>
      <c r="D13" s="223">
        <f t="shared" si="0"/>
        <v>32.704279892415315</v>
      </c>
      <c r="E13" s="228">
        <f>'5K'!$E13*(1-$K$2)+'10K'!$E13*$K$2</f>
        <v>0.6441562613813242</v>
      </c>
    </row>
    <row r="14" spans="1:11">
      <c r="A14" s="216">
        <v>8</v>
      </c>
      <c r="B14" s="230"/>
      <c r="C14" s="223"/>
      <c r="D14" s="223">
        <f t="shared" si="0"/>
        <v>30.235603881700893</v>
      </c>
      <c r="E14" s="228">
        <f>'5K'!$E14*(1-$K$2)+'10K'!$E14*$K$2</f>
        <v>0.69675031956006594</v>
      </c>
    </row>
    <row r="15" spans="1:11">
      <c r="A15" s="216">
        <v>9</v>
      </c>
      <c r="B15" s="230"/>
      <c r="C15" s="223"/>
      <c r="D15" s="223">
        <f t="shared" si="0"/>
        <v>28.273854335520415</v>
      </c>
      <c r="E15" s="228">
        <f>'5K'!$E15*(1-$K$2)+'10K'!$E15*$K$2</f>
        <v>0.74509355592882975</v>
      </c>
    </row>
    <row r="16" spans="1:11">
      <c r="A16" s="216">
        <v>10</v>
      </c>
      <c r="B16" s="230"/>
      <c r="C16" s="223"/>
      <c r="D16" s="223">
        <f t="shared" si="0"/>
        <v>26.694172798903374</v>
      </c>
      <c r="E16" s="228">
        <f>'5K'!$E16*(1-$K$2)+'10K'!$E16*$K$2</f>
        <v>0.78918597048761552</v>
      </c>
    </row>
    <row r="17" spans="1:5">
      <c r="A17" s="216">
        <v>11</v>
      </c>
      <c r="B17" s="230"/>
      <c r="C17" s="223"/>
      <c r="D17" s="223">
        <f t="shared" si="0"/>
        <v>25.410337264396802</v>
      </c>
      <c r="E17" s="228">
        <f>'5K'!$E17*(1-$K$2)+'10K'!$E17*$K$2</f>
        <v>0.82905891596267067</v>
      </c>
    </row>
    <row r="18" spans="1:5">
      <c r="A18" s="216">
        <v>12</v>
      </c>
      <c r="B18" s="230"/>
      <c r="C18" s="223"/>
      <c r="D18" s="223">
        <f t="shared" si="0"/>
        <v>24.364395183163399</v>
      </c>
      <c r="E18" s="228">
        <f>'5K'!$E18*(1-$K$2)+'10K'!$E18*$K$2</f>
        <v>0.86464968690150079</v>
      </c>
    </row>
    <row r="19" spans="1:5">
      <c r="A19" s="216">
        <v>13</v>
      </c>
      <c r="B19" s="230"/>
      <c r="C19" s="223"/>
      <c r="D19" s="223">
        <f t="shared" si="0"/>
        <v>23.512176725616726</v>
      </c>
      <c r="E19" s="228">
        <f>'5K'!$E19*(1-$K$2)+'10K'!$E19*$K$2</f>
        <v>0.89598963603035298</v>
      </c>
    </row>
    <row r="20" spans="1:5">
      <c r="A20" s="216">
        <v>14</v>
      </c>
      <c r="B20" s="230"/>
      <c r="C20" s="223"/>
      <c r="D20" s="223">
        <f t="shared" si="0"/>
        <v>22.822176723284166</v>
      </c>
      <c r="E20" s="228">
        <f>'5K'!$E20*(1-$K$2)+'10K'!$E20*$K$2</f>
        <v>0.92307876334922723</v>
      </c>
    </row>
    <row r="21" spans="1:5">
      <c r="A21" s="216">
        <v>15</v>
      </c>
      <c r="B21" s="230"/>
      <c r="C21" s="223"/>
      <c r="D21" s="223">
        <f t="shared" si="0"/>
        <v>22.271156066670386</v>
      </c>
      <c r="E21" s="228">
        <f>'5K'!$E21*(1-$K$2)+'10K'!$E21*$K$2</f>
        <v>0.94591706885812343</v>
      </c>
    </row>
    <row r="22" spans="1:5">
      <c r="A22" s="216">
        <v>16</v>
      </c>
      <c r="B22" s="230"/>
      <c r="C22" s="223"/>
      <c r="D22" s="223">
        <f t="shared" si="0"/>
        <v>21.841246708674138</v>
      </c>
      <c r="E22" s="228">
        <f>'5K'!$E22*(1-$K$2)+'10K'!$E22*$K$2</f>
        <v>0.96453590528328903</v>
      </c>
    </row>
    <row r="23" spans="1:5">
      <c r="A23" s="216">
        <v>17</v>
      </c>
      <c r="B23" s="230"/>
      <c r="C23" s="223"/>
      <c r="D23" s="223">
        <f t="shared" si="0"/>
        <v>21.504826811854326</v>
      </c>
      <c r="E23" s="228">
        <f>'5K'!$E23*(1-$K$2)+'10K'!$E23*$K$2</f>
        <v>0.97962503260216316</v>
      </c>
    </row>
    <row r="24" spans="1:5">
      <c r="A24" s="216">
        <v>18</v>
      </c>
      <c r="B24" s="230"/>
      <c r="C24" s="223"/>
      <c r="D24" s="223">
        <f t="shared" si="0"/>
        <v>21.257394661230816</v>
      </c>
      <c r="E24" s="228">
        <f>'5K'!$E24*(1-$K$2)+'10K'!$E24*$K$2</f>
        <v>0.99102768718350986</v>
      </c>
    </row>
    <row r="25" spans="1:5">
      <c r="A25" s="216">
        <v>19</v>
      </c>
      <c r="B25" s="230"/>
      <c r="C25" s="223"/>
      <c r="D25" s="223">
        <f t="shared" si="0"/>
        <v>21.113045964140422</v>
      </c>
      <c r="E25" s="228">
        <f>'5K'!$E25*(1-$K$2)+'10K'!$E25*$K$2</f>
        <v>0.99780328723991174</v>
      </c>
    </row>
    <row r="26" spans="1:5">
      <c r="A26" s="216">
        <v>20</v>
      </c>
      <c r="B26" s="230"/>
      <c r="C26" s="223"/>
      <c r="D26" s="223">
        <f t="shared" si="0"/>
        <v>21.066666666666666</v>
      </c>
      <c r="E26" s="228">
        <f>'5K'!$E26*(1-$K$2)+'10K'!$E26*$K$2</f>
        <v>1</v>
      </c>
    </row>
    <row r="27" spans="1:5">
      <c r="A27" s="216">
        <v>21</v>
      </c>
      <c r="B27" s="230"/>
      <c r="C27" s="223"/>
      <c r="D27" s="223">
        <f t="shared" si="0"/>
        <v>21.066666666666666</v>
      </c>
      <c r="E27" s="228">
        <f>'5K'!$E27*(1-$K$2)+'10K'!$E27*$K$2</f>
        <v>1</v>
      </c>
    </row>
    <row r="28" spans="1:5">
      <c r="A28" s="216">
        <v>22</v>
      </c>
      <c r="B28" s="230"/>
      <c r="C28" s="223"/>
      <c r="D28" s="223">
        <f t="shared" si="0"/>
        <v>21.066666666666666</v>
      </c>
      <c r="E28" s="228">
        <f>'5K'!$E28*(1-$K$2)+'10K'!$E28*$K$2</f>
        <v>1</v>
      </c>
    </row>
    <row r="29" spans="1:5">
      <c r="A29" s="216">
        <v>23</v>
      </c>
      <c r="B29" s="230"/>
      <c r="C29" s="223"/>
      <c r="D29" s="223">
        <f t="shared" si="0"/>
        <v>21.066666666666666</v>
      </c>
      <c r="E29" s="228">
        <f>'5K'!$E29*(1-$K$2)+'10K'!$E29*$K$2</f>
        <v>1</v>
      </c>
    </row>
    <row r="30" spans="1:5">
      <c r="A30" s="216">
        <v>24</v>
      </c>
      <c r="B30" s="230"/>
      <c r="C30" s="223"/>
      <c r="D30" s="223">
        <f t="shared" si="0"/>
        <v>21.066666666666666</v>
      </c>
      <c r="E30" s="228">
        <f>'5K'!$E30*(1-$K$2)+'10K'!$E30*$K$2</f>
        <v>1</v>
      </c>
    </row>
    <row r="31" spans="1:5">
      <c r="A31" s="216">
        <v>25</v>
      </c>
      <c r="B31" s="230"/>
      <c r="C31" s="223"/>
      <c r="D31" s="223">
        <f t="shared" si="0"/>
        <v>21.066666666666666</v>
      </c>
      <c r="E31" s="228">
        <f>'5K'!$E31*(1-$K$2)+'10K'!$E31*$K$2</f>
        <v>1</v>
      </c>
    </row>
    <row r="32" spans="1:5">
      <c r="A32" s="216">
        <v>26</v>
      </c>
      <c r="B32" s="230"/>
      <c r="C32" s="223"/>
      <c r="D32" s="223">
        <f t="shared" si="0"/>
        <v>21.066666666666666</v>
      </c>
      <c r="E32" s="228">
        <f>'5K'!$E32*(1-$K$2)+'10K'!$E32*$K$2</f>
        <v>1</v>
      </c>
    </row>
    <row r="33" spans="1:5">
      <c r="A33" s="216">
        <v>27</v>
      </c>
      <c r="B33" s="230"/>
      <c r="C33" s="223"/>
      <c r="D33" s="223">
        <f t="shared" si="0"/>
        <v>21.066666666666666</v>
      </c>
      <c r="E33" s="228">
        <f>'5K'!$E33*(1-$K$2)+'10K'!$E33*$K$2</f>
        <v>1</v>
      </c>
    </row>
    <row r="34" spans="1:5">
      <c r="A34" s="216">
        <v>28</v>
      </c>
      <c r="B34" s="230"/>
      <c r="C34" s="223"/>
      <c r="D34" s="223">
        <f t="shared" si="0"/>
        <v>21.066666666666666</v>
      </c>
      <c r="E34" s="228">
        <f>'5K'!$E34*(1-$K$2)+'10K'!$E34*$K$2</f>
        <v>1</v>
      </c>
    </row>
    <row r="35" spans="1:5">
      <c r="A35" s="216">
        <v>29</v>
      </c>
      <c r="B35" s="230"/>
      <c r="C35" s="223"/>
      <c r="D35" s="223">
        <f t="shared" si="0"/>
        <v>21.066666666666666</v>
      </c>
      <c r="E35" s="228">
        <f>'5K'!$E35*(1-$K$2)+'10K'!$E35*$K$2</f>
        <v>1</v>
      </c>
    </row>
    <row r="36" spans="1:5">
      <c r="A36" s="216">
        <v>30</v>
      </c>
      <c r="B36" s="230"/>
      <c r="C36" s="223"/>
      <c r="D36" s="223">
        <f t="shared" si="0"/>
        <v>21.071666858318995</v>
      </c>
      <c r="E36" s="228">
        <f>'5K'!$E36*(1-$K$2)+'10K'!$E36*$K$2</f>
        <v>0.99976270545249457</v>
      </c>
    </row>
    <row r="37" spans="1:5">
      <c r="A37" s="216">
        <v>31</v>
      </c>
      <c r="B37" s="230"/>
      <c r="C37" s="223"/>
      <c r="D37" s="223">
        <f t="shared" si="0"/>
        <v>21.09263914538208</v>
      </c>
      <c r="E37" s="228">
        <f>'5K'!$E37*(1-$K$2)+'10K'!$E37*$K$2</f>
        <v>0.99876864727375281</v>
      </c>
    </row>
    <row r="38" spans="1:5">
      <c r="A38" s="216">
        <v>32</v>
      </c>
      <c r="B38" s="230"/>
      <c r="C38" s="223"/>
      <c r="D38" s="223">
        <f t="shared" si="0"/>
        <v>21.131008050220256</v>
      </c>
      <c r="E38" s="228">
        <f>'5K'!$E38*(1-$K$2)+'10K'!$E38*$K$2</f>
        <v>0.99695512001128039</v>
      </c>
    </row>
    <row r="39" spans="1:5">
      <c r="A39" s="216">
        <v>33</v>
      </c>
      <c r="B39" s="230"/>
      <c r="C39" s="223"/>
      <c r="D39" s="223">
        <f t="shared" si="0"/>
        <v>21.186963626047874</v>
      </c>
      <c r="E39" s="228">
        <f>'5K'!$E39*(1-$K$2)+'10K'!$E39*$K$2</f>
        <v>0.99432212366507722</v>
      </c>
    </row>
    <row r="40" spans="1:5">
      <c r="A40" s="216">
        <v>34</v>
      </c>
      <c r="B40" s="230"/>
      <c r="C40" s="223"/>
      <c r="D40" s="223">
        <f t="shared" si="0"/>
        <v>21.260112194483874</v>
      </c>
      <c r="E40" s="228">
        <f>'5K'!$E40*(1-$K$2)+'10K'!$E40*$K$2</f>
        <v>0.99090101096139094</v>
      </c>
    </row>
    <row r="41" spans="1:5">
      <c r="A41" s="216">
        <v>35</v>
      </c>
      <c r="B41" s="230"/>
      <c r="C41" s="223"/>
      <c r="D41" s="223">
        <f t="shared" si="0"/>
        <v>21.352164830287993</v>
      </c>
      <c r="E41" s="228">
        <f>'5K'!$E41*(1-$K$2)+'10K'!$E41*$K$2</f>
        <v>0.98662907644772635</v>
      </c>
    </row>
    <row r="42" spans="1:5">
      <c r="A42" s="216">
        <v>36</v>
      </c>
      <c r="B42" s="230"/>
      <c r="C42" s="223"/>
      <c r="D42" s="223">
        <f t="shared" ref="D42:D73" si="1">E$4/E42</f>
        <v>21.458124180451925</v>
      </c>
      <c r="E42" s="228">
        <f>'5K'!$E42*(1-$K$2)+'10K'!$E42*$K$2</f>
        <v>0.98175714193406183</v>
      </c>
    </row>
    <row r="43" spans="1:5">
      <c r="A43" s="216">
        <v>37</v>
      </c>
      <c r="B43" s="230"/>
      <c r="C43" s="223"/>
      <c r="D43" s="223">
        <f t="shared" si="1"/>
        <v>21.574236749409366</v>
      </c>
      <c r="E43" s="228">
        <f>'5K'!$E43*(1-$K$2)+'10K'!$E43*$K$2</f>
        <v>0.97647332377788087</v>
      </c>
    </row>
    <row r="44" spans="1:5">
      <c r="A44" s="216">
        <v>38</v>
      </c>
      <c r="B44" s="230"/>
      <c r="C44" s="223"/>
      <c r="D44" s="223">
        <f t="shared" si="1"/>
        <v>21.700816118645971</v>
      </c>
      <c r="E44" s="228">
        <f>'5K'!$E44*(1-$K$2)+'10K'!$E44*$K$2</f>
        <v>0.97077762197918338</v>
      </c>
    </row>
    <row r="45" spans="1:5">
      <c r="A45" s="216">
        <v>39</v>
      </c>
      <c r="B45" s="230"/>
      <c r="C45" s="223"/>
      <c r="D45" s="223">
        <f t="shared" si="1"/>
        <v>21.838209821745082</v>
      </c>
      <c r="E45" s="228">
        <f>'5K'!$E45*(1-$K$2)+'10K'!$E45*$K$2</f>
        <v>0.96467003653796923</v>
      </c>
    </row>
    <row r="46" spans="1:5">
      <c r="A46" s="216">
        <v>40</v>
      </c>
      <c r="B46" s="230"/>
      <c r="C46" s="223"/>
      <c r="D46" s="223">
        <f t="shared" si="1"/>
        <v>21.986801847479796</v>
      </c>
      <c r="E46" s="228">
        <f>'5K'!$E46*(1-$K$2)+'10K'!$E46*$K$2</f>
        <v>0.95815056745423854</v>
      </c>
    </row>
    <row r="47" spans="1:5">
      <c r="A47" s="216">
        <v>41</v>
      </c>
      <c r="B47" s="230"/>
      <c r="C47" s="223"/>
      <c r="D47" s="223">
        <f t="shared" si="1"/>
        <v>22.147015472864318</v>
      </c>
      <c r="E47" s="228">
        <f>'5K'!$E47*(1-$K$2)+'10K'!$E47*$K$2</f>
        <v>0.9512192147279912</v>
      </c>
    </row>
    <row r="48" spans="1:5">
      <c r="A48" s="216">
        <v>42</v>
      </c>
      <c r="B48" s="230"/>
      <c r="C48" s="223"/>
      <c r="D48" s="223">
        <f t="shared" si="1"/>
        <v>22.317693320770807</v>
      </c>
      <c r="E48" s="228">
        <f>'5K'!$E48*(1-$K$2)+'10K'!$E48*$K$2</f>
        <v>0.94394462563298032</v>
      </c>
    </row>
    <row r="49" spans="1:5">
      <c r="A49" s="216">
        <v>43</v>
      </c>
      <c r="B49" s="230"/>
      <c r="C49" s="223"/>
      <c r="D49" s="223">
        <f t="shared" si="1"/>
        <v>22.49267074354481</v>
      </c>
      <c r="E49" s="228">
        <f>'5K'!$E49*(1-$K$2)+'10K'!$E49*$K$2</f>
        <v>0.93660138926421643</v>
      </c>
    </row>
    <row r="50" spans="1:5">
      <c r="A50" s="216">
        <v>44</v>
      </c>
      <c r="B50" s="230"/>
      <c r="C50" s="223"/>
      <c r="D50" s="223">
        <f t="shared" si="1"/>
        <v>22.670413599305594</v>
      </c>
      <c r="E50" s="228">
        <f>'5K'!$E50*(1-$K$2)+'10K'!$E50*$K$2</f>
        <v>0.92925815289545266</v>
      </c>
    </row>
    <row r="51" spans="1:5">
      <c r="A51" s="216">
        <v>45</v>
      </c>
      <c r="B51" s="230"/>
      <c r="C51" s="223"/>
      <c r="D51" s="223">
        <f t="shared" si="1"/>
        <v>22.850987969730721</v>
      </c>
      <c r="E51" s="228">
        <f>'5K'!$E51*(1-$K$2)+'10K'!$E51*$K$2</f>
        <v>0.92191491652668878</v>
      </c>
    </row>
    <row r="52" spans="1:5">
      <c r="A52" s="216">
        <v>46</v>
      </c>
      <c r="B52" s="230"/>
      <c r="C52" s="223"/>
      <c r="D52" s="223">
        <f t="shared" si="1"/>
        <v>23.034462058817464</v>
      </c>
      <c r="E52" s="228">
        <f>'5K'!$E52*(1-$K$2)+'10K'!$E52*$K$2</f>
        <v>0.91457168015792512</v>
      </c>
    </row>
    <row r="53" spans="1:5">
      <c r="A53" s="216">
        <v>47</v>
      </c>
      <c r="B53" s="230"/>
      <c r="C53" s="223"/>
      <c r="D53" s="223">
        <f t="shared" si="1"/>
        <v>23.220906278774624</v>
      </c>
      <c r="E53" s="228">
        <f>'5K'!$E53*(1-$K$2)+'10K'!$E53*$K$2</f>
        <v>0.90722844378916134</v>
      </c>
    </row>
    <row r="54" spans="1:5">
      <c r="A54" s="216">
        <v>48</v>
      </c>
      <c r="B54" s="230"/>
      <c r="C54" s="223"/>
      <c r="D54" s="223">
        <f t="shared" si="1"/>
        <v>23.410393340119654</v>
      </c>
      <c r="E54" s="228">
        <f>'5K'!$E54*(1-$K$2)+'10K'!$E54*$K$2</f>
        <v>0.89988520742039746</v>
      </c>
    </row>
    <row r="55" spans="1:5">
      <c r="A55" s="216">
        <v>49</v>
      </c>
      <c r="B55" s="230"/>
      <c r="C55" s="223"/>
      <c r="D55" s="223">
        <f t="shared" si="1"/>
        <v>23.602998346223384</v>
      </c>
      <c r="E55" s="228">
        <f>'5K'!$E55*(1-$K$2)+'10K'!$E55*$K$2</f>
        <v>0.89254197105163358</v>
      </c>
    </row>
    <row r="56" spans="1:5">
      <c r="A56" s="216">
        <v>50</v>
      </c>
      <c r="B56" s="230"/>
      <c r="C56" s="223"/>
      <c r="D56" s="223">
        <f t="shared" si="1"/>
        <v>23.798798892560534</v>
      </c>
      <c r="E56" s="228">
        <f>'5K'!$E56*(1-$K$2)+'10K'!$E56*$K$2</f>
        <v>0.8851987346828698</v>
      </c>
    </row>
    <row r="57" spans="1:5">
      <c r="A57" s="216">
        <v>51</v>
      </c>
      <c r="B57" s="230"/>
      <c r="C57" s="223"/>
      <c r="D57" s="223">
        <f t="shared" si="1"/>
        <v>23.997875170941619</v>
      </c>
      <c r="E57" s="228">
        <f>'5K'!$E57*(1-$K$2)+'10K'!$E57*$K$2</f>
        <v>0.87785549831410603</v>
      </c>
    </row>
    <row r="58" spans="1:5">
      <c r="A58" s="216">
        <v>52</v>
      </c>
      <c r="B58" s="230"/>
      <c r="C58" s="223"/>
      <c r="D58" s="223">
        <f t="shared" si="1"/>
        <v>24.200310079020348</v>
      </c>
      <c r="E58" s="228">
        <f>'5K'!$E58*(1-$K$2)+'10K'!$E58*$K$2</f>
        <v>0.87051226194534226</v>
      </c>
    </row>
    <row r="59" spans="1:5">
      <c r="A59" s="216">
        <v>53</v>
      </c>
      <c r="B59" s="230"/>
      <c r="C59" s="223"/>
      <c r="D59" s="223">
        <f t="shared" si="1"/>
        <v>24.406189335390692</v>
      </c>
      <c r="E59" s="228">
        <f>'5K'!$E59*(1-$K$2)+'10K'!$E59*$K$2</f>
        <v>0.86316902557657849</v>
      </c>
    </row>
    <row r="60" spans="1:5">
      <c r="A60" s="216">
        <v>54</v>
      </c>
      <c r="B60" s="230"/>
      <c r="C60" s="223"/>
      <c r="D60" s="223">
        <f t="shared" si="1"/>
        <v>24.615601600609377</v>
      </c>
      <c r="E60" s="228">
        <f>'5K'!$E60*(1-$K$2)+'10K'!$E60*$K$2</f>
        <v>0.85582578920781471</v>
      </c>
    </row>
    <row r="61" spans="1:5">
      <c r="A61" s="216">
        <v>55</v>
      </c>
      <c r="B61" s="230"/>
      <c r="C61" s="223"/>
      <c r="D61" s="223">
        <f t="shared" si="1"/>
        <v>24.828638604502707</v>
      </c>
      <c r="E61" s="228">
        <f>'5K'!$E61*(1-$K$2)+'10K'!$E61*$K$2</f>
        <v>0.84848255283905083</v>
      </c>
    </row>
    <row r="62" spans="1:5">
      <c r="A62" s="216">
        <v>56</v>
      </c>
      <c r="B62" s="230"/>
      <c r="C62" s="223"/>
      <c r="D62" s="223">
        <f t="shared" si="1"/>
        <v>25.045395280141843</v>
      </c>
      <c r="E62" s="228">
        <f>'5K'!$E62*(1-$K$2)+'10K'!$E62*$K$2</f>
        <v>0.84113931647028717</v>
      </c>
    </row>
    <row r="63" spans="1:5">
      <c r="A63" s="216">
        <v>57</v>
      </c>
      <c r="B63" s="230"/>
      <c r="C63" s="223"/>
      <c r="D63" s="223">
        <f t="shared" si="1"/>
        <v>25.265969904897592</v>
      </c>
      <c r="E63" s="228">
        <f>'5K'!$E63*(1-$K$2)+'10K'!$E63*$K$2</f>
        <v>0.83379608010152317</v>
      </c>
    </row>
    <row r="64" spans="1:5">
      <c r="A64" s="216">
        <v>58</v>
      </c>
      <c r="B64" s="230"/>
      <c r="C64" s="223"/>
      <c r="D64" s="223">
        <f t="shared" si="1"/>
        <v>25.49046424901498</v>
      </c>
      <c r="E64" s="228">
        <f>'5K'!$E64*(1-$K$2)+'10K'!$E64*$K$2</f>
        <v>0.8264528437327594</v>
      </c>
    </row>
    <row r="65" spans="1:5">
      <c r="A65" s="216">
        <v>59</v>
      </c>
      <c r="B65" s="230"/>
      <c r="C65" s="223"/>
      <c r="D65" s="223">
        <f t="shared" si="1"/>
        <v>25.718983732179652</v>
      </c>
      <c r="E65" s="228">
        <f>'5K'!$E65*(1-$K$2)+'10K'!$E65*$K$2</f>
        <v>0.81910960736399563</v>
      </c>
    </row>
    <row r="66" spans="1:5">
      <c r="A66" s="216">
        <v>60</v>
      </c>
      <c r="B66" s="230"/>
      <c r="C66" s="223"/>
      <c r="D66" s="223">
        <f t="shared" si="1"/>
        <v>25.95163758858201</v>
      </c>
      <c r="E66" s="228">
        <f>'5K'!$E66*(1-$K$2)+'10K'!$E66*$K$2</f>
        <v>0.81176637099523186</v>
      </c>
    </row>
    <row r="67" spans="1:5">
      <c r="A67" s="216">
        <v>61</v>
      </c>
      <c r="B67" s="230"/>
      <c r="C67" s="223"/>
      <c r="D67" s="223">
        <f t="shared" si="1"/>
        <v>26.188539041022139</v>
      </c>
      <c r="E67" s="228">
        <f>'5K'!$E67*(1-$K$2)+'10K'!$E67*$K$2</f>
        <v>0.80442313462646808</v>
      </c>
    </row>
    <row r="68" spans="1:5">
      <c r="A68" s="216">
        <v>62</v>
      </c>
      <c r="B68" s="230"/>
      <c r="C68" s="223"/>
      <c r="D68" s="223">
        <f t="shared" si="1"/>
        <v>26.429805484638621</v>
      </c>
      <c r="E68" s="228">
        <f>'5K'!$E68*(1-$K$2)+'10K'!$E68*$K$2</f>
        <v>0.79707989825770431</v>
      </c>
    </row>
    <row r="69" spans="1:5">
      <c r="A69" s="216">
        <v>63</v>
      </c>
      <c r="B69" s="230"/>
      <c r="C69" s="223"/>
      <c r="D69" s="223">
        <f t="shared" si="1"/>
        <v>26.675558680887534</v>
      </c>
      <c r="E69" s="228">
        <f>'5K'!$E69*(1-$K$2)+'10K'!$E69*$K$2</f>
        <v>0.78973666188894043</v>
      </c>
    </row>
    <row r="70" spans="1:5">
      <c r="A70" s="216">
        <v>64</v>
      </c>
      <c r="B70" s="230"/>
      <c r="C70" s="223"/>
      <c r="D70" s="223">
        <f t="shared" si="1"/>
        <v>26.925924962445112</v>
      </c>
      <c r="E70" s="228">
        <f>'5K'!$E70*(1-$K$2)+'10K'!$E70*$K$2</f>
        <v>0.78239342552017666</v>
      </c>
    </row>
    <row r="71" spans="1:5">
      <c r="A71" s="216">
        <v>65</v>
      </c>
      <c r="B71" s="230"/>
      <c r="C71" s="223"/>
      <c r="D71" s="223">
        <f t="shared" si="1"/>
        <v>27.181035449758607</v>
      </c>
      <c r="E71" s="228">
        <f>'5K'!$E71*(1-$K$2)+'10K'!$E71*$K$2</f>
        <v>0.77505018915141288</v>
      </c>
    </row>
    <row r="72" spans="1:5">
      <c r="A72" s="216">
        <v>66</v>
      </c>
      <c r="B72" s="230"/>
      <c r="C72" s="223"/>
      <c r="D72" s="223">
        <f t="shared" si="1"/>
        <v>27.44102628002511</v>
      </c>
      <c r="E72" s="228">
        <f>'5K'!$E72*(1-$K$2)+'10K'!$E72*$K$2</f>
        <v>0.767706952782649</v>
      </c>
    </row>
    <row r="73" spans="1:5">
      <c r="A73" s="216">
        <v>67</v>
      </c>
      <c r="B73" s="230"/>
      <c r="C73" s="223"/>
      <c r="D73" s="223">
        <f t="shared" si="1"/>
        <v>27.706038849438663</v>
      </c>
      <c r="E73" s="228">
        <f>'5K'!$E73*(1-$K$2)+'10K'!$E73*$K$2</f>
        <v>0.76036371641388523</v>
      </c>
    </row>
    <row r="74" spans="1:5">
      <c r="A74" s="216">
        <v>68</v>
      </c>
      <c r="B74" s="230"/>
      <c r="C74" s="223"/>
      <c r="D74" s="223">
        <f t="shared" ref="D74:D105" si="2">E$4/E74</f>
        <v>27.978549896857597</v>
      </c>
      <c r="E74" s="228">
        <f>'5K'!$E74*(1-$K$2)+'10K'!$E74*$K$2</f>
        <v>0.75295777459262692</v>
      </c>
    </row>
    <row r="75" spans="1:5">
      <c r="A75" s="216">
        <v>69</v>
      </c>
      <c r="B75" s="230"/>
      <c r="C75" s="223"/>
      <c r="D75" s="223">
        <f t="shared" si="2"/>
        <v>28.261228806352854</v>
      </c>
      <c r="E75" s="228">
        <f>'5K'!$E75*(1-$K$2)+'10K'!$E75*$K$2</f>
        <v>0.74542642186637975</v>
      </c>
    </row>
    <row r="76" spans="1:5">
      <c r="A76" s="216">
        <v>70</v>
      </c>
      <c r="B76" s="230"/>
      <c r="C76" s="223"/>
      <c r="D76" s="223">
        <f t="shared" si="2"/>
        <v>28.558172000071487</v>
      </c>
      <c r="E76" s="228">
        <f>'5K'!$E76*(1-$K$2)+'10K'!$E76*$K$2</f>
        <v>0.73767560005640176</v>
      </c>
    </row>
    <row r="77" spans="1:5">
      <c r="A77" s="216">
        <v>71</v>
      </c>
      <c r="B77" s="230"/>
      <c r="C77" s="223"/>
      <c r="D77" s="223">
        <f t="shared" si="2"/>
        <v>28.879728573109691</v>
      </c>
      <c r="E77" s="228">
        <f>'5K'!$E77*(1-$K$2)+'10K'!$E77*$K$2</f>
        <v>0.72946207279392949</v>
      </c>
    </row>
    <row r="78" spans="1:5">
      <c r="A78" s="216">
        <v>72</v>
      </c>
      <c r="B78" s="230"/>
      <c r="C78" s="223"/>
      <c r="D78" s="223">
        <f t="shared" si="2"/>
        <v>29.23165571510577</v>
      </c>
      <c r="E78" s="228">
        <f>'5K'!$E78*(1-$K$2)+'10K'!$E78*$K$2</f>
        <v>0.72067989825770429</v>
      </c>
    </row>
    <row r="79" spans="1:5">
      <c r="A79" s="216">
        <v>73</v>
      </c>
      <c r="B79" s="230"/>
      <c r="C79" s="223"/>
      <c r="D79" s="223">
        <f t="shared" si="2"/>
        <v>29.618533260878564</v>
      </c>
      <c r="E79" s="228">
        <f>'5K'!$E79*(1-$K$2)+'10K'!$E79*$K$2</f>
        <v>0.71126637099523182</v>
      </c>
    </row>
    <row r="80" spans="1:5">
      <c r="A80" s="216">
        <v>74</v>
      </c>
      <c r="B80" s="230"/>
      <c r="C80" s="223"/>
      <c r="D80" s="223">
        <f t="shared" si="2"/>
        <v>30.047353380120626</v>
      </c>
      <c r="E80" s="228">
        <f>'5K'!$E80*(1-$K$2)+'10K'!$E80*$K$2</f>
        <v>0.70111554918525387</v>
      </c>
    </row>
    <row r="81" spans="1:5">
      <c r="A81" s="216">
        <v>75</v>
      </c>
      <c r="B81" s="230"/>
      <c r="C81" s="223"/>
      <c r="D81" s="223">
        <f t="shared" si="2"/>
        <v>30.513885107181952</v>
      </c>
      <c r="E81" s="228">
        <f>'5K'!$E81*(1-$K$2)+'10K'!$E81*$K$2</f>
        <v>0.6903960801015232</v>
      </c>
    </row>
    <row r="82" spans="1:5">
      <c r="A82" s="216">
        <v>76</v>
      </c>
      <c r="B82" s="230"/>
      <c r="C82" s="223"/>
      <c r="D82" s="223">
        <f t="shared" si="2"/>
        <v>31.027087420710306</v>
      </c>
      <c r="E82" s="228">
        <f>'5K'!$E82*(1-$K$2)+'10K'!$E82*$K$2</f>
        <v>0.67897661101779261</v>
      </c>
    </row>
    <row r="83" spans="1:5">
      <c r="A83" s="216">
        <v>77</v>
      </c>
      <c r="B83" s="230"/>
      <c r="C83" s="223"/>
      <c r="D83" s="223">
        <f t="shared" si="2"/>
        <v>31.586237468837847</v>
      </c>
      <c r="E83" s="228">
        <f>'5K'!$E83*(1-$K$2)+'10K'!$E83*$K$2</f>
        <v>0.66695714193406186</v>
      </c>
    </row>
    <row r="84" spans="1:5">
      <c r="A84" s="216">
        <v>78</v>
      </c>
      <c r="B84" s="230"/>
      <c r="C84" s="223"/>
      <c r="D84" s="223">
        <f t="shared" si="2"/>
        <v>32.200618935938614</v>
      </c>
      <c r="E84" s="228">
        <f>'5K'!$E84*(1-$K$2)+'10K'!$E84*$K$2</f>
        <v>0.65423173102907295</v>
      </c>
    </row>
    <row r="85" spans="1:5">
      <c r="A85" s="216">
        <v>79</v>
      </c>
      <c r="B85" s="230"/>
      <c r="C85" s="223"/>
      <c r="D85" s="223">
        <f t="shared" si="2"/>
        <v>32.871726527569436</v>
      </c>
      <c r="E85" s="228">
        <f>'5K'!$E85*(1-$K$2)+'10K'!$E85*$K$2</f>
        <v>0.64087496739783678</v>
      </c>
    </row>
    <row r="86" spans="1:5">
      <c r="A86" s="216">
        <v>80</v>
      </c>
      <c r="B86" s="230"/>
      <c r="C86" s="223"/>
      <c r="D86" s="223">
        <f t="shared" si="2"/>
        <v>33.603533188373824</v>
      </c>
      <c r="E86" s="228">
        <f>'5K'!$E86*(1-$K$2)+'10K'!$E86*$K$2</f>
        <v>0.62691820376660057</v>
      </c>
    </row>
    <row r="87" spans="1:5">
      <c r="A87" s="216">
        <v>81</v>
      </c>
      <c r="B87" s="230"/>
      <c r="C87" s="223"/>
      <c r="D87" s="223">
        <f t="shared" si="2"/>
        <v>34.408293146693495</v>
      </c>
      <c r="E87" s="228">
        <f>'5K'!$E87*(1-$K$2)+'10K'!$E87*$K$2</f>
        <v>0.61225549831410608</v>
      </c>
    </row>
    <row r="88" spans="1:5">
      <c r="A88" s="216">
        <v>82</v>
      </c>
      <c r="B88" s="230"/>
      <c r="C88" s="223"/>
      <c r="D88" s="223">
        <f t="shared" si="2"/>
        <v>35.289828203794336</v>
      </c>
      <c r="E88" s="228">
        <f>'5K'!$E88*(1-$K$2)+'10K'!$E88*$K$2</f>
        <v>0.59696144013536434</v>
      </c>
    </row>
    <row r="89" spans="1:5">
      <c r="A89" s="216">
        <v>83</v>
      </c>
      <c r="B89" s="230"/>
      <c r="C89" s="223"/>
      <c r="D89" s="223">
        <f t="shared" si="2"/>
        <v>36.25511828891355</v>
      </c>
      <c r="E89" s="228">
        <f>'5K'!$E89*(1-$K$2)+'10K'!$E89*$K$2</f>
        <v>0.58106738195662266</v>
      </c>
    </row>
    <row r="90" spans="1:5">
      <c r="A90" s="216">
        <v>84</v>
      </c>
      <c r="B90" s="230"/>
      <c r="C90" s="223"/>
      <c r="D90" s="223">
        <f t="shared" si="2"/>
        <v>37.321318007150268</v>
      </c>
      <c r="E90" s="228">
        <f>'5K'!$E90*(1-$K$2)+'10K'!$E90*$K$2</f>
        <v>0.5644673819566226</v>
      </c>
    </row>
    <row r="91" spans="1:5">
      <c r="A91" s="216">
        <v>85</v>
      </c>
      <c r="B91" s="230"/>
      <c r="C91" s="223"/>
      <c r="D91" s="223">
        <f t="shared" si="2"/>
        <v>38.49649062086521</v>
      </c>
      <c r="E91" s="228">
        <f>'5K'!$E91*(1-$K$2)+'10K'!$E91*$K$2</f>
        <v>0.5472360292303754</v>
      </c>
    </row>
    <row r="92" spans="1:5">
      <c r="A92" s="216">
        <v>86</v>
      </c>
      <c r="B92" s="230"/>
      <c r="C92" s="223"/>
      <c r="D92" s="223">
        <f t="shared" si="2"/>
        <v>39.798285972138352</v>
      </c>
      <c r="E92" s="228">
        <f>'5K'!$E92*(1-$K$2)+'10K'!$E92*$K$2</f>
        <v>0.52933602923037537</v>
      </c>
    </row>
    <row r="93" spans="1:5">
      <c r="A93" s="216">
        <v>87</v>
      </c>
      <c r="B93" s="230"/>
      <c r="C93" s="223"/>
      <c r="D93" s="223">
        <f t="shared" si="2"/>
        <v>41.237055663998966</v>
      </c>
      <c r="E93" s="228">
        <f>'5K'!$E93*(1-$K$2)+'10K'!$E93*$K$2</f>
        <v>0.51086738195662262</v>
      </c>
    </row>
    <row r="94" spans="1:5">
      <c r="A94" s="216">
        <v>88</v>
      </c>
      <c r="B94" s="230"/>
      <c r="C94" s="223"/>
      <c r="D94" s="223">
        <f t="shared" si="2"/>
        <v>42.850645650447618</v>
      </c>
      <c r="E94" s="228">
        <f>'5K'!$E94*(1-$K$2)+'10K'!$E94*$K$2</f>
        <v>0.49163008740911712</v>
      </c>
    </row>
    <row r="95" spans="1:5">
      <c r="A95" s="216">
        <v>89</v>
      </c>
      <c r="B95" s="230"/>
      <c r="C95" s="223"/>
      <c r="D95" s="223">
        <f t="shared" si="2"/>
        <v>44.652370670795804</v>
      </c>
      <c r="E95" s="228">
        <f>'5K'!$E95*(1-$K$2)+'10K'!$E95*$K$2</f>
        <v>0.47179279286161158</v>
      </c>
    </row>
    <row r="96" spans="1:5">
      <c r="A96" s="216">
        <v>90</v>
      </c>
      <c r="B96" s="230"/>
      <c r="C96" s="223"/>
      <c r="D96" s="223">
        <f t="shared" si="2"/>
        <v>46.670979932429042</v>
      </c>
      <c r="E96" s="228">
        <f>'5K'!$E96*(1-$K$2)+'10K'!$E96*$K$2</f>
        <v>0.45138685104035331</v>
      </c>
    </row>
    <row r="97" spans="1:5">
      <c r="A97" s="216">
        <v>91</v>
      </c>
      <c r="B97" s="230"/>
      <c r="C97" s="223"/>
      <c r="D97" s="223">
        <f t="shared" si="2"/>
        <v>48.968075831699906</v>
      </c>
      <c r="E97" s="228">
        <f>'5K'!$E97*(1-$K$2)+'10K'!$E97*$K$2</f>
        <v>0.43021226194534229</v>
      </c>
    </row>
    <row r="98" spans="1:5">
      <c r="A98" s="216">
        <v>92</v>
      </c>
      <c r="B98" s="230"/>
      <c r="C98" s="223"/>
      <c r="D98" s="223">
        <f t="shared" si="2"/>
        <v>51.578657080406941</v>
      </c>
      <c r="E98" s="228">
        <f>'5K'!$E98*(1-$K$2)+'10K'!$E98*$K$2</f>
        <v>0.40843767285033117</v>
      </c>
    </row>
    <row r="99" spans="1:5">
      <c r="A99" s="216">
        <v>93</v>
      </c>
      <c r="B99" s="230"/>
      <c r="C99" s="223"/>
      <c r="D99" s="223">
        <f t="shared" si="2"/>
        <v>54.56350746373009</v>
      </c>
      <c r="E99" s="228">
        <f>'5K'!$E99*(1-$K$2)+'10K'!$E99*$K$2</f>
        <v>0.38609443648156738</v>
      </c>
    </row>
    <row r="100" spans="1:5">
      <c r="A100" s="216">
        <v>94</v>
      </c>
      <c r="C100" s="223"/>
      <c r="D100" s="223">
        <f t="shared" si="2"/>
        <v>58.037683910410372</v>
      </c>
      <c r="E100" s="228">
        <f>'5K'!$E100*(1-$K$2)+'10K'!$E100*$K$2</f>
        <v>0.3629825528390509</v>
      </c>
    </row>
    <row r="101" spans="1:5">
      <c r="A101" s="216">
        <v>95</v>
      </c>
      <c r="B101" s="230"/>
      <c r="C101" s="223"/>
      <c r="D101" s="223">
        <f t="shared" si="2"/>
        <v>62.093981529723891</v>
      </c>
      <c r="E101" s="228">
        <f>'5K'!$E101*(1-$K$2)+'10K'!$E101*$K$2</f>
        <v>0.33927066919653431</v>
      </c>
    </row>
    <row r="102" spans="1:5">
      <c r="A102" s="216">
        <v>96</v>
      </c>
      <c r="C102" s="223"/>
      <c r="D102" s="223">
        <f t="shared" si="2"/>
        <v>66.894979441815963</v>
      </c>
      <c r="E102" s="228">
        <f>'5K'!$E102*(1-$K$2)+'10K'!$E102*$K$2</f>
        <v>0.31492149100651223</v>
      </c>
    </row>
    <row r="103" spans="1:5">
      <c r="A103" s="216">
        <v>97</v>
      </c>
      <c r="C103" s="223"/>
      <c r="D103" s="223">
        <f t="shared" si="2"/>
        <v>72.658470400697283</v>
      </c>
      <c r="E103" s="228">
        <f>'5K'!$E103*(1-$K$2)+'10K'!$E103*$K$2</f>
        <v>0.28994096009024289</v>
      </c>
    </row>
    <row r="104" spans="1:5">
      <c r="A104" s="216">
        <v>98</v>
      </c>
      <c r="C104" s="223"/>
      <c r="D104" s="223">
        <f t="shared" si="2"/>
        <v>79.730590950896811</v>
      </c>
      <c r="E104" s="228">
        <f>'5K'!$E104*(1-$K$2)+'10K'!$E104*$K$2</f>
        <v>0.26422313462646807</v>
      </c>
    </row>
    <row r="105" spans="1:5">
      <c r="A105" s="216">
        <v>99</v>
      </c>
      <c r="C105" s="223"/>
      <c r="D105" s="223">
        <f t="shared" si="2"/>
        <v>88.538968729836867</v>
      </c>
      <c r="E105" s="228">
        <f>'5K'!$E105*(1-$K$2)+'10K'!$E105*$K$2</f>
        <v>0.23793666188894047</v>
      </c>
    </row>
    <row r="106" spans="1:5">
      <c r="A106" s="216">
        <v>100</v>
      </c>
      <c r="D106" s="223">
        <f>E$4/E106</f>
        <v>99.833109799833508</v>
      </c>
      <c r="E106" s="228">
        <f>'5K'!$E106*(1-$K$2)+'10K'!$E106*$K$2</f>
        <v>0.21101883642516561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opLeftCell="D2" zoomScale="87" zoomScaleNormal="87" workbookViewId="0">
      <selection activeCell="M47" sqref="M47"/>
    </sheetView>
  </sheetViews>
  <sheetFormatPr defaultColWidth="9.6640625" defaultRowHeight="15"/>
  <cols>
    <col min="1" max="3" width="9.6640625" style="216" customWidth="1"/>
    <col min="4" max="4" width="11.5546875" style="216" customWidth="1"/>
    <col min="5" max="5" width="9.6640625" style="216" customWidth="1"/>
    <col min="6" max="6" width="10.6640625" style="216" customWidth="1"/>
    <col min="7" max="7" width="10.44140625" style="216" customWidth="1"/>
    <col min="8" max="8" width="10.6640625" style="216" customWidth="1"/>
    <col min="9" max="9" width="13" style="216" customWidth="1"/>
    <col min="10" max="11" width="12.109375" style="216" customWidth="1"/>
    <col min="12" max="12" width="12.5546875" style="216" customWidth="1"/>
    <col min="13" max="13" width="15.6640625" style="216" customWidth="1"/>
    <col min="14" max="14" width="9.6640625" style="216"/>
    <col min="15" max="15" width="10.109375" style="216" bestFit="1" customWidth="1"/>
    <col min="16" max="16" width="10.33203125" style="216" customWidth="1"/>
    <col min="17" max="17" width="16.6640625" style="216" customWidth="1"/>
    <col min="18" max="18" width="12.33203125" style="216" customWidth="1"/>
    <col min="19" max="19" width="15.6640625" style="216" customWidth="1"/>
    <col min="20" max="16384" width="9.6640625" style="216"/>
  </cols>
  <sheetData>
    <row r="1" spans="1:21" ht="35.25" customHeight="1">
      <c r="A1" s="212" t="s">
        <v>1498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</row>
    <row r="2" spans="1:21" ht="17.100000000000001" customHeight="1">
      <c r="A2" s="212"/>
      <c r="B2" s="213"/>
      <c r="C2" s="214"/>
      <c r="D2" s="215"/>
      <c r="E2" s="215"/>
      <c r="F2" s="264">
        <f>(+H$3-H$4)*F$4/2</f>
        <v>3.2499999999999999E-3</v>
      </c>
      <c r="G2" s="265">
        <f>(+I$4-I$3)*G$4/2</f>
        <v>4.6875E-2</v>
      </c>
      <c r="H2" s="217"/>
      <c r="I2" s="217"/>
    </row>
    <row r="3" spans="1:21" ht="17.100000000000001" customHeight="1">
      <c r="A3" s="212"/>
      <c r="B3" s="213"/>
      <c r="C3" s="214"/>
      <c r="D3" s="215"/>
      <c r="E3" s="215"/>
      <c r="F3" s="264">
        <f>F4/(2*(+H3-H4))</f>
        <v>3.2499999999999999E-3</v>
      </c>
      <c r="G3" s="265">
        <f>G4/(2*(+I4-I3))</f>
        <v>2.9999999999999997E-4</v>
      </c>
      <c r="H3" s="28">
        <v>20</v>
      </c>
      <c r="I3" s="28">
        <v>29</v>
      </c>
      <c r="J3" s="211"/>
    </row>
    <row r="4" spans="1:21" ht="15.75">
      <c r="A4" s="213"/>
      <c r="B4" s="213"/>
      <c r="C4" s="213"/>
      <c r="D4" s="220">
        <f>Parameters!G18</f>
        <v>1.8333333333333333E-2</v>
      </c>
      <c r="E4" s="221">
        <f>D4*1440</f>
        <v>26.4</v>
      </c>
      <c r="F4" s="31">
        <v>6.4999999999999997E-3</v>
      </c>
      <c r="G4" s="315">
        <v>7.4999999999999997E-3</v>
      </c>
      <c r="H4" s="28">
        <v>19</v>
      </c>
      <c r="I4" s="28">
        <v>41.5</v>
      </c>
      <c r="J4" s="223"/>
    </row>
    <row r="5" spans="1:21" ht="15.75">
      <c r="A5" s="213"/>
      <c r="B5" s="213"/>
      <c r="C5" s="213"/>
      <c r="D5" s="220"/>
      <c r="E5" s="213">
        <f>E4*60</f>
        <v>1584</v>
      </c>
      <c r="F5" s="31">
        <v>2E-3</v>
      </c>
      <c r="G5" s="315">
        <v>3.3500000000000001E-4</v>
      </c>
      <c r="H5" s="28">
        <v>19</v>
      </c>
      <c r="I5" s="28">
        <v>70</v>
      </c>
      <c r="J5" s="223"/>
    </row>
    <row r="6" spans="1:21" ht="63">
      <c r="A6" s="224" t="s">
        <v>42</v>
      </c>
      <c r="B6" s="224" t="s">
        <v>361</v>
      </c>
      <c r="C6" s="224" t="s">
        <v>361</v>
      </c>
      <c r="D6" s="224" t="s">
        <v>363</v>
      </c>
      <c r="E6" s="224" t="s">
        <v>1011</v>
      </c>
      <c r="F6" s="224" t="s">
        <v>350</v>
      </c>
      <c r="G6" s="224" t="s">
        <v>120</v>
      </c>
      <c r="H6" s="34" t="s">
        <v>349</v>
      </c>
      <c r="I6" s="463" t="s">
        <v>42</v>
      </c>
      <c r="J6" s="317" t="s">
        <v>377</v>
      </c>
      <c r="K6" s="143" t="s">
        <v>1500</v>
      </c>
      <c r="L6" s="316" t="s">
        <v>1501</v>
      </c>
      <c r="M6" s="341" t="s">
        <v>205</v>
      </c>
      <c r="N6" s="341" t="s">
        <v>206</v>
      </c>
      <c r="O6" s="342" t="s">
        <v>207</v>
      </c>
      <c r="P6" s="342" t="s">
        <v>208</v>
      </c>
      <c r="Q6" s="343" t="s">
        <v>209</v>
      </c>
      <c r="R6" s="342" t="s">
        <v>210</v>
      </c>
      <c r="S6" s="342" t="s">
        <v>211</v>
      </c>
      <c r="T6" s="344" t="s">
        <v>212</v>
      </c>
    </row>
    <row r="7" spans="1:21">
      <c r="A7" s="216">
        <v>1</v>
      </c>
      <c r="B7" s="314"/>
      <c r="I7" s="1">
        <v>1</v>
      </c>
      <c r="J7" s="345"/>
      <c r="K7" s="144"/>
      <c r="L7" s="346"/>
      <c r="M7" s="322"/>
      <c r="N7" s="322"/>
      <c r="O7" s="322"/>
      <c r="P7" s="322"/>
      <c r="Q7" s="322"/>
      <c r="R7" s="322"/>
      <c r="S7" s="322"/>
      <c r="T7" s="322"/>
    </row>
    <row r="8" spans="1:21">
      <c r="A8" s="216">
        <v>2</v>
      </c>
      <c r="B8" s="314"/>
      <c r="I8" s="1">
        <v>2</v>
      </c>
      <c r="J8" s="345"/>
      <c r="K8" s="144"/>
      <c r="L8" s="346"/>
      <c r="M8" s="322"/>
      <c r="N8" s="322"/>
      <c r="O8" s="322"/>
      <c r="P8" s="322"/>
      <c r="Q8" s="322"/>
      <c r="R8" s="322"/>
      <c r="S8" s="322"/>
      <c r="T8" s="322"/>
    </row>
    <row r="9" spans="1:21">
      <c r="A9" s="216">
        <v>3</v>
      </c>
      <c r="B9" s="337"/>
      <c r="C9" s="223"/>
      <c r="D9" s="223">
        <f t="shared" ref="D9:D72" si="0">E$4/E9</f>
        <v>69.327731092436963</v>
      </c>
      <c r="E9" s="228">
        <f t="shared" ref="E9:E32" si="1">ROUND(1-IF(A9&gt;=H$3,0,IF(A9&gt;=H$4,F$3*(A9-H$3)^2,F$2+F$4*(H$4-A9)+(A9&lt;H$5)*F$5*(H$5-A9)^2)),4)</f>
        <v>0.38080000000000003</v>
      </c>
      <c r="F9" s="223">
        <v>54.0983606557377</v>
      </c>
      <c r="G9" s="223"/>
      <c r="H9" s="163">
        <f>((F9-D9)/F9)</f>
        <v>-0.28151260504201669</v>
      </c>
      <c r="I9" s="1">
        <v>3</v>
      </c>
      <c r="J9" s="324"/>
      <c r="K9" s="144"/>
      <c r="L9" s="347"/>
      <c r="M9" s="1"/>
      <c r="N9" s="1"/>
      <c r="O9" s="1"/>
      <c r="P9" s="1"/>
      <c r="Q9" s="1"/>
      <c r="R9" s="1"/>
      <c r="S9" s="1"/>
      <c r="T9" s="1"/>
    </row>
    <row r="10" spans="1:21">
      <c r="A10" s="216">
        <v>4</v>
      </c>
      <c r="B10" s="84">
        <v>4.8958333333333333E-2</v>
      </c>
      <c r="C10" s="223">
        <f>B10*1440</f>
        <v>70.5</v>
      </c>
      <c r="D10" s="223">
        <f t="shared" si="0"/>
        <v>58.758068105942577</v>
      </c>
      <c r="E10" s="228">
        <f t="shared" si="1"/>
        <v>0.44929999999999998</v>
      </c>
      <c r="F10" s="223">
        <v>48</v>
      </c>
      <c r="G10" s="223">
        <v>70.5</v>
      </c>
      <c r="H10" s="163">
        <f t="shared" ref="H10:H73" si="2">((F10-D10)/F10)</f>
        <v>-0.22412641887380369</v>
      </c>
      <c r="I10" s="1">
        <v>4</v>
      </c>
      <c r="J10" s="324">
        <f>100*(+F10/+C10)</f>
        <v>68.085106382978722</v>
      </c>
      <c r="K10" s="145">
        <f>100*(+D10/+C10)</f>
        <v>83.34477745523769</v>
      </c>
      <c r="L10" s="348">
        <v>4.8958333333333333E-2</v>
      </c>
      <c r="M10" s="349" t="s">
        <v>1358</v>
      </c>
      <c r="N10" s="350" t="s">
        <v>1083</v>
      </c>
      <c r="O10" s="349" t="s">
        <v>123</v>
      </c>
      <c r="P10" s="351">
        <v>41414</v>
      </c>
      <c r="Q10" s="350"/>
      <c r="R10" s="349" t="s">
        <v>1502</v>
      </c>
      <c r="S10" s="351">
        <v>43057</v>
      </c>
      <c r="T10" s="350"/>
    </row>
    <row r="11" spans="1:21">
      <c r="A11" s="216">
        <v>5</v>
      </c>
      <c r="B11" s="84" t="s">
        <v>1499</v>
      </c>
      <c r="C11" s="223"/>
      <c r="D11" s="223">
        <f t="shared" si="0"/>
        <v>51.381860646165819</v>
      </c>
      <c r="E11" s="228">
        <f t="shared" si="1"/>
        <v>0.51380000000000003</v>
      </c>
      <c r="F11" s="223">
        <v>43.421052631578945</v>
      </c>
      <c r="G11" s="223"/>
      <c r="H11" s="163">
        <f t="shared" si="2"/>
        <v>-0.18333982094200074</v>
      </c>
      <c r="I11" s="1">
        <v>5</v>
      </c>
      <c r="J11" s="324"/>
      <c r="K11" s="145"/>
      <c r="L11" s="348" t="s">
        <v>1499</v>
      </c>
      <c r="M11" s="349"/>
      <c r="N11" s="350"/>
      <c r="O11" s="349"/>
      <c r="P11" s="351"/>
      <c r="Q11" s="350"/>
      <c r="R11" s="349"/>
      <c r="S11" s="351"/>
      <c r="T11" s="350"/>
    </row>
    <row r="12" spans="1:21">
      <c r="A12" s="216">
        <v>6</v>
      </c>
      <c r="B12" s="338">
        <v>3.2523148148148148E-2</v>
      </c>
      <c r="C12" s="223">
        <f>B12*1440</f>
        <v>46.833333333333336</v>
      </c>
      <c r="D12" s="223">
        <f>E$4/E12</f>
        <v>45.96900574612571</v>
      </c>
      <c r="E12" s="228">
        <f t="shared" si="1"/>
        <v>0.57430000000000003</v>
      </c>
      <c r="F12" s="223">
        <v>39.879154078549853</v>
      </c>
      <c r="G12" s="223">
        <v>46.833333333333336</v>
      </c>
      <c r="H12" s="163">
        <f t="shared" si="2"/>
        <v>-0.15270764408845519</v>
      </c>
      <c r="I12" s="1">
        <v>6</v>
      </c>
      <c r="J12" s="324">
        <f t="shared" ref="J12:J18" si="3">100*(+F12/+C12)</f>
        <v>85.151218673060185</v>
      </c>
      <c r="K12" s="145">
        <f t="shared" ref="K12:K18" si="4">100*(+D12/+C12)</f>
        <v>98.154460667884067</v>
      </c>
      <c r="L12" s="338">
        <v>3.2523148148148148E-2</v>
      </c>
      <c r="M12" s="349" t="s">
        <v>1503</v>
      </c>
      <c r="N12" s="350" t="s">
        <v>1504</v>
      </c>
      <c r="O12" s="349" t="s">
        <v>123</v>
      </c>
      <c r="P12" s="351">
        <v>40378</v>
      </c>
      <c r="Q12" s="350"/>
      <c r="R12" s="349" t="s">
        <v>1505</v>
      </c>
      <c r="S12" s="351">
        <v>42925</v>
      </c>
      <c r="T12" s="350"/>
      <c r="U12" s="234"/>
    </row>
    <row r="13" spans="1:21">
      <c r="A13" s="216">
        <v>7</v>
      </c>
      <c r="B13" s="84">
        <v>2.9641203703703704E-2</v>
      </c>
      <c r="C13" s="223">
        <f t="shared" ref="C13:C75" si="5">B13*1440</f>
        <v>42.683333333333337</v>
      </c>
      <c r="D13" s="223">
        <f t="shared" si="0"/>
        <v>41.851616994292961</v>
      </c>
      <c r="E13" s="228">
        <f t="shared" si="1"/>
        <v>0.63080000000000003</v>
      </c>
      <c r="F13" s="223">
        <v>37.078651685393261</v>
      </c>
      <c r="G13" s="223">
        <v>42.68333333333333</v>
      </c>
      <c r="H13" s="163">
        <f t="shared" si="2"/>
        <v>-0.12872542802790099</v>
      </c>
      <c r="I13" s="1">
        <v>7</v>
      </c>
      <c r="J13" s="324">
        <f t="shared" si="3"/>
        <v>86.869156623334447</v>
      </c>
      <c r="K13" s="145">
        <f t="shared" si="4"/>
        <v>98.051425992095957</v>
      </c>
      <c r="L13" s="348">
        <v>2.9641203703703704E-2</v>
      </c>
      <c r="M13" s="349" t="s">
        <v>1506</v>
      </c>
      <c r="N13" s="350" t="s">
        <v>1507</v>
      </c>
      <c r="O13" s="349" t="s">
        <v>123</v>
      </c>
      <c r="P13" s="351">
        <v>39139</v>
      </c>
      <c r="Q13" s="350"/>
      <c r="R13" s="349" t="s">
        <v>1508</v>
      </c>
      <c r="S13" s="351">
        <v>41965</v>
      </c>
      <c r="T13" s="350"/>
      <c r="U13" s="234"/>
    </row>
    <row r="14" spans="1:21">
      <c r="A14" s="216">
        <v>8</v>
      </c>
      <c r="B14" s="84">
        <v>2.8287037037037038E-2</v>
      </c>
      <c r="C14" s="223">
        <f t="shared" si="5"/>
        <v>40.733333333333334</v>
      </c>
      <c r="D14" s="223">
        <f>E$4/E14</f>
        <v>38.636031025903698</v>
      </c>
      <c r="E14" s="228">
        <f t="shared" si="1"/>
        <v>0.68330000000000002</v>
      </c>
      <c r="F14" s="223">
        <v>34.828496042216358</v>
      </c>
      <c r="G14" s="223">
        <v>40.733333333333334</v>
      </c>
      <c r="H14" s="163">
        <f t="shared" si="2"/>
        <v>-0.10932240597102287</v>
      </c>
      <c r="I14" s="1">
        <v>8</v>
      </c>
      <c r="J14" s="324">
        <f t="shared" si="3"/>
        <v>85.503672771398584</v>
      </c>
      <c r="K14" s="145">
        <f t="shared" si="4"/>
        <v>94.851139998126925</v>
      </c>
      <c r="L14" s="348">
        <v>2.8287037037037038E-2</v>
      </c>
      <c r="M14" s="349" t="s">
        <v>1506</v>
      </c>
      <c r="N14" s="350" t="s">
        <v>1507</v>
      </c>
      <c r="O14" s="349" t="s">
        <v>123</v>
      </c>
      <c r="P14" s="351">
        <v>39139</v>
      </c>
      <c r="Q14" s="350"/>
      <c r="R14" s="349" t="s">
        <v>1508</v>
      </c>
      <c r="S14" s="351">
        <v>42329</v>
      </c>
      <c r="T14" s="350"/>
      <c r="U14" s="234"/>
    </row>
    <row r="15" spans="1:21">
      <c r="A15" s="216">
        <v>9</v>
      </c>
      <c r="B15" s="84">
        <v>2.675925925925926E-2</v>
      </c>
      <c r="C15" s="223">
        <f t="shared" si="5"/>
        <v>38.533333333333331</v>
      </c>
      <c r="D15" s="223">
        <f t="shared" si="0"/>
        <v>36.075430445476904</v>
      </c>
      <c r="E15" s="228">
        <f t="shared" si="1"/>
        <v>0.73180000000000001</v>
      </c>
      <c r="F15" s="223">
        <v>32.999999999999993</v>
      </c>
      <c r="G15" s="223">
        <v>38.533333333333331</v>
      </c>
      <c r="H15" s="163">
        <f t="shared" si="2"/>
        <v>-9.319486198414885E-2</v>
      </c>
      <c r="I15" s="1">
        <v>9</v>
      </c>
      <c r="J15" s="324">
        <f t="shared" si="3"/>
        <v>85.640138408304495</v>
      </c>
      <c r="K15" s="145">
        <f t="shared" si="4"/>
        <v>93.621359287569831</v>
      </c>
      <c r="L15" s="348">
        <v>2.675925925925926E-2</v>
      </c>
      <c r="M15" s="349" t="s">
        <v>1509</v>
      </c>
      <c r="N15" s="350" t="s">
        <v>1510</v>
      </c>
      <c r="O15" s="349" t="s">
        <v>123</v>
      </c>
      <c r="P15" s="351">
        <v>26414</v>
      </c>
      <c r="Q15" s="350"/>
      <c r="R15" s="349" t="s">
        <v>257</v>
      </c>
      <c r="S15" s="351">
        <v>30016</v>
      </c>
      <c r="T15" s="350"/>
      <c r="U15" s="234"/>
    </row>
    <row r="16" spans="1:21">
      <c r="A16" s="216">
        <v>10</v>
      </c>
      <c r="B16" s="84">
        <v>2.5902777777777778E-2</v>
      </c>
      <c r="C16" s="223">
        <f t="shared" si="5"/>
        <v>37.299999999999997</v>
      </c>
      <c r="D16" s="223">
        <f t="shared" si="0"/>
        <v>34.007471338400102</v>
      </c>
      <c r="E16" s="228">
        <f t="shared" si="1"/>
        <v>0.77629999999999999</v>
      </c>
      <c r="F16" s="223">
        <v>31.503579952267302</v>
      </c>
      <c r="G16" s="223">
        <v>37.299999999999997</v>
      </c>
      <c r="H16" s="163">
        <f t="shared" si="2"/>
        <v>-7.9479582635579027E-2</v>
      </c>
      <c r="I16" s="1">
        <v>10</v>
      </c>
      <c r="J16" s="324">
        <f t="shared" si="3"/>
        <v>84.459999872030309</v>
      </c>
      <c r="K16" s="145">
        <f t="shared" si="4"/>
        <v>91.172845411260326</v>
      </c>
      <c r="L16" s="348">
        <v>2.5902777777777778E-2</v>
      </c>
      <c r="M16" s="349" t="s">
        <v>1511</v>
      </c>
      <c r="N16" s="350" t="s">
        <v>1512</v>
      </c>
      <c r="O16" s="349" t="s">
        <v>123</v>
      </c>
      <c r="P16" s="351">
        <v>36319</v>
      </c>
      <c r="Q16" s="350"/>
      <c r="R16" s="349" t="s">
        <v>1513</v>
      </c>
      <c r="S16" s="351">
        <v>40314</v>
      </c>
      <c r="T16" s="350"/>
      <c r="U16" s="234"/>
    </row>
    <row r="17" spans="1:21">
      <c r="A17" s="216">
        <v>11</v>
      </c>
      <c r="B17" s="84">
        <v>2.6215277777777778E-2</v>
      </c>
      <c r="C17" s="223">
        <f t="shared" si="5"/>
        <v>37.75</v>
      </c>
      <c r="D17" s="223">
        <f t="shared" si="0"/>
        <v>32.321253672869737</v>
      </c>
      <c r="E17" s="228">
        <f t="shared" si="1"/>
        <v>0.81679999999999997</v>
      </c>
      <c r="F17" s="223">
        <v>30.275229357798164</v>
      </c>
      <c r="G17" s="223">
        <v>37.75</v>
      </c>
      <c r="H17" s="163">
        <f t="shared" si="2"/>
        <v>-6.7580803134182271E-2</v>
      </c>
      <c r="I17" s="1">
        <v>11</v>
      </c>
      <c r="J17" s="324">
        <f t="shared" si="3"/>
        <v>80.199283067015003</v>
      </c>
      <c r="K17" s="145">
        <f t="shared" si="4"/>
        <v>85.619215027469494</v>
      </c>
      <c r="L17" s="348">
        <v>2.6215277777777778E-2</v>
      </c>
      <c r="M17" s="349" t="s">
        <v>1514</v>
      </c>
      <c r="N17" s="350" t="s">
        <v>1515</v>
      </c>
      <c r="O17" s="349" t="s">
        <v>123</v>
      </c>
      <c r="P17" s="351">
        <v>38397</v>
      </c>
      <c r="Q17" s="350"/>
      <c r="R17" s="349" t="s">
        <v>1516</v>
      </c>
      <c r="S17" s="351">
        <v>42770</v>
      </c>
      <c r="T17" s="350"/>
      <c r="U17" s="234"/>
    </row>
    <row r="18" spans="1:21">
      <c r="A18" s="216">
        <v>12</v>
      </c>
      <c r="B18" s="84">
        <v>2.4699074074074075E-2</v>
      </c>
      <c r="C18" s="223">
        <f t="shared" si="5"/>
        <v>35.56666666666667</v>
      </c>
      <c r="D18" s="223">
        <f t="shared" si="0"/>
        <v>30.938708543302472</v>
      </c>
      <c r="E18" s="228">
        <f t="shared" si="1"/>
        <v>0.85329999999999995</v>
      </c>
      <c r="F18" s="223">
        <v>29.268292682926827</v>
      </c>
      <c r="G18" s="223">
        <v>35.56666666666667</v>
      </c>
      <c r="H18" s="163">
        <f t="shared" si="2"/>
        <v>-5.7072541896167867E-2</v>
      </c>
      <c r="I18" s="1">
        <v>12</v>
      </c>
      <c r="J18" s="324">
        <f t="shared" si="3"/>
        <v>82.291357121631179</v>
      </c>
      <c r="K18" s="145">
        <f t="shared" si="4"/>
        <v>86.987934048647986</v>
      </c>
      <c r="L18" s="348">
        <v>2.4699074074074075E-2</v>
      </c>
      <c r="M18" s="349" t="s">
        <v>1514</v>
      </c>
      <c r="N18" s="350" t="s">
        <v>1515</v>
      </c>
      <c r="O18" s="349" t="s">
        <v>123</v>
      </c>
      <c r="P18" s="351">
        <v>38397</v>
      </c>
      <c r="Q18" s="350"/>
      <c r="R18" s="349" t="s">
        <v>1517</v>
      </c>
      <c r="S18" s="351">
        <v>43057</v>
      </c>
      <c r="T18" s="350"/>
      <c r="U18" s="234"/>
    </row>
    <row r="19" spans="1:21">
      <c r="A19" s="216">
        <v>13</v>
      </c>
      <c r="B19" s="84"/>
      <c r="C19" s="223">
        <f t="shared" si="5"/>
        <v>0</v>
      </c>
      <c r="D19" s="223">
        <f t="shared" si="0"/>
        <v>29.803567396703542</v>
      </c>
      <c r="E19" s="228">
        <f t="shared" si="1"/>
        <v>0.88580000000000003</v>
      </c>
      <c r="F19" s="223">
        <v>28.448275862068964</v>
      </c>
      <c r="G19" s="223"/>
      <c r="H19" s="163">
        <f t="shared" si="2"/>
        <v>-4.7640550914427586E-2</v>
      </c>
      <c r="I19" s="1">
        <v>13</v>
      </c>
      <c r="J19" s="324"/>
      <c r="K19" s="145"/>
      <c r="L19" s="348"/>
      <c r="M19" s="349"/>
      <c r="N19" s="350"/>
      <c r="O19" s="349"/>
      <c r="P19" s="351"/>
      <c r="Q19" s="350"/>
      <c r="R19" s="349"/>
      <c r="S19" s="351"/>
      <c r="T19" s="350"/>
      <c r="U19" s="234"/>
    </row>
    <row r="20" spans="1:21" ht="15.75">
      <c r="A20" s="216">
        <v>14</v>
      </c>
      <c r="B20" s="84">
        <v>2.0324074074074074E-2</v>
      </c>
      <c r="C20" s="223">
        <f t="shared" si="5"/>
        <v>29.266666666666666</v>
      </c>
      <c r="D20" s="223">
        <f t="shared" si="0"/>
        <v>28.874548835174448</v>
      </c>
      <c r="E20" s="228">
        <f t="shared" si="1"/>
        <v>0.9143</v>
      </c>
      <c r="F20" s="223">
        <v>27.789473684210527</v>
      </c>
      <c r="G20" s="223">
        <v>29.266666666666666</v>
      </c>
      <c r="H20" s="163">
        <f t="shared" si="2"/>
        <v>-3.9046264902110765E-2</v>
      </c>
      <c r="I20" s="1">
        <v>14</v>
      </c>
      <c r="J20" s="324">
        <f t="shared" ref="J20:J83" si="6">100*(+F20/+C20)</f>
        <v>94.952643567917534</v>
      </c>
      <c r="K20" s="145">
        <f t="shared" ref="K20:K83" si="7">100*(+D20/+C20)</f>
        <v>98.660189641826136</v>
      </c>
      <c r="L20" s="352">
        <v>2.0324074074074074E-2</v>
      </c>
      <c r="M20" s="353" t="s">
        <v>1518</v>
      </c>
      <c r="N20" s="354" t="s">
        <v>1519</v>
      </c>
      <c r="O20" s="353" t="s">
        <v>706</v>
      </c>
      <c r="P20" s="355">
        <v>31744</v>
      </c>
      <c r="Q20" s="354"/>
      <c r="R20" s="353" t="s">
        <v>1520</v>
      </c>
      <c r="S20" s="355">
        <v>37094</v>
      </c>
      <c r="T20" s="354"/>
      <c r="U20" s="234"/>
    </row>
    <row r="21" spans="1:21" ht="15.75">
      <c r="A21" s="216">
        <v>15</v>
      </c>
      <c r="B21" s="84">
        <v>1.9884259259259258E-2</v>
      </c>
      <c r="C21" s="223">
        <f t="shared" si="5"/>
        <v>28.633333333333333</v>
      </c>
      <c r="D21" s="223">
        <f>E$4/E21</f>
        <v>28.121005538985941</v>
      </c>
      <c r="E21" s="228">
        <f t="shared" si="1"/>
        <v>0.93879999999999997</v>
      </c>
      <c r="F21" s="223">
        <v>27.272727272727273</v>
      </c>
      <c r="G21" s="223">
        <v>28.633333333333333</v>
      </c>
      <c r="H21" s="163">
        <f t="shared" si="2"/>
        <v>-3.1103536429484463E-2</v>
      </c>
      <c r="I21" s="1">
        <v>15</v>
      </c>
      <c r="J21" s="324">
        <f t="shared" si="6"/>
        <v>95.248174409990483</v>
      </c>
      <c r="K21" s="145">
        <f t="shared" si="7"/>
        <v>98.210729472593499</v>
      </c>
      <c r="L21" s="352">
        <v>1.9884259259259258E-2</v>
      </c>
      <c r="M21" s="353" t="s">
        <v>1521</v>
      </c>
      <c r="N21" s="354" t="s">
        <v>1522</v>
      </c>
      <c r="O21" s="353" t="s">
        <v>131</v>
      </c>
      <c r="P21" s="355">
        <v>34720</v>
      </c>
      <c r="Q21" s="354"/>
      <c r="R21" s="353" t="s">
        <v>1523</v>
      </c>
      <c r="S21" s="355">
        <v>40543</v>
      </c>
      <c r="T21" s="354"/>
      <c r="U21" s="234"/>
    </row>
    <row r="22" spans="1:21" ht="15.75">
      <c r="A22" s="216">
        <v>16</v>
      </c>
      <c r="B22" s="84">
        <v>1.9502314814814816E-2</v>
      </c>
      <c r="C22" s="223">
        <f t="shared" si="5"/>
        <v>28.083333333333336</v>
      </c>
      <c r="D22" s="223">
        <f t="shared" si="0"/>
        <v>27.520066715313245</v>
      </c>
      <c r="E22" s="228">
        <f t="shared" si="1"/>
        <v>0.95930000000000004</v>
      </c>
      <c r="F22" s="223">
        <v>26.883910386965375</v>
      </c>
      <c r="G22" s="223">
        <v>28.083333333333336</v>
      </c>
      <c r="H22" s="163">
        <f t="shared" si="2"/>
        <v>-2.3663087668091207E-2</v>
      </c>
      <c r="I22" s="1">
        <v>16</v>
      </c>
      <c r="J22" s="324">
        <f t="shared" si="6"/>
        <v>95.729057757740193</v>
      </c>
      <c r="K22" s="145">
        <f t="shared" si="7"/>
        <v>97.994302843845375</v>
      </c>
      <c r="L22" s="352">
        <v>1.9502314814814816E-2</v>
      </c>
      <c r="M22" s="353" t="s">
        <v>1524</v>
      </c>
      <c r="N22" s="354" t="s">
        <v>1525</v>
      </c>
      <c r="O22" s="353" t="s">
        <v>131</v>
      </c>
      <c r="P22" s="355">
        <v>36130</v>
      </c>
      <c r="Q22" s="354"/>
      <c r="R22" s="353" t="s">
        <v>229</v>
      </c>
      <c r="S22" s="355">
        <v>42288</v>
      </c>
      <c r="T22" s="354"/>
      <c r="U22" s="234"/>
    </row>
    <row r="23" spans="1:21" ht="15.75">
      <c r="A23" s="216">
        <v>17</v>
      </c>
      <c r="B23" s="84">
        <v>1.9398148148148147E-2</v>
      </c>
      <c r="C23" s="223">
        <f t="shared" si="5"/>
        <v>27.93333333333333</v>
      </c>
      <c r="D23" s="223">
        <f t="shared" si="0"/>
        <v>27.054724328755892</v>
      </c>
      <c r="E23" s="228">
        <f t="shared" si="1"/>
        <v>0.9758</v>
      </c>
      <c r="F23" s="223">
        <v>26.612903225806452</v>
      </c>
      <c r="G23" s="223">
        <v>27.93333333333333</v>
      </c>
      <c r="H23" s="163">
        <f t="shared" si="2"/>
        <v>-1.6601762656281993E-2</v>
      </c>
      <c r="I23" s="1">
        <v>17</v>
      </c>
      <c r="J23" s="324">
        <f t="shared" si="6"/>
        <v>95.272923242743872</v>
      </c>
      <c r="K23" s="145">
        <f t="shared" si="7"/>
        <v>96.854621701990069</v>
      </c>
      <c r="L23" s="352">
        <v>1.9398148148148147E-2</v>
      </c>
      <c r="M23" s="353" t="s">
        <v>1526</v>
      </c>
      <c r="N23" s="354" t="s">
        <v>1527</v>
      </c>
      <c r="O23" s="353" t="s">
        <v>128</v>
      </c>
      <c r="P23" s="355">
        <v>33966</v>
      </c>
      <c r="Q23" s="354"/>
      <c r="R23" s="353" t="s">
        <v>1528</v>
      </c>
      <c r="S23" s="355">
        <v>40355</v>
      </c>
      <c r="T23" s="354"/>
      <c r="U23" s="234"/>
    </row>
    <row r="24" spans="1:21" ht="15.75">
      <c r="A24" s="216">
        <v>18</v>
      </c>
      <c r="B24" s="84">
        <v>1.923611111111111E-2</v>
      </c>
      <c r="C24" s="223">
        <f t="shared" si="5"/>
        <v>27.7</v>
      </c>
      <c r="D24" s="223">
        <f t="shared" si="0"/>
        <v>26.712536679146009</v>
      </c>
      <c r="E24" s="228">
        <f t="shared" si="1"/>
        <v>0.98829999999999996</v>
      </c>
      <c r="F24" s="223">
        <v>26.452905811623246</v>
      </c>
      <c r="G24" s="223">
        <v>27.7</v>
      </c>
      <c r="H24" s="163">
        <f t="shared" si="2"/>
        <v>-9.8148335525650391E-3</v>
      </c>
      <c r="I24" s="1">
        <v>18</v>
      </c>
      <c r="J24" s="324">
        <f t="shared" si="6"/>
        <v>95.497854915607391</v>
      </c>
      <c r="K24" s="145">
        <f t="shared" si="7"/>
        <v>96.435150466231079</v>
      </c>
      <c r="L24" s="352">
        <v>1.923611111111111E-2</v>
      </c>
      <c r="M24" s="353" t="s">
        <v>1529</v>
      </c>
      <c r="N24" s="354" t="s">
        <v>1530</v>
      </c>
      <c r="O24" s="353" t="s">
        <v>128</v>
      </c>
      <c r="P24" s="355">
        <v>31504</v>
      </c>
      <c r="Q24" s="354"/>
      <c r="R24" s="353" t="s">
        <v>232</v>
      </c>
      <c r="S24" s="355">
        <v>38249</v>
      </c>
      <c r="T24" s="354"/>
      <c r="U24" s="234"/>
    </row>
    <row r="25" spans="1:21" ht="15.75">
      <c r="A25" s="216">
        <v>19</v>
      </c>
      <c r="B25" s="84">
        <v>1.8703703703703705E-2</v>
      </c>
      <c r="C25" s="223">
        <f t="shared" si="5"/>
        <v>26.933333333333334</v>
      </c>
      <c r="D25" s="223">
        <f t="shared" si="0"/>
        <v>26.484751203852326</v>
      </c>
      <c r="E25" s="228">
        <f t="shared" si="1"/>
        <v>0.99680000000000002</v>
      </c>
      <c r="F25" s="223">
        <v>26.4</v>
      </c>
      <c r="G25" s="223">
        <v>27.183333333333334</v>
      </c>
      <c r="H25" s="163">
        <f t="shared" si="2"/>
        <v>-3.2102728731942315E-3</v>
      </c>
      <c r="I25" s="1">
        <v>19</v>
      </c>
      <c r="J25" s="324">
        <f t="shared" si="6"/>
        <v>98.019801980198025</v>
      </c>
      <c r="K25" s="145">
        <f t="shared" si="7"/>
        <v>98.334472291530915</v>
      </c>
      <c r="L25" s="352">
        <v>1.8703703703703705E-2</v>
      </c>
      <c r="M25" s="354" t="s">
        <v>1531</v>
      </c>
      <c r="N25" s="354" t="s">
        <v>1532</v>
      </c>
      <c r="O25" s="353" t="s">
        <v>131</v>
      </c>
      <c r="P25" s="355">
        <v>37276</v>
      </c>
      <c r="Q25" s="356" t="s">
        <v>356</v>
      </c>
      <c r="R25" s="357" t="s">
        <v>357</v>
      </c>
      <c r="S25" s="358">
        <v>44451</v>
      </c>
      <c r="T25" s="354"/>
      <c r="U25" s="234"/>
    </row>
    <row r="26" spans="1:21" ht="15" customHeight="1">
      <c r="A26" s="216">
        <v>20</v>
      </c>
      <c r="B26" s="84">
        <v>1.8333333333333333E-2</v>
      </c>
      <c r="C26" s="223">
        <f t="shared" si="5"/>
        <v>26.4</v>
      </c>
      <c r="D26" s="223">
        <f t="shared" si="0"/>
        <v>26.4</v>
      </c>
      <c r="E26" s="228">
        <f t="shared" si="1"/>
        <v>1</v>
      </c>
      <c r="F26" s="223">
        <v>26.4</v>
      </c>
      <c r="G26" s="223">
        <v>27.400000000000002</v>
      </c>
      <c r="H26" s="163">
        <f t="shared" si="2"/>
        <v>0</v>
      </c>
      <c r="I26" s="1">
        <v>20</v>
      </c>
      <c r="J26" s="324">
        <f t="shared" si="6"/>
        <v>100</v>
      </c>
      <c r="K26" s="145">
        <f t="shared" si="7"/>
        <v>100</v>
      </c>
      <c r="L26" s="84">
        <v>1.8333333333333333E-2</v>
      </c>
      <c r="M26" s="359" t="s">
        <v>1533</v>
      </c>
      <c r="N26" s="359" t="s">
        <v>1534</v>
      </c>
      <c r="O26" s="360" t="s">
        <v>128</v>
      </c>
      <c r="P26" s="361">
        <v>36445</v>
      </c>
      <c r="Q26" s="362"/>
      <c r="R26" s="359" t="s">
        <v>1535</v>
      </c>
      <c r="S26" s="361">
        <v>43842</v>
      </c>
      <c r="T26" s="363" t="s">
        <v>355</v>
      </c>
      <c r="U26" s="234"/>
    </row>
    <row r="27" spans="1:21" ht="15.75">
      <c r="A27" s="216">
        <v>21</v>
      </c>
      <c r="B27" s="84">
        <v>1.8553240740740742E-2</v>
      </c>
      <c r="C27" s="223">
        <f t="shared" si="5"/>
        <v>26.716666666666669</v>
      </c>
      <c r="D27" s="223">
        <f t="shared" si="0"/>
        <v>26.4</v>
      </c>
      <c r="E27" s="228">
        <f t="shared" si="1"/>
        <v>1</v>
      </c>
      <c r="F27" s="223">
        <v>26.4</v>
      </c>
      <c r="G27" s="223">
        <v>27.166666666666668</v>
      </c>
      <c r="H27" s="163">
        <f t="shared" si="2"/>
        <v>0</v>
      </c>
      <c r="I27" s="1">
        <v>21</v>
      </c>
      <c r="J27" s="324">
        <f t="shared" si="6"/>
        <v>98.814722395508412</v>
      </c>
      <c r="K27" s="145">
        <f t="shared" si="7"/>
        <v>98.814722395508412</v>
      </c>
      <c r="L27" s="352">
        <v>1.8553240740740742E-2</v>
      </c>
      <c r="M27" s="364" t="s">
        <v>1533</v>
      </c>
      <c r="N27" s="364" t="s">
        <v>1534</v>
      </c>
      <c r="O27" s="353" t="s">
        <v>128</v>
      </c>
      <c r="P27" s="355">
        <v>36445</v>
      </c>
      <c r="Q27" s="356" t="s">
        <v>356</v>
      </c>
      <c r="R27" s="357" t="s">
        <v>357</v>
      </c>
      <c r="S27" s="358">
        <v>44451</v>
      </c>
      <c r="T27" s="365"/>
      <c r="U27" s="234"/>
    </row>
    <row r="28" spans="1:21" ht="15.75">
      <c r="A28" s="216">
        <v>22</v>
      </c>
      <c r="B28" s="84">
        <v>1.8564814814814815E-2</v>
      </c>
      <c r="C28" s="223">
        <f t="shared" si="5"/>
        <v>26.733333333333334</v>
      </c>
      <c r="D28" s="223">
        <f t="shared" si="0"/>
        <v>26.4</v>
      </c>
      <c r="E28" s="228">
        <f t="shared" si="1"/>
        <v>1</v>
      </c>
      <c r="F28" s="223">
        <v>26.4</v>
      </c>
      <c r="G28" s="223">
        <v>26.733333333333334</v>
      </c>
      <c r="H28" s="163">
        <f t="shared" si="2"/>
        <v>0</v>
      </c>
      <c r="I28" s="1">
        <v>22</v>
      </c>
      <c r="J28" s="324">
        <f t="shared" si="6"/>
        <v>98.753117206982537</v>
      </c>
      <c r="K28" s="145">
        <f t="shared" si="7"/>
        <v>98.753117206982537</v>
      </c>
      <c r="L28" s="352">
        <v>1.8564814814814815E-2</v>
      </c>
      <c r="M28" s="353" t="s">
        <v>1536</v>
      </c>
      <c r="N28" s="354" t="s">
        <v>1537</v>
      </c>
      <c r="O28" s="353" t="s">
        <v>128</v>
      </c>
      <c r="P28" s="355">
        <v>32152</v>
      </c>
      <c r="Q28" s="354"/>
      <c r="R28" s="353" t="s">
        <v>227</v>
      </c>
      <c r="S28" s="355">
        <v>40447</v>
      </c>
      <c r="T28" s="365"/>
      <c r="U28" s="236" t="s">
        <v>355</v>
      </c>
    </row>
    <row r="29" spans="1:21" ht="18" customHeight="1">
      <c r="A29" s="216">
        <v>23</v>
      </c>
      <c r="B29" s="84">
        <v>1.849537037037037E-2</v>
      </c>
      <c r="C29" s="223">
        <f t="shared" si="5"/>
        <v>26.633333333333333</v>
      </c>
      <c r="D29" s="223">
        <f t="shared" si="0"/>
        <v>26.4</v>
      </c>
      <c r="E29" s="228">
        <f t="shared" si="1"/>
        <v>1</v>
      </c>
      <c r="F29" s="223">
        <v>26.4</v>
      </c>
      <c r="G29" s="223">
        <v>26.633333333333333</v>
      </c>
      <c r="H29" s="163">
        <f t="shared" si="2"/>
        <v>0</v>
      </c>
      <c r="I29" s="1">
        <v>23</v>
      </c>
      <c r="J29" s="324">
        <f t="shared" si="6"/>
        <v>99.123904881101382</v>
      </c>
      <c r="K29" s="145">
        <f t="shared" si="7"/>
        <v>99.123904881101382</v>
      </c>
      <c r="L29" s="84">
        <v>1.849537037037037E-2</v>
      </c>
      <c r="M29" s="371" t="s">
        <v>1394</v>
      </c>
      <c r="N29" s="371" t="s">
        <v>1395</v>
      </c>
      <c r="O29" s="353" t="s">
        <v>1396</v>
      </c>
      <c r="P29" s="355">
        <v>35320</v>
      </c>
      <c r="Q29" s="354"/>
      <c r="R29" s="364" t="s">
        <v>1535</v>
      </c>
      <c r="S29" s="355">
        <v>43800</v>
      </c>
      <c r="T29" s="365"/>
      <c r="U29" s="234"/>
    </row>
    <row r="30" spans="1:21" ht="15.75">
      <c r="A30" s="216">
        <v>24</v>
      </c>
      <c r="B30" s="84">
        <v>1.892361111111111E-2</v>
      </c>
      <c r="C30" s="223">
        <f t="shared" si="5"/>
        <v>27.249999999999996</v>
      </c>
      <c r="D30" s="223">
        <f t="shared" si="0"/>
        <v>26.4</v>
      </c>
      <c r="E30" s="228">
        <f t="shared" si="1"/>
        <v>1</v>
      </c>
      <c r="F30" s="223">
        <v>26.4</v>
      </c>
      <c r="G30" s="223">
        <v>27.249999999999996</v>
      </c>
      <c r="H30" s="163">
        <f t="shared" si="2"/>
        <v>0</v>
      </c>
      <c r="I30" s="1">
        <v>24</v>
      </c>
      <c r="J30" s="324">
        <f t="shared" si="6"/>
        <v>96.88073394495413</v>
      </c>
      <c r="K30" s="145">
        <f t="shared" si="7"/>
        <v>96.88073394495413</v>
      </c>
      <c r="L30" s="352">
        <v>1.892361111111111E-2</v>
      </c>
      <c r="M30" s="353" t="s">
        <v>1538</v>
      </c>
      <c r="N30" s="354" t="s">
        <v>1539</v>
      </c>
      <c r="O30" s="353" t="s">
        <v>128</v>
      </c>
      <c r="P30" s="355">
        <v>31566</v>
      </c>
      <c r="Q30" s="354"/>
      <c r="R30" s="353" t="s">
        <v>1540</v>
      </c>
      <c r="S30" s="355">
        <v>40636</v>
      </c>
      <c r="T30" s="365"/>
      <c r="U30" s="234"/>
    </row>
    <row r="31" spans="1:21" ht="15.75">
      <c r="A31" s="216">
        <v>25</v>
      </c>
      <c r="B31" s="84">
        <v>1.8645833333333334E-2</v>
      </c>
      <c r="C31" s="223">
        <f t="shared" si="5"/>
        <v>26.85</v>
      </c>
      <c r="D31" s="223">
        <f t="shared" si="0"/>
        <v>26.4</v>
      </c>
      <c r="E31" s="228">
        <f t="shared" si="1"/>
        <v>1</v>
      </c>
      <c r="F31" s="223">
        <v>26.4</v>
      </c>
      <c r="G31" s="223">
        <v>27.400000000000002</v>
      </c>
      <c r="H31" s="163">
        <f t="shared" si="2"/>
        <v>0</v>
      </c>
      <c r="I31" s="1">
        <v>25</v>
      </c>
      <c r="J31" s="324">
        <f t="shared" si="6"/>
        <v>98.324022346368707</v>
      </c>
      <c r="K31" s="145">
        <f t="shared" si="7"/>
        <v>98.324022346368707</v>
      </c>
      <c r="L31" s="352">
        <v>1.8645833333333334E-2</v>
      </c>
      <c r="M31" s="353" t="s">
        <v>1541</v>
      </c>
      <c r="N31" s="354" t="s">
        <v>1542</v>
      </c>
      <c r="O31" s="353" t="s">
        <v>128</v>
      </c>
      <c r="P31" s="355">
        <v>35236</v>
      </c>
      <c r="Q31" s="356" t="s">
        <v>358</v>
      </c>
      <c r="R31" s="357" t="s">
        <v>359</v>
      </c>
      <c r="S31" s="355">
        <v>44472</v>
      </c>
      <c r="T31" s="365"/>
      <c r="U31" s="234"/>
    </row>
    <row r="32" spans="1:21" ht="15.75">
      <c r="A32" s="216">
        <v>26</v>
      </c>
      <c r="B32" s="84">
        <v>1.9074074074074073E-2</v>
      </c>
      <c r="C32" s="223">
        <f t="shared" si="5"/>
        <v>27.466666666666665</v>
      </c>
      <c r="D32" s="223">
        <f t="shared" si="0"/>
        <v>26.4</v>
      </c>
      <c r="E32" s="228">
        <f t="shared" si="1"/>
        <v>1</v>
      </c>
      <c r="F32" s="223">
        <v>26.4</v>
      </c>
      <c r="G32" s="223">
        <v>27.466666666666665</v>
      </c>
      <c r="H32" s="163">
        <f t="shared" si="2"/>
        <v>0</v>
      </c>
      <c r="I32" s="1">
        <v>26</v>
      </c>
      <c r="J32" s="324">
        <f t="shared" si="6"/>
        <v>96.116504854368941</v>
      </c>
      <c r="K32" s="145">
        <f t="shared" si="7"/>
        <v>96.116504854368941</v>
      </c>
      <c r="L32" s="352">
        <v>1.9074074074074073E-2</v>
      </c>
      <c r="M32" s="353" t="s">
        <v>1543</v>
      </c>
      <c r="N32" s="354" t="s">
        <v>1544</v>
      </c>
      <c r="O32" s="353" t="s">
        <v>306</v>
      </c>
      <c r="P32" s="355">
        <v>32826</v>
      </c>
      <c r="Q32" s="354"/>
      <c r="R32" s="353" t="s">
        <v>229</v>
      </c>
      <c r="S32" s="355">
        <v>42652</v>
      </c>
      <c r="T32" s="365"/>
      <c r="U32" s="234"/>
    </row>
    <row r="33" spans="1:21" ht="15.75">
      <c r="A33" s="216">
        <v>27</v>
      </c>
      <c r="B33" s="84">
        <v>1.9201388888888889E-2</v>
      </c>
      <c r="C33" s="223">
        <f t="shared" si="5"/>
        <v>27.650000000000002</v>
      </c>
      <c r="D33" s="223">
        <f t="shared" si="0"/>
        <v>26.4</v>
      </c>
      <c r="E33" s="228">
        <f t="shared" ref="E33:E64" si="8">ROUND(1-IF(A33&lt;I$3,0,IF(A33&lt;I$4,G$3*(A33-I$3)^2,G$2+G$4*(A33-I$4)+(A33&gt;I$5)*G$5*(A33-I$5)^2)),4)</f>
        <v>1</v>
      </c>
      <c r="F33" s="223">
        <v>26.4</v>
      </c>
      <c r="G33" s="223">
        <v>27.650000000000002</v>
      </c>
      <c r="H33" s="163">
        <f t="shared" si="2"/>
        <v>0</v>
      </c>
      <c r="I33" s="1">
        <v>27</v>
      </c>
      <c r="J33" s="324">
        <f t="shared" si="6"/>
        <v>95.479204339963815</v>
      </c>
      <c r="K33" s="145">
        <f t="shared" si="7"/>
        <v>95.479204339963815</v>
      </c>
      <c r="L33" s="352">
        <v>1.9201388888888889E-2</v>
      </c>
      <c r="M33" s="353" t="s">
        <v>1477</v>
      </c>
      <c r="N33" s="354" t="s">
        <v>1545</v>
      </c>
      <c r="O33" s="353" t="s">
        <v>128</v>
      </c>
      <c r="P33" s="355">
        <v>29866</v>
      </c>
      <c r="Q33" s="354"/>
      <c r="R33" s="353" t="s">
        <v>1546</v>
      </c>
      <c r="S33" s="355">
        <v>40009</v>
      </c>
      <c r="T33" s="365"/>
      <c r="U33" s="234"/>
    </row>
    <row r="34" spans="1:21" ht="15.75">
      <c r="A34" s="216">
        <v>28</v>
      </c>
      <c r="B34" s="84">
        <v>1.9027777777777779E-2</v>
      </c>
      <c r="C34" s="223">
        <f t="shared" si="5"/>
        <v>27.400000000000002</v>
      </c>
      <c r="D34" s="223">
        <f t="shared" si="0"/>
        <v>26.4</v>
      </c>
      <c r="E34" s="228">
        <f t="shared" si="8"/>
        <v>1</v>
      </c>
      <c r="F34" s="223">
        <v>26.4</v>
      </c>
      <c r="G34" s="223">
        <v>27.400000000000002</v>
      </c>
      <c r="H34" s="163">
        <f t="shared" si="2"/>
        <v>0</v>
      </c>
      <c r="I34" s="1">
        <v>28</v>
      </c>
      <c r="J34" s="324">
        <f t="shared" si="6"/>
        <v>96.350364963503637</v>
      </c>
      <c r="K34" s="145">
        <f t="shared" si="7"/>
        <v>96.350364963503637</v>
      </c>
      <c r="L34" s="352">
        <v>1.9027777777777779E-2</v>
      </c>
      <c r="M34" s="353" t="s">
        <v>1547</v>
      </c>
      <c r="N34" s="354" t="s">
        <v>1548</v>
      </c>
      <c r="O34" s="353" t="s">
        <v>131</v>
      </c>
      <c r="P34" s="355">
        <v>29520</v>
      </c>
      <c r="Q34" s="354"/>
      <c r="R34" s="353" t="s">
        <v>241</v>
      </c>
      <c r="S34" s="355">
        <v>39956</v>
      </c>
      <c r="T34" s="365"/>
      <c r="U34" s="234"/>
    </row>
    <row r="35" spans="1:21" ht="15.75">
      <c r="A35" s="216">
        <v>29</v>
      </c>
      <c r="B35" s="84">
        <v>1.8969907407407408E-2</v>
      </c>
      <c r="C35" s="223">
        <f t="shared" si="5"/>
        <v>27.316666666666666</v>
      </c>
      <c r="D35" s="223">
        <f t="shared" si="0"/>
        <v>26.4</v>
      </c>
      <c r="E35" s="228">
        <f t="shared" si="8"/>
        <v>1</v>
      </c>
      <c r="F35" s="223">
        <v>26.4</v>
      </c>
      <c r="G35" s="223">
        <v>27.316666666666666</v>
      </c>
      <c r="H35" s="163">
        <f t="shared" si="2"/>
        <v>0</v>
      </c>
      <c r="I35" s="1">
        <v>29</v>
      </c>
      <c r="J35" s="324">
        <f t="shared" si="6"/>
        <v>96.644295302013418</v>
      </c>
      <c r="K35" s="145">
        <f t="shared" si="7"/>
        <v>96.644295302013418</v>
      </c>
      <c r="L35" s="352">
        <v>1.8969907407407408E-2</v>
      </c>
      <c r="M35" s="353" t="s">
        <v>1477</v>
      </c>
      <c r="N35" s="354" t="s">
        <v>1545</v>
      </c>
      <c r="O35" s="353" t="s">
        <v>128</v>
      </c>
      <c r="P35" s="355">
        <v>29866</v>
      </c>
      <c r="Q35" s="354"/>
      <c r="R35" s="353" t="s">
        <v>138</v>
      </c>
      <c r="S35" s="355">
        <v>40720</v>
      </c>
      <c r="T35" s="365"/>
      <c r="U35" s="234"/>
    </row>
    <row r="36" spans="1:21" ht="15.75">
      <c r="A36" s="216">
        <v>30</v>
      </c>
      <c r="B36" s="84">
        <v>1.8796296296296297E-2</v>
      </c>
      <c r="C36" s="223">
        <f t="shared" si="5"/>
        <v>27.066666666666666</v>
      </c>
      <c r="D36" s="223">
        <f t="shared" si="0"/>
        <v>26.40792237671301</v>
      </c>
      <c r="E36" s="228">
        <f t="shared" si="8"/>
        <v>0.99970000000000003</v>
      </c>
      <c r="F36" s="223">
        <v>26.4</v>
      </c>
      <c r="G36" s="223">
        <v>27.066666666666666</v>
      </c>
      <c r="H36" s="163">
        <f t="shared" si="2"/>
        <v>-3.0009002700801739E-4</v>
      </c>
      <c r="I36" s="1">
        <v>30</v>
      </c>
      <c r="J36" s="324">
        <f t="shared" si="6"/>
        <v>97.536945812807872</v>
      </c>
      <c r="K36" s="145">
        <f t="shared" si="7"/>
        <v>97.566215677511124</v>
      </c>
      <c r="L36" s="352">
        <v>1.8796296296296297E-2</v>
      </c>
      <c r="M36" s="353" t="s">
        <v>1549</v>
      </c>
      <c r="N36" s="354" t="s">
        <v>1550</v>
      </c>
      <c r="O36" s="353" t="s">
        <v>128</v>
      </c>
      <c r="P36" s="355">
        <v>29087</v>
      </c>
      <c r="Q36" s="354"/>
      <c r="R36" s="353" t="s">
        <v>294</v>
      </c>
      <c r="S36" s="355">
        <v>40286</v>
      </c>
      <c r="T36" s="365"/>
      <c r="U36" s="234"/>
    </row>
    <row r="37" spans="1:21" ht="15.75">
      <c r="A37" s="216">
        <v>31</v>
      </c>
      <c r="B37" s="84">
        <v>1.9074074074074073E-2</v>
      </c>
      <c r="C37" s="223">
        <f t="shared" si="5"/>
        <v>27.466666666666665</v>
      </c>
      <c r="D37" s="223">
        <f t="shared" si="0"/>
        <v>26.431718061674008</v>
      </c>
      <c r="E37" s="228">
        <f t="shared" si="8"/>
        <v>0.99880000000000002</v>
      </c>
      <c r="F37" s="223">
        <v>26.409615151147261</v>
      </c>
      <c r="G37" s="223">
        <v>27.466666666666665</v>
      </c>
      <c r="H37" s="163">
        <f t="shared" si="2"/>
        <v>-8.3692664206761261E-4</v>
      </c>
      <c r="I37" s="1">
        <v>31</v>
      </c>
      <c r="J37" s="324">
        <f t="shared" si="6"/>
        <v>96.151511472623525</v>
      </c>
      <c r="K37" s="145">
        <f t="shared" si="7"/>
        <v>96.231983234250038</v>
      </c>
      <c r="L37" s="352">
        <v>1.9074074074074073E-2</v>
      </c>
      <c r="M37" s="353" t="s">
        <v>1477</v>
      </c>
      <c r="N37" s="354" t="s">
        <v>1551</v>
      </c>
      <c r="O37" s="353" t="s">
        <v>128</v>
      </c>
      <c r="P37" s="355">
        <v>30284</v>
      </c>
      <c r="Q37" s="354"/>
      <c r="R37" s="353" t="s">
        <v>232</v>
      </c>
      <c r="S37" s="355">
        <v>41888</v>
      </c>
      <c r="T37" s="365"/>
      <c r="U37" s="234"/>
    </row>
    <row r="38" spans="1:21" ht="15.75">
      <c r="A38" s="216">
        <v>32</v>
      </c>
      <c r="B38" s="84">
        <v>1.8854166666666668E-2</v>
      </c>
      <c r="C38" s="223">
        <f t="shared" si="5"/>
        <v>27.150000000000002</v>
      </c>
      <c r="D38" s="223">
        <f t="shared" si="0"/>
        <v>26.471472977038001</v>
      </c>
      <c r="E38" s="228">
        <f t="shared" si="8"/>
        <v>0.99729999999999996</v>
      </c>
      <c r="F38" s="223">
        <v>26.438502673796791</v>
      </c>
      <c r="G38" s="223">
        <v>27.15</v>
      </c>
      <c r="H38" s="163">
        <f t="shared" si="2"/>
        <v>-1.2470563725943305E-3</v>
      </c>
      <c r="I38" s="1">
        <v>32</v>
      </c>
      <c r="J38" s="324">
        <f t="shared" si="6"/>
        <v>97.379383697225734</v>
      </c>
      <c r="K38" s="145">
        <f t="shared" si="7"/>
        <v>97.500821278224663</v>
      </c>
      <c r="L38" s="352">
        <v>1.8854166666666668E-2</v>
      </c>
      <c r="M38" s="353" t="s">
        <v>1430</v>
      </c>
      <c r="N38" s="354" t="s">
        <v>1552</v>
      </c>
      <c r="O38" s="353" t="s">
        <v>128</v>
      </c>
      <c r="P38" s="355">
        <v>28071</v>
      </c>
      <c r="Q38" s="354"/>
      <c r="R38" s="353" t="s">
        <v>239</v>
      </c>
      <c r="S38" s="355">
        <v>40062</v>
      </c>
      <c r="T38" s="365"/>
      <c r="U38" s="234"/>
    </row>
    <row r="39" spans="1:21" ht="15.75">
      <c r="A39" s="216">
        <v>33</v>
      </c>
      <c r="B39" s="84">
        <v>1.9212962962962963E-2</v>
      </c>
      <c r="C39" s="223">
        <f t="shared" si="5"/>
        <v>27.666666666666668</v>
      </c>
      <c r="D39" s="223">
        <f t="shared" si="0"/>
        <v>26.527331189710612</v>
      </c>
      <c r="E39" s="228">
        <f t="shared" si="8"/>
        <v>0.99519999999999997</v>
      </c>
      <c r="F39" s="223">
        <v>26.486789236576158</v>
      </c>
      <c r="G39" s="223">
        <v>27.666666666666668</v>
      </c>
      <c r="H39" s="163">
        <f t="shared" si="2"/>
        <v>-1.5306480816658957E-3</v>
      </c>
      <c r="I39" s="1">
        <v>33</v>
      </c>
      <c r="J39" s="324">
        <f t="shared" si="6"/>
        <v>95.735382782805388</v>
      </c>
      <c r="K39" s="145">
        <f t="shared" si="7"/>
        <v>95.881919962809434</v>
      </c>
      <c r="L39" s="352">
        <v>1.9212962962962963E-2</v>
      </c>
      <c r="M39" s="353" t="s">
        <v>1411</v>
      </c>
      <c r="N39" s="354" t="s">
        <v>1553</v>
      </c>
      <c r="O39" s="353" t="s">
        <v>128</v>
      </c>
      <c r="P39" s="355">
        <v>25314</v>
      </c>
      <c r="Q39" s="354"/>
      <c r="R39" s="353" t="s">
        <v>1540</v>
      </c>
      <c r="S39" s="355">
        <v>37717</v>
      </c>
      <c r="T39" s="365"/>
      <c r="U39" s="234"/>
    </row>
    <row r="40" spans="1:21" ht="15.75">
      <c r="A40" s="216">
        <v>34</v>
      </c>
      <c r="B40" s="84">
        <v>1.9270833333333334E-2</v>
      </c>
      <c r="C40" s="223">
        <f t="shared" si="5"/>
        <v>27.75</v>
      </c>
      <c r="D40" s="223">
        <f t="shared" si="0"/>
        <v>26.599496221662466</v>
      </c>
      <c r="E40" s="228">
        <f t="shared" si="8"/>
        <v>0.99250000000000005</v>
      </c>
      <c r="F40" s="223">
        <v>26.5546875</v>
      </c>
      <c r="G40" s="223">
        <v>27.75</v>
      </c>
      <c r="H40" s="163">
        <f t="shared" si="2"/>
        <v>-1.6874128781393647E-3</v>
      </c>
      <c r="I40" s="1">
        <v>34</v>
      </c>
      <c r="J40" s="324">
        <f t="shared" si="6"/>
        <v>95.692567567567565</v>
      </c>
      <c r="K40" s="145">
        <f t="shared" si="7"/>
        <v>95.854040438423311</v>
      </c>
      <c r="L40" s="352">
        <v>1.9270833333333334E-2</v>
      </c>
      <c r="M40" s="353" t="s">
        <v>1554</v>
      </c>
      <c r="N40" s="354" t="s">
        <v>247</v>
      </c>
      <c r="O40" s="353" t="s">
        <v>128</v>
      </c>
      <c r="P40" s="355">
        <v>29726</v>
      </c>
      <c r="Q40" s="354"/>
      <c r="R40" s="353" t="s">
        <v>232</v>
      </c>
      <c r="S40" s="355">
        <v>42252</v>
      </c>
      <c r="T40" s="365"/>
      <c r="U40" s="234"/>
    </row>
    <row r="41" spans="1:21" ht="15.75">
      <c r="A41" s="216">
        <v>35</v>
      </c>
      <c r="B41" s="84">
        <v>1.9340277777777779E-2</v>
      </c>
      <c r="C41" s="223">
        <f t="shared" si="5"/>
        <v>27.85</v>
      </c>
      <c r="D41" s="223">
        <f t="shared" si="0"/>
        <v>26.688232915487262</v>
      </c>
      <c r="E41" s="228">
        <f t="shared" si="8"/>
        <v>0.98919999999999997</v>
      </c>
      <c r="F41" s="223">
        <v>26.642498469075321</v>
      </c>
      <c r="G41" s="223">
        <v>27.85</v>
      </c>
      <c r="H41" s="163">
        <f t="shared" si="2"/>
        <v>-1.716597505486462E-3</v>
      </c>
      <c r="I41" s="1">
        <v>35</v>
      </c>
      <c r="J41" s="324">
        <f t="shared" si="6"/>
        <v>95.664267393448185</v>
      </c>
      <c r="K41" s="145">
        <f t="shared" si="7"/>
        <v>95.828484436219966</v>
      </c>
      <c r="L41" s="352">
        <v>1.9340277777777779E-2</v>
      </c>
      <c r="M41" s="353" t="s">
        <v>1411</v>
      </c>
      <c r="N41" s="354" t="s">
        <v>1553</v>
      </c>
      <c r="O41" s="353" t="s">
        <v>128</v>
      </c>
      <c r="P41" s="355">
        <v>25314</v>
      </c>
      <c r="Q41" s="354"/>
      <c r="R41" s="353" t="s">
        <v>1540</v>
      </c>
      <c r="S41" s="355">
        <v>38445</v>
      </c>
      <c r="T41" s="365"/>
      <c r="U41" s="234"/>
    </row>
    <row r="42" spans="1:21" ht="15.75">
      <c r="A42" s="216">
        <v>36</v>
      </c>
      <c r="B42" s="84">
        <v>1.9201388888888889E-2</v>
      </c>
      <c r="C42" s="223">
        <f t="shared" si="5"/>
        <v>27.650000000000002</v>
      </c>
      <c r="D42" s="223">
        <f t="shared" si="0"/>
        <v>26.793869887343956</v>
      </c>
      <c r="E42" s="228">
        <f t="shared" si="8"/>
        <v>0.98529999999999995</v>
      </c>
      <c r="F42" s="223">
        <v>26.750614854894245</v>
      </c>
      <c r="G42" s="223">
        <v>27.650000000000002</v>
      </c>
      <c r="H42" s="163">
        <f t="shared" si="2"/>
        <v>-1.616973392362863E-3</v>
      </c>
      <c r="I42" s="1">
        <v>36</v>
      </c>
      <c r="J42" s="324">
        <f t="shared" si="6"/>
        <v>96.747250831443921</v>
      </c>
      <c r="K42" s="145">
        <f t="shared" si="7"/>
        <v>96.903688561822619</v>
      </c>
      <c r="L42" s="352">
        <v>1.9201388888888889E-2</v>
      </c>
      <c r="M42" s="353" t="s">
        <v>1555</v>
      </c>
      <c r="N42" s="354" t="s">
        <v>1556</v>
      </c>
      <c r="O42" s="353" t="s">
        <v>131</v>
      </c>
      <c r="P42" s="355">
        <v>26772</v>
      </c>
      <c r="Q42" s="354"/>
      <c r="R42" s="353" t="s">
        <v>246</v>
      </c>
      <c r="S42" s="355">
        <v>39950</v>
      </c>
      <c r="T42" s="365"/>
      <c r="U42" s="234"/>
    </row>
    <row r="43" spans="1:21" ht="15.75">
      <c r="A43" s="216">
        <v>37</v>
      </c>
      <c r="B43" s="84">
        <v>1.9467592592592592E-2</v>
      </c>
      <c r="C43" s="223">
        <f t="shared" si="5"/>
        <v>28.033333333333331</v>
      </c>
      <c r="D43" s="223">
        <f t="shared" si="0"/>
        <v>26.916802610114193</v>
      </c>
      <c r="E43" s="228">
        <f t="shared" si="8"/>
        <v>0.98080000000000001</v>
      </c>
      <c r="F43" s="223">
        <v>26.879525515877916</v>
      </c>
      <c r="G43" s="223">
        <v>28.033333333333339</v>
      </c>
      <c r="H43" s="163">
        <f t="shared" si="2"/>
        <v>-1.3868211406580515E-3</v>
      </c>
      <c r="I43" s="1">
        <v>37</v>
      </c>
      <c r="J43" s="324">
        <f t="shared" si="6"/>
        <v>95.884157607174501</v>
      </c>
      <c r="K43" s="145">
        <f t="shared" si="7"/>
        <v>96.017131783998309</v>
      </c>
      <c r="L43" s="352">
        <v>1.9467592592592592E-2</v>
      </c>
      <c r="M43" s="353" t="s">
        <v>1555</v>
      </c>
      <c r="N43" s="354" t="s">
        <v>1556</v>
      </c>
      <c r="O43" s="353" t="s">
        <v>131</v>
      </c>
      <c r="P43" s="355">
        <v>26772</v>
      </c>
      <c r="Q43" s="354"/>
      <c r="R43" s="353" t="s">
        <v>246</v>
      </c>
      <c r="S43" s="355">
        <v>40314</v>
      </c>
      <c r="T43" s="365"/>
      <c r="U43" s="234"/>
    </row>
    <row r="44" spans="1:21" ht="15.75">
      <c r="A44" s="216">
        <v>38</v>
      </c>
      <c r="B44" s="84">
        <v>1.9537037037037037E-2</v>
      </c>
      <c r="C44" s="223">
        <f t="shared" si="5"/>
        <v>28.133333333333333</v>
      </c>
      <c r="D44" s="223">
        <f t="shared" si="0"/>
        <v>27.057497181510708</v>
      </c>
      <c r="E44" s="228">
        <f t="shared" si="8"/>
        <v>0.97570000000000001</v>
      </c>
      <c r="F44" s="223">
        <v>27.029821073558647</v>
      </c>
      <c r="G44" s="223">
        <v>28.133333333333333</v>
      </c>
      <c r="H44" s="163">
        <f t="shared" si="2"/>
        <v>-1.0239101426806954E-3</v>
      </c>
      <c r="I44" s="1">
        <v>38</v>
      </c>
      <c r="J44" s="324">
        <f t="shared" si="6"/>
        <v>96.077563057672918</v>
      </c>
      <c r="K44" s="145">
        <f t="shared" si="7"/>
        <v>96.175937848971714</v>
      </c>
      <c r="L44" s="352">
        <v>1.9537037037037037E-2</v>
      </c>
      <c r="M44" s="353" t="s">
        <v>1555</v>
      </c>
      <c r="N44" s="354" t="s">
        <v>1556</v>
      </c>
      <c r="O44" s="353" t="s">
        <v>131</v>
      </c>
      <c r="P44" s="355">
        <v>26772</v>
      </c>
      <c r="Q44" s="354"/>
      <c r="R44" s="353" t="s">
        <v>1523</v>
      </c>
      <c r="S44" s="355">
        <v>40908</v>
      </c>
      <c r="T44" s="365"/>
      <c r="U44" s="234"/>
    </row>
    <row r="45" spans="1:21" ht="15.75">
      <c r="A45" s="216">
        <v>39</v>
      </c>
      <c r="B45" s="84">
        <v>1.9201388888888889E-2</v>
      </c>
      <c r="C45" s="223">
        <f t="shared" si="5"/>
        <v>27.650000000000002</v>
      </c>
      <c r="D45" s="223">
        <f t="shared" si="0"/>
        <v>27.216494845360824</v>
      </c>
      <c r="E45" s="228">
        <f t="shared" si="8"/>
        <v>0.97</v>
      </c>
      <c r="F45" s="223">
        <v>27.20220082530949</v>
      </c>
      <c r="G45" s="223">
        <v>27.650000000000002</v>
      </c>
      <c r="H45" s="163">
        <f t="shared" si="2"/>
        <v>-5.2547292563309613E-4</v>
      </c>
      <c r="I45" s="1">
        <v>39</v>
      </c>
      <c r="J45" s="324">
        <f t="shared" si="6"/>
        <v>98.380473147593079</v>
      </c>
      <c r="K45" s="145">
        <f t="shared" si="7"/>
        <v>98.432169422643113</v>
      </c>
      <c r="L45" s="352">
        <v>1.9201388888888889E-2</v>
      </c>
      <c r="M45" s="353" t="s">
        <v>1555</v>
      </c>
      <c r="N45" s="354" t="s">
        <v>1556</v>
      </c>
      <c r="O45" s="353" t="s">
        <v>131</v>
      </c>
      <c r="P45" s="355">
        <v>26772</v>
      </c>
      <c r="Q45" s="354"/>
      <c r="R45" s="353" t="s">
        <v>246</v>
      </c>
      <c r="S45" s="355">
        <v>41049</v>
      </c>
      <c r="T45" s="365"/>
      <c r="U45" s="234"/>
    </row>
    <row r="46" spans="1:21" ht="15.75">
      <c r="A46" s="216">
        <v>40</v>
      </c>
      <c r="B46" s="84">
        <v>1.9305555555555555E-2</v>
      </c>
      <c r="C46" s="223">
        <f t="shared" si="5"/>
        <v>27.8</v>
      </c>
      <c r="D46" s="223">
        <f t="shared" si="0"/>
        <v>27.394417349797653</v>
      </c>
      <c r="E46" s="228">
        <f t="shared" si="8"/>
        <v>0.9637</v>
      </c>
      <c r="F46" s="223">
        <v>27.397481108312341</v>
      </c>
      <c r="G46" s="223">
        <v>27.8</v>
      </c>
      <c r="H46" s="163">
        <f t="shared" si="2"/>
        <v>1.1182628441557324E-4</v>
      </c>
      <c r="I46" s="1">
        <v>40</v>
      </c>
      <c r="J46" s="324">
        <f t="shared" si="6"/>
        <v>98.552090317670292</v>
      </c>
      <c r="K46" s="145">
        <f t="shared" si="7"/>
        <v>98.541069603588682</v>
      </c>
      <c r="L46" s="352">
        <v>1.9305555555555555E-2</v>
      </c>
      <c r="M46" s="353" t="s">
        <v>1420</v>
      </c>
      <c r="N46" s="354" t="s">
        <v>1557</v>
      </c>
      <c r="O46" s="353" t="s">
        <v>123</v>
      </c>
      <c r="P46" s="355">
        <v>27375</v>
      </c>
      <c r="Q46" s="354"/>
      <c r="R46" s="353" t="s">
        <v>246</v>
      </c>
      <c r="S46" s="355">
        <v>42134</v>
      </c>
      <c r="T46" s="365"/>
      <c r="U46" s="234"/>
    </row>
    <row r="47" spans="1:21" ht="15.75">
      <c r="A47" s="216">
        <v>41</v>
      </c>
      <c r="B47" s="84">
        <v>1.9930555555555556E-2</v>
      </c>
      <c r="C47" s="223">
        <f t="shared" si="5"/>
        <v>28.7</v>
      </c>
      <c r="D47" s="223">
        <f t="shared" si="0"/>
        <v>27.591973244147155</v>
      </c>
      <c r="E47" s="228">
        <f t="shared" si="8"/>
        <v>0.95679999999999998</v>
      </c>
      <c r="F47" s="223">
        <v>27.611452477448029</v>
      </c>
      <c r="G47" s="223">
        <v>28.7</v>
      </c>
      <c r="H47" s="163">
        <f t="shared" si="2"/>
        <v>7.0547658862872521E-4</v>
      </c>
      <c r="I47" s="1">
        <v>41</v>
      </c>
      <c r="J47" s="324">
        <f t="shared" si="6"/>
        <v>96.207151489365955</v>
      </c>
      <c r="K47" s="145">
        <f t="shared" si="7"/>
        <v>96.139279596331548</v>
      </c>
      <c r="L47" s="352">
        <v>1.9930555555555556E-2</v>
      </c>
      <c r="M47" s="353" t="s">
        <v>1558</v>
      </c>
      <c r="N47" s="354" t="s">
        <v>1559</v>
      </c>
      <c r="O47" s="353" t="s">
        <v>706</v>
      </c>
      <c r="P47" s="355">
        <v>26663</v>
      </c>
      <c r="Q47" s="354"/>
      <c r="R47" s="353" t="s">
        <v>1560</v>
      </c>
      <c r="S47" s="355">
        <v>41672</v>
      </c>
      <c r="T47" s="365"/>
      <c r="U47" s="234"/>
    </row>
    <row r="48" spans="1:21" ht="15.75">
      <c r="A48" s="216">
        <v>42</v>
      </c>
      <c r="B48" s="84">
        <v>1.9594907407407408E-2</v>
      </c>
      <c r="C48" s="223">
        <f t="shared" si="5"/>
        <v>28.216666666666669</v>
      </c>
      <c r="D48" s="223">
        <f t="shared" si="0"/>
        <v>27.807036022751209</v>
      </c>
      <c r="E48" s="228">
        <f t="shared" si="8"/>
        <v>0.94940000000000002</v>
      </c>
      <c r="F48" s="223">
        <v>27.829753590723413</v>
      </c>
      <c r="G48" s="223">
        <v>28.216666666666661</v>
      </c>
      <c r="H48" s="163">
        <f t="shared" si="2"/>
        <v>8.1630503475880588E-4</v>
      </c>
      <c r="I48" s="1">
        <v>42</v>
      </c>
      <c r="J48" s="324">
        <f t="shared" si="6"/>
        <v>98.628778230561409</v>
      </c>
      <c r="K48" s="145">
        <f t="shared" si="7"/>
        <v>98.548267062319695</v>
      </c>
      <c r="L48" s="352">
        <v>1.9594907407407408E-2</v>
      </c>
      <c r="M48" s="353" t="s">
        <v>1420</v>
      </c>
      <c r="N48" s="354" t="s">
        <v>1557</v>
      </c>
      <c r="O48" s="353" t="s">
        <v>123</v>
      </c>
      <c r="P48" s="355">
        <v>27375</v>
      </c>
      <c r="Q48" s="354"/>
      <c r="R48" s="353" t="s">
        <v>246</v>
      </c>
      <c r="S48" s="355">
        <v>42883</v>
      </c>
      <c r="T48" s="365"/>
      <c r="U48" s="234"/>
    </row>
    <row r="49" spans="1:21" ht="15.75">
      <c r="A49" s="216">
        <v>43</v>
      </c>
      <c r="B49" s="84">
        <v>2.013888888888889E-2</v>
      </c>
      <c r="C49" s="223">
        <f t="shared" si="5"/>
        <v>29.000000000000004</v>
      </c>
      <c r="D49" s="223">
        <f t="shared" si="0"/>
        <v>28.028453126658881</v>
      </c>
      <c r="E49" s="228">
        <f t="shared" si="8"/>
        <v>0.94189999999999996</v>
      </c>
      <c r="F49" s="223">
        <v>28.051534068269358</v>
      </c>
      <c r="G49" s="223">
        <v>29.000000000000004</v>
      </c>
      <c r="H49" s="163">
        <f t="shared" si="2"/>
        <v>8.2280496868030622E-4</v>
      </c>
      <c r="I49" s="1">
        <v>43</v>
      </c>
      <c r="J49" s="324">
        <f t="shared" si="6"/>
        <v>96.729427821618458</v>
      </c>
      <c r="K49" s="145">
        <f t="shared" si="7"/>
        <v>96.649838367789229</v>
      </c>
      <c r="L49" s="352">
        <v>2.013888888888889E-2</v>
      </c>
      <c r="M49" s="353" t="s">
        <v>438</v>
      </c>
      <c r="N49" s="354" t="s">
        <v>1561</v>
      </c>
      <c r="O49" s="353" t="s">
        <v>128</v>
      </c>
      <c r="P49" s="355">
        <v>20622</v>
      </c>
      <c r="Q49" s="354"/>
      <c r="R49" s="353" t="s">
        <v>303</v>
      </c>
      <c r="S49" s="355">
        <v>36471</v>
      </c>
      <c r="T49" s="365"/>
      <c r="U49" s="241"/>
    </row>
    <row r="50" spans="1:21" ht="15.75">
      <c r="A50" s="216">
        <v>44</v>
      </c>
      <c r="B50" s="84">
        <v>2.0185185185185184E-2</v>
      </c>
      <c r="C50" s="223">
        <f t="shared" si="5"/>
        <v>29.066666666666666</v>
      </c>
      <c r="D50" s="223">
        <f t="shared" si="0"/>
        <v>28.253424657534246</v>
      </c>
      <c r="E50" s="228">
        <f t="shared" si="8"/>
        <v>0.93440000000000001</v>
      </c>
      <c r="F50" s="223">
        <v>28.276877761413843</v>
      </c>
      <c r="G50" s="223">
        <v>29.066666666666666</v>
      </c>
      <c r="H50" s="163">
        <f t="shared" si="2"/>
        <v>8.2940924657531119E-4</v>
      </c>
      <c r="I50" s="1">
        <v>44</v>
      </c>
      <c r="J50" s="324">
        <f t="shared" si="6"/>
        <v>97.282836335139365</v>
      </c>
      <c r="K50" s="145">
        <f t="shared" si="7"/>
        <v>97.202149051149931</v>
      </c>
      <c r="L50" s="352">
        <v>2.0185185185185184E-2</v>
      </c>
      <c r="M50" s="353" t="s">
        <v>1427</v>
      </c>
      <c r="N50" s="354" t="s">
        <v>1562</v>
      </c>
      <c r="O50" s="353" t="s">
        <v>123</v>
      </c>
      <c r="P50" s="355">
        <v>26375</v>
      </c>
      <c r="Q50" s="354"/>
      <c r="R50" s="353" t="s">
        <v>186</v>
      </c>
      <c r="S50" s="355">
        <v>42798</v>
      </c>
      <c r="T50" s="365"/>
      <c r="U50" s="234"/>
    </row>
    <row r="51" spans="1:21" ht="15.75">
      <c r="A51" s="216">
        <v>45</v>
      </c>
      <c r="B51" s="84">
        <v>2.0231481481481482E-2</v>
      </c>
      <c r="C51" s="223">
        <f t="shared" si="5"/>
        <v>29.133333333333333</v>
      </c>
      <c r="D51" s="223">
        <f t="shared" si="0"/>
        <v>28.482036897184162</v>
      </c>
      <c r="E51" s="228">
        <f t="shared" si="8"/>
        <v>0.92689999999999995</v>
      </c>
      <c r="F51" s="223">
        <v>28.505871237683898</v>
      </c>
      <c r="G51" s="223">
        <v>29.133333333333333</v>
      </c>
      <c r="H51" s="163">
        <f t="shared" si="2"/>
        <v>8.361204013377987E-4</v>
      </c>
      <c r="I51" s="1">
        <v>45</v>
      </c>
      <c r="J51" s="324">
        <f t="shared" si="6"/>
        <v>97.846239946283404</v>
      </c>
      <c r="K51" s="145">
        <f t="shared" si="7"/>
        <v>97.764428708870128</v>
      </c>
      <c r="L51" s="352">
        <v>2.0231481481481482E-2</v>
      </c>
      <c r="M51" s="353" t="s">
        <v>1427</v>
      </c>
      <c r="N51" s="354" t="s">
        <v>1562</v>
      </c>
      <c r="O51" s="353" t="s">
        <v>123</v>
      </c>
      <c r="P51" s="355">
        <v>26375</v>
      </c>
      <c r="Q51" s="366" t="s">
        <v>1563</v>
      </c>
      <c r="R51" s="366" t="s">
        <v>188</v>
      </c>
      <c r="S51" s="367">
        <v>43155</v>
      </c>
      <c r="T51" s="368"/>
      <c r="U51" s="241"/>
    </row>
    <row r="52" spans="1:21" ht="15.75">
      <c r="A52" s="216">
        <v>46</v>
      </c>
      <c r="B52" s="84">
        <v>2.0833333333333332E-2</v>
      </c>
      <c r="C52" s="223">
        <f t="shared" si="5"/>
        <v>30</v>
      </c>
      <c r="D52" s="223">
        <f t="shared" si="0"/>
        <v>28.714378942788773</v>
      </c>
      <c r="E52" s="228">
        <f t="shared" si="8"/>
        <v>0.9194</v>
      </c>
      <c r="F52" s="223">
        <v>28.738603891685941</v>
      </c>
      <c r="G52" s="223">
        <v>30</v>
      </c>
      <c r="H52" s="163">
        <f t="shared" si="2"/>
        <v>8.4294104850986067E-4</v>
      </c>
      <c r="I52" s="1">
        <v>46</v>
      </c>
      <c r="J52" s="324">
        <f t="shared" si="6"/>
        <v>95.795346305619802</v>
      </c>
      <c r="K52" s="145">
        <f t="shared" si="7"/>
        <v>95.71459647596258</v>
      </c>
      <c r="L52" s="352">
        <v>2.0833333333333332E-2</v>
      </c>
      <c r="M52" s="353" t="s">
        <v>1474</v>
      </c>
      <c r="N52" s="354" t="s">
        <v>1564</v>
      </c>
      <c r="O52" s="353" t="s">
        <v>270</v>
      </c>
      <c r="P52" s="355">
        <v>22915</v>
      </c>
      <c r="Q52" s="354"/>
      <c r="R52" s="353" t="s">
        <v>1565</v>
      </c>
      <c r="S52" s="355">
        <v>40013</v>
      </c>
      <c r="T52" s="365"/>
      <c r="U52" s="241"/>
    </row>
    <row r="53" spans="1:21" ht="15.75">
      <c r="A53" s="216">
        <v>47</v>
      </c>
      <c r="B53" s="84">
        <v>2.0810185185185185E-2</v>
      </c>
      <c r="C53" s="223">
        <f t="shared" si="5"/>
        <v>29.966666666666665</v>
      </c>
      <c r="D53" s="223">
        <f t="shared" si="0"/>
        <v>28.950542822677921</v>
      </c>
      <c r="E53" s="228">
        <f t="shared" si="8"/>
        <v>0.91190000000000004</v>
      </c>
      <c r="F53" s="223">
        <v>28.975168061462476</v>
      </c>
      <c r="G53" s="223">
        <v>29.966666666666665</v>
      </c>
      <c r="H53" s="163">
        <f t="shared" si="2"/>
        <v>8.4987388968097723E-4</v>
      </c>
      <c r="I53" s="1">
        <v>47</v>
      </c>
      <c r="J53" s="324">
        <f t="shared" si="6"/>
        <v>96.691328347483235</v>
      </c>
      <c r="K53" s="145">
        <f t="shared" si="7"/>
        <v>96.609152912162145</v>
      </c>
      <c r="L53" s="352">
        <v>2.0810185185185185E-2</v>
      </c>
      <c r="M53" s="353" t="s">
        <v>1427</v>
      </c>
      <c r="N53" s="354" t="s">
        <v>1562</v>
      </c>
      <c r="O53" s="353" t="s">
        <v>123</v>
      </c>
      <c r="P53" s="355">
        <v>26375</v>
      </c>
      <c r="Q53" s="366" t="s">
        <v>1566</v>
      </c>
      <c r="R53" s="366" t="s">
        <v>1567</v>
      </c>
      <c r="S53" s="367">
        <v>43561</v>
      </c>
      <c r="T53" s="369"/>
      <c r="U53" s="234"/>
    </row>
    <row r="54" spans="1:21" ht="15.75">
      <c r="A54" s="216">
        <v>48</v>
      </c>
      <c r="B54" s="84">
        <v>2.1423611111111112E-2</v>
      </c>
      <c r="C54" s="223">
        <f t="shared" si="5"/>
        <v>30.85</v>
      </c>
      <c r="D54" s="223">
        <f t="shared" si="0"/>
        <v>29.190623617868198</v>
      </c>
      <c r="E54" s="228">
        <f t="shared" si="8"/>
        <v>0.90439999999999998</v>
      </c>
      <c r="F54" s="223">
        <v>29.215659150643241</v>
      </c>
      <c r="G54" s="223">
        <v>30.85</v>
      </c>
      <c r="H54" s="163">
        <f t="shared" si="2"/>
        <v>8.5692171605484591E-4</v>
      </c>
      <c r="I54" s="1">
        <v>48</v>
      </c>
      <c r="J54" s="324">
        <f t="shared" si="6"/>
        <v>94.702298705488616</v>
      </c>
      <c r="K54" s="145">
        <f t="shared" si="7"/>
        <v>94.62114624916758</v>
      </c>
      <c r="L54" s="352">
        <v>2.1423611111111112E-2</v>
      </c>
      <c r="M54" s="353" t="s">
        <v>1568</v>
      </c>
      <c r="N54" s="354" t="s">
        <v>1569</v>
      </c>
      <c r="O54" s="353" t="s">
        <v>375</v>
      </c>
      <c r="P54" s="355">
        <v>14817</v>
      </c>
      <c r="Q54" s="354"/>
      <c r="R54" s="353" t="s">
        <v>235</v>
      </c>
      <c r="S54" s="355">
        <v>32578</v>
      </c>
      <c r="T54" s="365"/>
      <c r="U54" s="234"/>
    </row>
    <row r="55" spans="1:21" ht="15.75">
      <c r="A55" s="216">
        <v>49</v>
      </c>
      <c r="B55" s="84">
        <v>2.1516203703703704E-2</v>
      </c>
      <c r="C55" s="223">
        <f t="shared" si="5"/>
        <v>30.983333333333334</v>
      </c>
      <c r="D55" s="223">
        <f t="shared" si="0"/>
        <v>29.434719589697846</v>
      </c>
      <c r="E55" s="228">
        <f t="shared" si="8"/>
        <v>0.89690000000000003</v>
      </c>
      <c r="F55" s="223">
        <v>29.460175756730365</v>
      </c>
      <c r="G55" s="223">
        <v>30.983333333333334</v>
      </c>
      <c r="H55" s="163">
        <f t="shared" si="2"/>
        <v>8.6408741219759673E-4</v>
      </c>
      <c r="I55" s="1">
        <v>49</v>
      </c>
      <c r="J55" s="324">
        <f t="shared" si="6"/>
        <v>95.083945422475622</v>
      </c>
      <c r="K55" s="145">
        <f t="shared" si="7"/>
        <v>95.001784582133979</v>
      </c>
      <c r="L55" s="352">
        <v>2.1516203703703704E-2</v>
      </c>
      <c r="M55" s="353" t="s">
        <v>183</v>
      </c>
      <c r="N55" s="354" t="s">
        <v>1570</v>
      </c>
      <c r="O55" s="353" t="s">
        <v>1142</v>
      </c>
      <c r="P55" s="355">
        <v>19418</v>
      </c>
      <c r="Q55" s="354"/>
      <c r="R55" s="353" t="s">
        <v>296</v>
      </c>
      <c r="S55" s="355">
        <v>37507</v>
      </c>
      <c r="T55" s="365"/>
      <c r="U55" s="234"/>
    </row>
    <row r="56" spans="1:21" ht="15.75">
      <c r="A56" s="216">
        <v>50</v>
      </c>
      <c r="B56" s="84">
        <v>2.1238425925925924E-2</v>
      </c>
      <c r="C56" s="223">
        <f t="shared" si="5"/>
        <v>30.583333333333332</v>
      </c>
      <c r="D56" s="223">
        <f t="shared" si="0"/>
        <v>29.682932313919494</v>
      </c>
      <c r="E56" s="228">
        <f t="shared" si="8"/>
        <v>0.88939999999999997</v>
      </c>
      <c r="F56" s="223">
        <v>29.70881980587987</v>
      </c>
      <c r="G56" s="223">
        <v>30.583333333333332</v>
      </c>
      <c r="H56" s="163">
        <f t="shared" si="2"/>
        <v>8.7137395997305747E-4</v>
      </c>
      <c r="I56" s="1">
        <v>50</v>
      </c>
      <c r="J56" s="324">
        <f t="shared" si="6"/>
        <v>97.140555223585409</v>
      </c>
      <c r="K56" s="145">
        <f t="shared" si="7"/>
        <v>97.055909473306258</v>
      </c>
      <c r="L56" s="352">
        <v>2.1238425925925924E-2</v>
      </c>
      <c r="M56" s="353" t="s">
        <v>1571</v>
      </c>
      <c r="N56" s="354" t="s">
        <v>339</v>
      </c>
      <c r="O56" s="353" t="s">
        <v>316</v>
      </c>
      <c r="P56" s="355">
        <v>14005</v>
      </c>
      <c r="Q56" s="354"/>
      <c r="R56" s="353" t="s">
        <v>1572</v>
      </c>
      <c r="S56" s="355">
        <v>32432</v>
      </c>
      <c r="T56" s="365"/>
      <c r="U56" s="234"/>
    </row>
    <row r="57" spans="1:21" ht="15.75">
      <c r="A57" s="216">
        <v>51</v>
      </c>
      <c r="B57" s="84">
        <v>2.1840277777777778E-2</v>
      </c>
      <c r="C57" s="223">
        <f t="shared" si="5"/>
        <v>31.45</v>
      </c>
      <c r="D57" s="223">
        <f t="shared" si="0"/>
        <v>29.935366821635103</v>
      </c>
      <c r="E57" s="228">
        <f t="shared" si="8"/>
        <v>0.88190000000000002</v>
      </c>
      <c r="F57" s="223">
        <v>29.961696694566605</v>
      </c>
      <c r="G57" s="223">
        <v>31.45</v>
      </c>
      <c r="H57" s="163">
        <f t="shared" si="2"/>
        <v>8.7878444268066369E-4</v>
      </c>
      <c r="I57" s="1">
        <v>51</v>
      </c>
      <c r="J57" s="324">
        <f t="shared" si="6"/>
        <v>95.267716039957406</v>
      </c>
      <c r="K57" s="145">
        <f t="shared" si="7"/>
        <v>95.183996253211774</v>
      </c>
      <c r="L57" s="352">
        <v>2.1840277777777778E-2</v>
      </c>
      <c r="M57" s="353" t="s">
        <v>1474</v>
      </c>
      <c r="N57" s="354" t="s">
        <v>1564</v>
      </c>
      <c r="O57" s="353" t="s">
        <v>270</v>
      </c>
      <c r="P57" s="355">
        <v>22915</v>
      </c>
      <c r="Q57" s="354"/>
      <c r="R57" s="353" t="s">
        <v>271</v>
      </c>
      <c r="S57" s="355">
        <v>41560</v>
      </c>
      <c r="T57" s="365"/>
      <c r="U57" s="234"/>
    </row>
    <row r="58" spans="1:21" ht="15.75">
      <c r="A58" s="216">
        <v>52</v>
      </c>
      <c r="B58" s="84">
        <v>2.207175925925926E-2</v>
      </c>
      <c r="C58" s="223">
        <f t="shared" si="5"/>
        <v>31.783333333333335</v>
      </c>
      <c r="D58" s="223">
        <f t="shared" si="0"/>
        <v>30.192131747483987</v>
      </c>
      <c r="E58" s="228">
        <f t="shared" si="8"/>
        <v>0.87439999999999996</v>
      </c>
      <c r="F58" s="223">
        <v>30.218915438546286</v>
      </c>
      <c r="G58" s="223">
        <v>31.783333333333335</v>
      </c>
      <c r="H58" s="163">
        <f t="shared" si="2"/>
        <v>8.8632204940533761E-4</v>
      </c>
      <c r="I58" s="1">
        <v>52</v>
      </c>
      <c r="J58" s="324">
        <f t="shared" si="6"/>
        <v>95.077867137534199</v>
      </c>
      <c r="K58" s="145">
        <f t="shared" si="7"/>
        <v>94.993597527479764</v>
      </c>
      <c r="L58" s="352">
        <v>2.207175925925926E-2</v>
      </c>
      <c r="M58" s="353" t="s">
        <v>1573</v>
      </c>
      <c r="N58" s="354" t="s">
        <v>1574</v>
      </c>
      <c r="O58" s="353" t="s">
        <v>1575</v>
      </c>
      <c r="P58" s="355">
        <v>21237</v>
      </c>
      <c r="Q58" s="354"/>
      <c r="R58" s="353" t="s">
        <v>988</v>
      </c>
      <c r="S58" s="355">
        <v>40257</v>
      </c>
      <c r="T58" s="365"/>
      <c r="U58" s="234"/>
    </row>
    <row r="59" spans="1:21" ht="15.75">
      <c r="A59" s="216">
        <v>53</v>
      </c>
      <c r="B59" s="84">
        <v>2.2048611111111113E-2</v>
      </c>
      <c r="C59" s="223">
        <f t="shared" si="5"/>
        <v>31.750000000000004</v>
      </c>
      <c r="D59" s="223">
        <f t="shared" si="0"/>
        <v>30.453339485523127</v>
      </c>
      <c r="E59" s="228">
        <f t="shared" si="8"/>
        <v>0.8669</v>
      </c>
      <c r="F59" s="223">
        <v>30.480588829556932</v>
      </c>
      <c r="G59" s="223">
        <v>31.750000000000004</v>
      </c>
      <c r="H59" s="163">
        <f t="shared" si="2"/>
        <v>8.9399007959392487E-4</v>
      </c>
      <c r="I59" s="1">
        <v>53</v>
      </c>
      <c r="J59" s="324">
        <f t="shared" si="6"/>
        <v>96.001854581281663</v>
      </c>
      <c r="K59" s="145">
        <f t="shared" si="7"/>
        <v>95.916029875663384</v>
      </c>
      <c r="L59" s="352">
        <v>2.2048611111111113E-2</v>
      </c>
      <c r="M59" s="353" t="s">
        <v>183</v>
      </c>
      <c r="N59" s="354" t="s">
        <v>1570</v>
      </c>
      <c r="O59" s="353" t="s">
        <v>1142</v>
      </c>
      <c r="P59" s="355">
        <v>19418</v>
      </c>
      <c r="Q59" s="354"/>
      <c r="R59" s="353" t="s">
        <v>1576</v>
      </c>
      <c r="S59" s="355">
        <v>39138</v>
      </c>
      <c r="T59" s="365"/>
      <c r="U59" s="234"/>
    </row>
    <row r="60" spans="1:21" ht="15.75">
      <c r="A60" s="216">
        <v>54</v>
      </c>
      <c r="B60" s="84">
        <v>2.2268518518518517E-2</v>
      </c>
      <c r="C60" s="223">
        <f t="shared" si="5"/>
        <v>32.066666666666663</v>
      </c>
      <c r="D60" s="223">
        <f t="shared" si="0"/>
        <v>30.719106353269719</v>
      </c>
      <c r="E60" s="228">
        <f t="shared" si="8"/>
        <v>0.85940000000000005</v>
      </c>
      <c r="F60" s="223">
        <v>30.746833600232929</v>
      </c>
      <c r="G60" s="223">
        <v>32.06666666666667</v>
      </c>
      <c r="H60" s="163">
        <f t="shared" si="2"/>
        <v>9.0179194787067256E-4</v>
      </c>
      <c r="I60" s="1">
        <v>54</v>
      </c>
      <c r="J60" s="324">
        <f t="shared" si="6"/>
        <v>95.884096466422861</v>
      </c>
      <c r="K60" s="145">
        <f t="shared" si="7"/>
        <v>95.797628960300599</v>
      </c>
      <c r="L60" s="352">
        <v>2.2268518518518517E-2</v>
      </c>
      <c r="M60" s="353" t="s">
        <v>183</v>
      </c>
      <c r="N60" s="354" t="s">
        <v>1570</v>
      </c>
      <c r="O60" s="353" t="s">
        <v>1142</v>
      </c>
      <c r="P60" s="355">
        <v>19418</v>
      </c>
      <c r="Q60" s="354"/>
      <c r="R60" s="353" t="s">
        <v>1577</v>
      </c>
      <c r="S60" s="355">
        <v>39257</v>
      </c>
      <c r="T60" s="365"/>
      <c r="U60" s="234"/>
    </row>
    <row r="61" spans="1:21" ht="15.75">
      <c r="A61" s="216">
        <v>55</v>
      </c>
      <c r="B61" s="84">
        <v>2.224537037037037E-2</v>
      </c>
      <c r="C61" s="223">
        <f t="shared" si="5"/>
        <v>32.033333333333331</v>
      </c>
      <c r="D61" s="223">
        <f t="shared" si="0"/>
        <v>30.989552764408966</v>
      </c>
      <c r="E61" s="228">
        <f t="shared" si="8"/>
        <v>0.85189999999999999</v>
      </c>
      <c r="F61" s="223">
        <v>31.017770597738284</v>
      </c>
      <c r="G61" s="223">
        <v>32.033333333333331</v>
      </c>
      <c r="H61" s="163">
        <f t="shared" si="2"/>
        <v>9.0973118910666348E-4</v>
      </c>
      <c r="I61" s="1">
        <v>55</v>
      </c>
      <c r="J61" s="324">
        <f t="shared" si="6"/>
        <v>96.829668879515978</v>
      </c>
      <c r="K61" s="145">
        <f t="shared" si="7"/>
        <v>96.741579909705408</v>
      </c>
      <c r="L61" s="352">
        <v>2.224537037037037E-2</v>
      </c>
      <c r="M61" s="353" t="s">
        <v>183</v>
      </c>
      <c r="N61" s="354" t="s">
        <v>1570</v>
      </c>
      <c r="O61" s="353" t="s">
        <v>1142</v>
      </c>
      <c r="P61" s="355">
        <v>19418</v>
      </c>
      <c r="Q61" s="354"/>
      <c r="R61" s="353" t="s">
        <v>1352</v>
      </c>
      <c r="S61" s="355">
        <v>39775</v>
      </c>
      <c r="T61" s="365"/>
      <c r="U61" s="234"/>
    </row>
    <row r="62" spans="1:21" ht="15.75">
      <c r="A62" s="216">
        <v>56</v>
      </c>
      <c r="B62" s="84">
        <v>2.2905092592592591E-2</v>
      </c>
      <c r="C62" s="223">
        <f t="shared" si="5"/>
        <v>32.983333333333334</v>
      </c>
      <c r="D62" s="223">
        <f t="shared" si="0"/>
        <v>31.264803410705824</v>
      </c>
      <c r="E62" s="228">
        <f t="shared" si="8"/>
        <v>0.84440000000000004</v>
      </c>
      <c r="F62" s="223">
        <v>31.293524966661728</v>
      </c>
      <c r="G62" s="223">
        <v>32.983333333333334</v>
      </c>
      <c r="H62" s="163">
        <f t="shared" si="2"/>
        <v>9.1781146376135856E-4</v>
      </c>
      <c r="I62" s="1">
        <v>56</v>
      </c>
      <c r="J62" s="324">
        <f t="shared" si="6"/>
        <v>94.876781101551472</v>
      </c>
      <c r="K62" s="145">
        <f t="shared" si="7"/>
        <v>94.789702104211699</v>
      </c>
      <c r="L62" s="352">
        <v>2.2905092592592591E-2</v>
      </c>
      <c r="M62" s="366" t="s">
        <v>1578</v>
      </c>
      <c r="N62" s="366" t="s">
        <v>122</v>
      </c>
      <c r="O62" s="353"/>
      <c r="P62" s="354"/>
      <c r="Q62" s="366" t="s">
        <v>1579</v>
      </c>
      <c r="R62" s="366" t="s">
        <v>1580</v>
      </c>
      <c r="S62" s="367">
        <v>34602</v>
      </c>
      <c r="T62" s="368"/>
      <c r="U62" s="234"/>
    </row>
    <row r="63" spans="1:21" ht="15.75">
      <c r="A63" s="216">
        <v>57</v>
      </c>
      <c r="B63" s="84">
        <v>2.3194444444444445E-2</v>
      </c>
      <c r="C63" s="223">
        <f t="shared" si="5"/>
        <v>33.4</v>
      </c>
      <c r="D63" s="223">
        <f t="shared" si="0"/>
        <v>31.54498745369817</v>
      </c>
      <c r="E63" s="228">
        <f t="shared" si="8"/>
        <v>0.83689999999999998</v>
      </c>
      <c r="F63" s="223">
        <v>31.574226341755118</v>
      </c>
      <c r="G63" s="223">
        <v>33.4</v>
      </c>
      <c r="H63" s="163">
        <f t="shared" si="2"/>
        <v>9.2603656350817793E-4</v>
      </c>
      <c r="I63" s="1">
        <v>57</v>
      </c>
      <c r="J63" s="324">
        <f t="shared" si="6"/>
        <v>94.533611801662033</v>
      </c>
      <c r="K63" s="145">
        <f t="shared" si="7"/>
        <v>94.446070220653212</v>
      </c>
      <c r="L63" s="352">
        <v>2.3194444444444445E-2</v>
      </c>
      <c r="M63" s="353" t="s">
        <v>1581</v>
      </c>
      <c r="N63" s="354" t="s">
        <v>1582</v>
      </c>
      <c r="O63" s="353" t="s">
        <v>147</v>
      </c>
      <c r="P63" s="355">
        <v>20713</v>
      </c>
      <c r="Q63" s="354"/>
      <c r="R63" s="353" t="s">
        <v>1583</v>
      </c>
      <c r="S63" s="355">
        <v>41587</v>
      </c>
      <c r="T63" s="365"/>
      <c r="U63" s="234"/>
    </row>
    <row r="64" spans="1:21" ht="15.75">
      <c r="A64" s="216">
        <v>58</v>
      </c>
      <c r="B64" s="84">
        <v>2.2581018518518518E-2</v>
      </c>
      <c r="C64" s="223">
        <f t="shared" si="5"/>
        <v>32.516666666666666</v>
      </c>
      <c r="D64" s="223">
        <f t="shared" si="0"/>
        <v>31.830238726790448</v>
      </c>
      <c r="E64" s="228">
        <f t="shared" si="8"/>
        <v>0.82940000000000003</v>
      </c>
      <c r="F64" s="223">
        <v>31.860009051138935</v>
      </c>
      <c r="G64" s="223">
        <v>32.516666666666666</v>
      </c>
      <c r="H64" s="163">
        <f t="shared" si="2"/>
        <v>9.3441041716912432E-4</v>
      </c>
      <c r="I64" s="1">
        <v>58</v>
      </c>
      <c r="J64" s="324">
        <f t="shared" si="6"/>
        <v>97.98055064419971</v>
      </c>
      <c r="K64" s="145">
        <f t="shared" si="7"/>
        <v>97.888996596997785</v>
      </c>
      <c r="L64" s="352">
        <v>2.2581018518518518E-2</v>
      </c>
      <c r="M64" s="353" t="s">
        <v>1413</v>
      </c>
      <c r="N64" s="354" t="s">
        <v>1584</v>
      </c>
      <c r="O64" s="353" t="s">
        <v>140</v>
      </c>
      <c r="P64" s="355">
        <v>18512</v>
      </c>
      <c r="Q64" s="354"/>
      <c r="R64" s="353" t="s">
        <v>1352</v>
      </c>
      <c r="S64" s="355">
        <v>39775</v>
      </c>
      <c r="T64" s="365"/>
      <c r="U64" s="234"/>
    </row>
    <row r="65" spans="1:21" ht="15.75">
      <c r="A65" s="216">
        <v>59</v>
      </c>
      <c r="B65" s="84">
        <v>2.3055555555555555E-2</v>
      </c>
      <c r="C65" s="223">
        <f t="shared" si="5"/>
        <v>33.199999999999996</v>
      </c>
      <c r="D65" s="223">
        <f t="shared" si="0"/>
        <v>32.120695948412212</v>
      </c>
      <c r="E65" s="228">
        <f t="shared" ref="E65:E96" si="9">ROUND(1-IF(A65&lt;I$3,0,IF(A65&lt;I$4,G$3*(A65-I$3)^2,G$2+G$4*(A65-I$4)+(A65&gt;I$5)*G$5*(A65-I$5)^2)),4)</f>
        <v>0.82189999999999996</v>
      </c>
      <c r="F65" s="223">
        <v>32.15101233064393</v>
      </c>
      <c r="G65" s="223">
        <v>33.199999999999996</v>
      </c>
      <c r="H65" s="163">
        <f t="shared" si="2"/>
        <v>9.429370969704148E-4</v>
      </c>
      <c r="I65" s="1">
        <v>59</v>
      </c>
      <c r="J65" s="324">
        <f t="shared" si="6"/>
        <v>96.840398586276905</v>
      </c>
      <c r="K65" s="145">
        <f t="shared" si="7"/>
        <v>96.749084181964506</v>
      </c>
      <c r="L65" s="352">
        <v>2.3055555555555555E-2</v>
      </c>
      <c r="M65" s="353" t="s">
        <v>183</v>
      </c>
      <c r="N65" s="354" t="s">
        <v>1570</v>
      </c>
      <c r="O65" s="353" t="s">
        <v>1142</v>
      </c>
      <c r="P65" s="355">
        <v>19418</v>
      </c>
      <c r="Q65" s="354"/>
      <c r="R65" s="353" t="s">
        <v>296</v>
      </c>
      <c r="S65" s="355">
        <v>41161</v>
      </c>
      <c r="T65" s="365"/>
      <c r="U65" s="234"/>
    </row>
    <row r="66" spans="1:21" ht="15.75">
      <c r="A66" s="216">
        <v>60</v>
      </c>
      <c r="B66" s="84">
        <v>2.2777777777777779E-2</v>
      </c>
      <c r="C66" s="223">
        <f t="shared" si="5"/>
        <v>32.800000000000004</v>
      </c>
      <c r="D66" s="223">
        <f t="shared" si="0"/>
        <v>32.416502946954814</v>
      </c>
      <c r="E66" s="228">
        <f t="shared" si="9"/>
        <v>0.81440000000000001</v>
      </c>
      <c r="F66" s="223">
        <v>32.447380550007679</v>
      </c>
      <c r="G66" s="223">
        <v>32.799999999999997</v>
      </c>
      <c r="H66" s="163">
        <f t="shared" si="2"/>
        <v>9.5162082514723952E-4</v>
      </c>
      <c r="I66" s="1">
        <v>60</v>
      </c>
      <c r="J66" s="324">
        <f t="shared" si="6"/>
        <v>98.924940701242917</v>
      </c>
      <c r="K66" s="145">
        <f t="shared" si="7"/>
        <v>98.83080166754516</v>
      </c>
      <c r="L66" s="352">
        <v>2.2777777777777779E-2</v>
      </c>
      <c r="M66" s="353" t="s">
        <v>183</v>
      </c>
      <c r="N66" s="354" t="s">
        <v>1570</v>
      </c>
      <c r="O66" s="353" t="s">
        <v>1142</v>
      </c>
      <c r="P66" s="355">
        <v>19418</v>
      </c>
      <c r="Q66" s="354"/>
      <c r="R66" s="353" t="s">
        <v>296</v>
      </c>
      <c r="S66" s="355">
        <v>41525</v>
      </c>
      <c r="T66" s="365"/>
      <c r="U66" s="234"/>
    </row>
    <row r="67" spans="1:21" ht="15.75">
      <c r="A67" s="216">
        <v>61</v>
      </c>
      <c r="B67" s="84">
        <v>2.3229166666666665E-2</v>
      </c>
      <c r="C67" s="223">
        <f t="shared" si="5"/>
        <v>33.449999999999996</v>
      </c>
      <c r="D67" s="223">
        <f t="shared" si="0"/>
        <v>32.717808898252571</v>
      </c>
      <c r="E67" s="228">
        <f t="shared" si="9"/>
        <v>0.80689999999999995</v>
      </c>
      <c r="F67" s="223">
        <v>32.749263451697935</v>
      </c>
      <c r="G67" s="223">
        <v>33.449999999999996</v>
      </c>
      <c r="H67" s="163">
        <f t="shared" si="2"/>
        <v>9.6046598091455669E-4</v>
      </c>
      <c r="I67" s="1">
        <v>61</v>
      </c>
      <c r="J67" s="324">
        <f t="shared" si="6"/>
        <v>97.905122426600713</v>
      </c>
      <c r="K67" s="145">
        <f t="shared" si="7"/>
        <v>97.811087887152695</v>
      </c>
      <c r="L67" s="352">
        <v>2.3229166666666665E-2</v>
      </c>
      <c r="M67" s="353" t="s">
        <v>183</v>
      </c>
      <c r="N67" s="354" t="s">
        <v>1570</v>
      </c>
      <c r="O67" s="353" t="s">
        <v>1142</v>
      </c>
      <c r="P67" s="355">
        <v>19418</v>
      </c>
      <c r="Q67" s="354"/>
      <c r="R67" s="353" t="s">
        <v>1585</v>
      </c>
      <c r="S67" s="355">
        <v>41903</v>
      </c>
      <c r="T67" s="365"/>
      <c r="U67" s="234"/>
    </row>
    <row r="68" spans="1:21" ht="15.75">
      <c r="A68" s="216">
        <v>62</v>
      </c>
      <c r="B68" s="84">
        <v>2.3148148148148147E-2</v>
      </c>
      <c r="C68" s="223">
        <f t="shared" si="5"/>
        <v>33.333333333333329</v>
      </c>
      <c r="D68" s="223">
        <f t="shared" si="0"/>
        <v>33.024768576432322</v>
      </c>
      <c r="E68" s="228">
        <f t="shared" si="9"/>
        <v>0.7994</v>
      </c>
      <c r="F68" s="223">
        <v>33.056816403192983</v>
      </c>
      <c r="G68" s="223">
        <v>33.333333333333336</v>
      </c>
      <c r="H68" s="163">
        <f t="shared" si="2"/>
        <v>9.6947710783077074E-4</v>
      </c>
      <c r="I68" s="1">
        <v>62</v>
      </c>
      <c r="J68" s="324">
        <f t="shared" si="6"/>
        <v>99.170449209578962</v>
      </c>
      <c r="K68" s="145">
        <f t="shared" si="7"/>
        <v>99.074305729296981</v>
      </c>
      <c r="L68" s="352">
        <v>2.3148148148148147E-2</v>
      </c>
      <c r="M68" s="353" t="s">
        <v>183</v>
      </c>
      <c r="N68" s="354" t="s">
        <v>1570</v>
      </c>
      <c r="O68" s="353" t="s">
        <v>1142</v>
      </c>
      <c r="P68" s="355">
        <v>19418</v>
      </c>
      <c r="Q68" s="354"/>
      <c r="R68" s="353" t="s">
        <v>296</v>
      </c>
      <c r="S68" s="355">
        <v>42253</v>
      </c>
      <c r="T68" s="365"/>
      <c r="U68" s="234"/>
    </row>
    <row r="69" spans="1:21" ht="15.75">
      <c r="A69" s="216">
        <v>63</v>
      </c>
      <c r="B69" s="84">
        <v>2.4537037037037038E-2</v>
      </c>
      <c r="C69" s="223">
        <f t="shared" si="5"/>
        <v>35.333333333333336</v>
      </c>
      <c r="D69" s="223">
        <f t="shared" si="0"/>
        <v>33.337542619017547</v>
      </c>
      <c r="E69" s="228">
        <f t="shared" si="9"/>
        <v>0.79190000000000005</v>
      </c>
      <c r="F69" s="223">
        <v>33.370200663611946</v>
      </c>
      <c r="G69" s="223">
        <v>35.333333333333336</v>
      </c>
      <c r="H69" s="163">
        <f t="shared" si="2"/>
        <v>9.7865892158120618E-4</v>
      </c>
      <c r="I69" s="1">
        <v>63</v>
      </c>
      <c r="J69" s="324">
        <f t="shared" si="6"/>
        <v>94.443964142297958</v>
      </c>
      <c r="K69" s="145">
        <f t="shared" si="7"/>
        <v>94.351535714200594</v>
      </c>
      <c r="L69" s="352">
        <v>2.4537037037037038E-2</v>
      </c>
      <c r="M69" s="353" t="s">
        <v>1457</v>
      </c>
      <c r="N69" s="354" t="s">
        <v>1586</v>
      </c>
      <c r="O69" s="353" t="s">
        <v>193</v>
      </c>
      <c r="P69" s="355">
        <v>11388</v>
      </c>
      <c r="Q69" s="354"/>
      <c r="R69" s="353" t="s">
        <v>1339</v>
      </c>
      <c r="S69" s="355">
        <v>34588</v>
      </c>
      <c r="T69" s="365"/>
      <c r="U69" s="234"/>
    </row>
    <row r="70" spans="1:21" ht="15.75">
      <c r="A70" s="216">
        <v>64</v>
      </c>
      <c r="B70" s="84">
        <v>2.5011574074074075E-2</v>
      </c>
      <c r="C70" s="223">
        <f t="shared" si="5"/>
        <v>36.016666666666666</v>
      </c>
      <c r="D70" s="223">
        <f t="shared" si="0"/>
        <v>33.656297807241202</v>
      </c>
      <c r="E70" s="228">
        <f t="shared" si="9"/>
        <v>0.78439999999999999</v>
      </c>
      <c r="F70" s="223">
        <v>33.6895836656564</v>
      </c>
      <c r="G70" s="223">
        <v>36.016666666666666</v>
      </c>
      <c r="H70" s="163">
        <f t="shared" si="2"/>
        <v>9.8801631820490143E-4</v>
      </c>
      <c r="I70" s="1">
        <v>64</v>
      </c>
      <c r="J70" s="324">
        <f t="shared" si="6"/>
        <v>93.538871815797506</v>
      </c>
      <c r="K70" s="145">
        <f t="shared" si="7"/>
        <v>93.446453884057021</v>
      </c>
      <c r="L70" s="352">
        <v>2.5011574074074075E-2</v>
      </c>
      <c r="M70" s="353" t="s">
        <v>1587</v>
      </c>
      <c r="N70" s="354" t="s">
        <v>339</v>
      </c>
      <c r="O70" s="353" t="s">
        <v>1142</v>
      </c>
      <c r="P70" s="355">
        <v>19218</v>
      </c>
      <c r="Q70" s="354"/>
      <c r="R70" s="353" t="s">
        <v>296</v>
      </c>
      <c r="S70" s="355">
        <v>42624</v>
      </c>
      <c r="T70" s="365"/>
      <c r="U70" s="234"/>
    </row>
    <row r="71" spans="1:21" ht="15.75">
      <c r="A71" s="216">
        <v>65</v>
      </c>
      <c r="B71" s="84">
        <v>2.4872685185185185E-2</v>
      </c>
      <c r="C71" s="223">
        <f t="shared" si="5"/>
        <v>35.81666666666667</v>
      </c>
      <c r="D71" s="223">
        <f t="shared" si="0"/>
        <v>33.981207362594922</v>
      </c>
      <c r="E71" s="228">
        <f t="shared" si="9"/>
        <v>0.77690000000000003</v>
      </c>
      <c r="F71" s="223">
        <v>34.015139313899176</v>
      </c>
      <c r="G71" s="223">
        <v>35.81666666666667</v>
      </c>
      <c r="H71" s="163">
        <f t="shared" si="2"/>
        <v>9.9755438280356499E-4</v>
      </c>
      <c r="I71" s="1">
        <v>65</v>
      </c>
      <c r="J71" s="324">
        <f t="shared" si="6"/>
        <v>94.970142337550044</v>
      </c>
      <c r="K71" s="145">
        <f t="shared" si="7"/>
        <v>94.875404455825745</v>
      </c>
      <c r="L71" s="352">
        <v>2.4872685185185185E-2</v>
      </c>
      <c r="M71" s="353" t="s">
        <v>1430</v>
      </c>
      <c r="N71" s="354" t="s">
        <v>1588</v>
      </c>
      <c r="O71" s="353" t="s">
        <v>177</v>
      </c>
      <c r="P71" s="355">
        <v>15053</v>
      </c>
      <c r="Q71" s="354"/>
      <c r="R71" s="353" t="s">
        <v>1589</v>
      </c>
      <c r="S71" s="355">
        <v>38822</v>
      </c>
      <c r="T71" s="365"/>
      <c r="U71" s="243"/>
    </row>
    <row r="72" spans="1:21" ht="15.75">
      <c r="A72" s="216">
        <v>66</v>
      </c>
      <c r="B72" s="84">
        <v>2.4722222222222222E-2</v>
      </c>
      <c r="C72" s="223">
        <f t="shared" si="5"/>
        <v>35.6</v>
      </c>
      <c r="D72" s="223">
        <f t="shared" si="0"/>
        <v>34.312451260722639</v>
      </c>
      <c r="E72" s="228">
        <f t="shared" si="9"/>
        <v>0.76939999999999997</v>
      </c>
      <c r="F72" s="223">
        <v>34.34704830053667</v>
      </c>
      <c r="G72" s="223">
        <v>35.6</v>
      </c>
      <c r="H72" s="163">
        <f t="shared" si="2"/>
        <v>1.0072783987522553E-3</v>
      </c>
      <c r="I72" s="1">
        <v>66</v>
      </c>
      <c r="J72" s="324">
        <f t="shared" si="6"/>
        <v>96.48047275431648</v>
      </c>
      <c r="K72" s="145">
        <f t="shared" si="7"/>
        <v>96.383290058209653</v>
      </c>
      <c r="L72" s="352">
        <v>2.4722222222222222E-2</v>
      </c>
      <c r="M72" s="353" t="s">
        <v>1590</v>
      </c>
      <c r="N72" s="354" t="s">
        <v>1591</v>
      </c>
      <c r="O72" s="353" t="s">
        <v>218</v>
      </c>
      <c r="P72" s="355">
        <v>16604</v>
      </c>
      <c r="Q72" s="354"/>
      <c r="R72" s="353" t="s">
        <v>1592</v>
      </c>
      <c r="S72" s="355">
        <v>40999</v>
      </c>
      <c r="T72" s="365"/>
      <c r="U72" s="241"/>
    </row>
    <row r="73" spans="1:21" ht="15.75">
      <c r="A73" s="216">
        <v>67</v>
      </c>
      <c r="B73" s="84">
        <v>2.476851851851852E-2</v>
      </c>
      <c r="C73" s="223">
        <f t="shared" si="5"/>
        <v>35.666666666666671</v>
      </c>
      <c r="D73" s="223">
        <f t="shared" ref="D73:D106" si="10">E$4/E73</f>
        <v>34.650216563853519</v>
      </c>
      <c r="E73" s="228">
        <f t="shared" si="9"/>
        <v>0.76190000000000002</v>
      </c>
      <c r="F73" s="223">
        <v>34.685498439809486</v>
      </c>
      <c r="G73" s="223">
        <v>35.666666666666671</v>
      </c>
      <c r="H73" s="163">
        <f t="shared" si="2"/>
        <v>1.017193857461561E-3</v>
      </c>
      <c r="I73" s="1">
        <v>67</v>
      </c>
      <c r="J73" s="324">
        <f t="shared" si="6"/>
        <v>97.249061046194811</v>
      </c>
      <c r="K73" s="145">
        <f t="shared" si="7"/>
        <v>97.150139898654714</v>
      </c>
      <c r="L73" s="352">
        <v>2.476851851851852E-2</v>
      </c>
      <c r="M73" s="353" t="s">
        <v>1593</v>
      </c>
      <c r="N73" s="354" t="s">
        <v>1594</v>
      </c>
      <c r="O73" s="353" t="s">
        <v>251</v>
      </c>
      <c r="P73" s="355">
        <v>17245</v>
      </c>
      <c r="Q73" s="354"/>
      <c r="R73" s="353" t="s">
        <v>1595</v>
      </c>
      <c r="S73" s="355">
        <v>41952</v>
      </c>
      <c r="T73" s="365"/>
      <c r="U73" s="234"/>
    </row>
    <row r="74" spans="1:21" ht="15.75">
      <c r="A74" s="216">
        <v>68</v>
      </c>
      <c r="B74" s="84">
        <v>2.554398148148148E-2</v>
      </c>
      <c r="C74" s="223">
        <f t="shared" si="5"/>
        <v>36.783333333333331</v>
      </c>
      <c r="D74" s="223">
        <f t="shared" si="10"/>
        <v>34.994697773064686</v>
      </c>
      <c r="E74" s="228">
        <f t="shared" si="9"/>
        <v>0.75439999999999996</v>
      </c>
      <c r="F74" s="223">
        <v>35.030685022391772</v>
      </c>
      <c r="G74" s="223">
        <v>36.783333333333339</v>
      </c>
      <c r="H74" s="163">
        <f t="shared" ref="H74:H100" si="11">((F74-D74)/F74)</f>
        <v>1.0273064687168528E-3</v>
      </c>
      <c r="I74" s="1">
        <v>68</v>
      </c>
      <c r="J74" s="324">
        <f t="shared" si="6"/>
        <v>95.235210754123528</v>
      </c>
      <c r="K74" s="145">
        <f t="shared" si="7"/>
        <v>95.137375006066222</v>
      </c>
      <c r="L74" s="352">
        <v>2.554398148148148E-2</v>
      </c>
      <c r="M74" s="353" t="s">
        <v>1593</v>
      </c>
      <c r="N74" s="354" t="s">
        <v>1594</v>
      </c>
      <c r="O74" s="353" t="s">
        <v>251</v>
      </c>
      <c r="P74" s="355">
        <v>17245</v>
      </c>
      <c r="Q74" s="354"/>
      <c r="R74" s="353" t="s">
        <v>1595</v>
      </c>
      <c r="S74" s="355">
        <v>42316</v>
      </c>
      <c r="T74" s="365"/>
      <c r="U74" s="234"/>
    </row>
    <row r="75" spans="1:21" ht="15.75">
      <c r="A75" s="216">
        <v>69</v>
      </c>
      <c r="B75" s="84">
        <v>2.5127314814814814E-2</v>
      </c>
      <c r="C75" s="223">
        <f t="shared" si="5"/>
        <v>36.18333333333333</v>
      </c>
      <c r="D75" s="223">
        <f t="shared" si="10"/>
        <v>35.3460972017673</v>
      </c>
      <c r="E75" s="228">
        <f t="shared" si="9"/>
        <v>0.74690000000000001</v>
      </c>
      <c r="F75" s="223">
        <v>35.382811191154296</v>
      </c>
      <c r="G75" s="223">
        <v>36.18333333333333</v>
      </c>
      <c r="H75" s="163">
        <f t="shared" si="11"/>
        <v>1.0376221716428965E-3</v>
      </c>
      <c r="I75" s="1">
        <v>69</v>
      </c>
      <c r="J75" s="324">
        <f t="shared" si="6"/>
        <v>97.787594263899493</v>
      </c>
      <c r="K75" s="145">
        <f t="shared" si="7"/>
        <v>97.686127687979649</v>
      </c>
      <c r="L75" s="352">
        <v>2.5127314814814814E-2</v>
      </c>
      <c r="M75" s="353" t="s">
        <v>1457</v>
      </c>
      <c r="N75" s="354" t="s">
        <v>1586</v>
      </c>
      <c r="O75" s="353" t="s">
        <v>193</v>
      </c>
      <c r="P75" s="355">
        <v>11388</v>
      </c>
      <c r="Q75" s="354"/>
      <c r="R75" s="353" t="s">
        <v>1596</v>
      </c>
      <c r="S75" s="355">
        <v>36704</v>
      </c>
      <c r="T75" s="365"/>
      <c r="U75" s="234"/>
    </row>
    <row r="76" spans="1:21" ht="15.75">
      <c r="A76" s="216">
        <v>70</v>
      </c>
      <c r="B76" s="84">
        <v>2.6261574074074073E-2</v>
      </c>
      <c r="C76" s="223">
        <f t="shared" ref="C76:C100" si="12">B76*1440</f>
        <v>37.816666666666663</v>
      </c>
      <c r="D76" s="223">
        <f t="shared" si="10"/>
        <v>35.704625371923179</v>
      </c>
      <c r="E76" s="228">
        <f t="shared" si="9"/>
        <v>0.73939999999999995</v>
      </c>
      <c r="F76" s="223">
        <v>35.742088339820604</v>
      </c>
      <c r="G76" s="223">
        <v>37.81666666666667</v>
      </c>
      <c r="H76" s="163">
        <f t="shared" si="11"/>
        <v>1.048147146334704E-3</v>
      </c>
      <c r="I76" s="1">
        <v>70</v>
      </c>
      <c r="J76" s="324">
        <f t="shared" si="6"/>
        <v>94.514116367969876</v>
      </c>
      <c r="K76" s="145">
        <f t="shared" si="7"/>
        <v>94.415051666610438</v>
      </c>
      <c r="L76" s="352">
        <v>2.6261574074074073E-2</v>
      </c>
      <c r="M76" s="353" t="s">
        <v>1461</v>
      </c>
      <c r="N76" s="354" t="s">
        <v>1597</v>
      </c>
      <c r="O76" s="353" t="s">
        <v>123</v>
      </c>
      <c r="P76" s="355">
        <v>7482</v>
      </c>
      <c r="Q76" s="366" t="s">
        <v>1598</v>
      </c>
      <c r="R76" s="366" t="s">
        <v>1599</v>
      </c>
      <c r="S76" s="367">
        <v>33139</v>
      </c>
      <c r="T76" s="368"/>
      <c r="U76" s="234"/>
    </row>
    <row r="77" spans="1:21" ht="15.75">
      <c r="A77" s="216">
        <v>71</v>
      </c>
      <c r="B77" s="84">
        <v>2.7245370370370371E-2</v>
      </c>
      <c r="C77" s="223">
        <f t="shared" si="12"/>
        <v>39.233333333333334</v>
      </c>
      <c r="D77" s="223">
        <f t="shared" si="10"/>
        <v>36.090225563909769</v>
      </c>
      <c r="E77" s="228">
        <f t="shared" si="9"/>
        <v>0.73150000000000004</v>
      </c>
      <c r="F77" s="223">
        <v>36.125289070731668</v>
      </c>
      <c r="G77" s="223">
        <v>39.233333333333327</v>
      </c>
      <c r="H77" s="163">
        <f t="shared" si="11"/>
        <v>9.7060833902938288E-4</v>
      </c>
      <c r="I77" s="1">
        <v>71</v>
      </c>
      <c r="J77" s="324">
        <f t="shared" si="6"/>
        <v>92.078052006962622</v>
      </c>
      <c r="K77" s="145">
        <f t="shared" si="7"/>
        <v>91.988680281843088</v>
      </c>
      <c r="L77" s="352">
        <v>2.7245370370370371E-2</v>
      </c>
      <c r="M77" s="353" t="s">
        <v>1600</v>
      </c>
      <c r="N77" s="354" t="s">
        <v>1601</v>
      </c>
      <c r="O77" s="353" t="s">
        <v>147</v>
      </c>
      <c r="P77" s="355">
        <v>12163</v>
      </c>
      <c r="Q77" s="354"/>
      <c r="R77" s="353" t="s">
        <v>1602</v>
      </c>
      <c r="S77" s="355">
        <v>38269</v>
      </c>
      <c r="T77" s="365"/>
      <c r="U77" s="234"/>
    </row>
    <row r="78" spans="1:21" ht="15.75">
      <c r="A78" s="216">
        <v>72</v>
      </c>
      <c r="B78" s="84">
        <v>2.6585648148148146E-2</v>
      </c>
      <c r="C78" s="223">
        <f t="shared" si="12"/>
        <v>38.283333333333331</v>
      </c>
      <c r="D78" s="223">
        <f t="shared" si="10"/>
        <v>36.514522821576762</v>
      </c>
      <c r="E78" s="228">
        <f t="shared" si="9"/>
        <v>0.72299999999999998</v>
      </c>
      <c r="F78" s="223">
        <v>36.550669057228099</v>
      </c>
      <c r="G78" s="223">
        <v>38.283333333333331</v>
      </c>
      <c r="H78" s="163">
        <f t="shared" si="11"/>
        <v>9.8893499308431955E-4</v>
      </c>
      <c r="I78" s="1">
        <v>72</v>
      </c>
      <c r="J78" s="324">
        <f t="shared" si="6"/>
        <v>95.474102892193557</v>
      </c>
      <c r="K78" s="145">
        <f t="shared" si="7"/>
        <v>95.379685210910139</v>
      </c>
      <c r="L78" s="352">
        <v>2.6585648148148146E-2</v>
      </c>
      <c r="M78" s="353" t="s">
        <v>1457</v>
      </c>
      <c r="N78" s="354" t="s">
        <v>1586</v>
      </c>
      <c r="O78" s="353" t="s">
        <v>193</v>
      </c>
      <c r="P78" s="355">
        <v>11388</v>
      </c>
      <c r="Q78" s="354"/>
      <c r="R78" s="353" t="s">
        <v>1339</v>
      </c>
      <c r="S78" s="355">
        <v>37871</v>
      </c>
      <c r="T78" s="365"/>
      <c r="U78" s="234"/>
    </row>
    <row r="79" spans="1:21" ht="15.75">
      <c r="A79" s="216">
        <v>73</v>
      </c>
      <c r="B79" s="84">
        <v>2.6076388888888889E-2</v>
      </c>
      <c r="C79" s="223">
        <f t="shared" si="12"/>
        <v>37.549999999999997</v>
      </c>
      <c r="D79" s="223">
        <f t="shared" si="10"/>
        <v>36.97996918335901</v>
      </c>
      <c r="E79" s="228">
        <f t="shared" si="9"/>
        <v>0.71389999999999998</v>
      </c>
      <c r="F79" s="223">
        <v>37.020936461415488</v>
      </c>
      <c r="G79" s="223">
        <v>37.549999999999997</v>
      </c>
      <c r="H79" s="163">
        <f t="shared" si="11"/>
        <v>1.1065975626838916E-3</v>
      </c>
      <c r="I79" s="1">
        <v>73</v>
      </c>
      <c r="J79" s="324">
        <f t="shared" si="6"/>
        <v>98.591042507098507</v>
      </c>
      <c r="K79" s="145">
        <f t="shared" si="7"/>
        <v>98.4819418997577</v>
      </c>
      <c r="L79" s="352">
        <v>2.6076388888888889E-2</v>
      </c>
      <c r="M79" s="353" t="s">
        <v>1457</v>
      </c>
      <c r="N79" s="354" t="s">
        <v>1586</v>
      </c>
      <c r="O79" s="353" t="s">
        <v>193</v>
      </c>
      <c r="P79" s="355">
        <v>11388</v>
      </c>
      <c r="Q79" s="354"/>
      <c r="R79" s="353" t="s">
        <v>1339</v>
      </c>
      <c r="S79" s="355">
        <v>38242</v>
      </c>
      <c r="T79" s="365"/>
      <c r="U79" s="234"/>
    </row>
    <row r="80" spans="1:21" ht="15.75">
      <c r="A80" s="216">
        <v>74</v>
      </c>
      <c r="B80" s="84">
        <v>2.7129629629629629E-2</v>
      </c>
      <c r="C80" s="223">
        <f t="shared" si="12"/>
        <v>39.066666666666663</v>
      </c>
      <c r="D80" s="223">
        <f t="shared" si="10"/>
        <v>37.5</v>
      </c>
      <c r="E80" s="228">
        <f t="shared" si="9"/>
        <v>0.70399999999999996</v>
      </c>
      <c r="F80" s="223">
        <v>37.539192196398226</v>
      </c>
      <c r="G80" s="223">
        <v>39.06666666666667</v>
      </c>
      <c r="H80" s="163">
        <f t="shared" si="11"/>
        <v>1.0440340909090194E-3</v>
      </c>
      <c r="I80" s="1">
        <v>74</v>
      </c>
      <c r="J80" s="324">
        <f t="shared" si="6"/>
        <v>96.09008241398864</v>
      </c>
      <c r="K80" s="145">
        <f t="shared" si="7"/>
        <v>95.989761092150189</v>
      </c>
      <c r="L80" s="352">
        <v>2.7129629629629629E-2</v>
      </c>
      <c r="M80" s="353" t="s">
        <v>1457</v>
      </c>
      <c r="N80" s="354" t="s">
        <v>1586</v>
      </c>
      <c r="O80" s="353" t="s">
        <v>193</v>
      </c>
      <c r="P80" s="355">
        <v>11388</v>
      </c>
      <c r="Q80" s="354"/>
      <c r="R80" s="353" t="s">
        <v>1339</v>
      </c>
      <c r="S80" s="355">
        <v>38606</v>
      </c>
      <c r="T80" s="365"/>
      <c r="U80" s="234"/>
    </row>
    <row r="81" spans="1:21" ht="15.75">
      <c r="A81" s="216">
        <v>75</v>
      </c>
      <c r="B81" s="84">
        <v>2.7893518518518519E-2</v>
      </c>
      <c r="C81" s="223">
        <f t="shared" si="12"/>
        <v>40.166666666666664</v>
      </c>
      <c r="D81" s="223">
        <f t="shared" si="10"/>
        <v>38.0677721701514</v>
      </c>
      <c r="E81" s="228">
        <f t="shared" si="9"/>
        <v>0.69350000000000001</v>
      </c>
      <c r="F81" s="223">
        <v>38.108985925658608</v>
      </c>
      <c r="G81" s="223">
        <v>40.166666666666664</v>
      </c>
      <c r="H81" s="163">
        <f t="shared" si="11"/>
        <v>1.0814708002885695E-3</v>
      </c>
      <c r="I81" s="1">
        <v>75</v>
      </c>
      <c r="J81" s="324">
        <f t="shared" si="6"/>
        <v>94.877143383382432</v>
      </c>
      <c r="K81" s="145">
        <f t="shared" si="7"/>
        <v>94.77453652319852</v>
      </c>
      <c r="L81" s="352">
        <v>2.7893518518518519E-2</v>
      </c>
      <c r="M81" s="353" t="s">
        <v>1457</v>
      </c>
      <c r="N81" s="354" t="s">
        <v>1586</v>
      </c>
      <c r="O81" s="353" t="s">
        <v>193</v>
      </c>
      <c r="P81" s="355">
        <v>11388</v>
      </c>
      <c r="Q81" s="354"/>
      <c r="R81" s="353" t="s">
        <v>1339</v>
      </c>
      <c r="S81" s="355">
        <v>38970</v>
      </c>
      <c r="T81" s="365"/>
      <c r="U81" s="234"/>
    </row>
    <row r="82" spans="1:21" ht="15.75">
      <c r="A82" s="216">
        <v>76</v>
      </c>
      <c r="B82" s="84">
        <v>2.7939814814814813E-2</v>
      </c>
      <c r="C82" s="223">
        <f t="shared" si="12"/>
        <v>40.233333333333334</v>
      </c>
      <c r="D82" s="223">
        <f t="shared" si="10"/>
        <v>38.692657188919824</v>
      </c>
      <c r="E82" s="228">
        <f t="shared" si="9"/>
        <v>0.68230000000000002</v>
      </c>
      <c r="F82" s="223">
        <v>38.734383367690533</v>
      </c>
      <c r="G82" s="223">
        <v>40.233333333333334</v>
      </c>
      <c r="H82" s="163">
        <f t="shared" si="11"/>
        <v>1.077238751282512E-3</v>
      </c>
      <c r="I82" s="1">
        <v>76</v>
      </c>
      <c r="J82" s="324">
        <f t="shared" si="6"/>
        <v>96.274357997573816</v>
      </c>
      <c r="K82" s="145">
        <f t="shared" si="7"/>
        <v>96.170647528383995</v>
      </c>
      <c r="L82" s="352">
        <v>2.7939814814814813E-2</v>
      </c>
      <c r="M82" s="353" t="s">
        <v>1457</v>
      </c>
      <c r="N82" s="354" t="s">
        <v>1586</v>
      </c>
      <c r="O82" s="353" t="s">
        <v>193</v>
      </c>
      <c r="P82" s="355">
        <v>11388</v>
      </c>
      <c r="Q82" s="354"/>
      <c r="R82" s="353" t="s">
        <v>1596</v>
      </c>
      <c r="S82" s="355">
        <v>39259</v>
      </c>
      <c r="T82" s="365"/>
      <c r="U82" s="234"/>
    </row>
    <row r="83" spans="1:21" ht="15.75">
      <c r="A83" s="216">
        <v>77</v>
      </c>
      <c r="B83" s="84">
        <v>3.050925925925926E-2</v>
      </c>
      <c r="C83" s="223">
        <f t="shared" si="12"/>
        <v>43.933333333333337</v>
      </c>
      <c r="D83" s="223">
        <f t="shared" si="10"/>
        <v>39.37360178970917</v>
      </c>
      <c r="E83" s="228">
        <f t="shared" si="9"/>
        <v>0.67049999999999998</v>
      </c>
      <c r="F83" s="223">
        <v>39.42004748323901</v>
      </c>
      <c r="G83" s="223">
        <v>43.933333333333337</v>
      </c>
      <c r="H83" s="163">
        <f t="shared" si="11"/>
        <v>1.178225205070803E-3</v>
      </c>
      <c r="I83" s="1">
        <v>77</v>
      </c>
      <c r="J83" s="324">
        <f t="shared" si="6"/>
        <v>89.726966957296668</v>
      </c>
      <c r="K83" s="145">
        <f t="shared" si="7"/>
        <v>89.621248383253032</v>
      </c>
      <c r="L83" s="352">
        <v>3.050925925925926E-2</v>
      </c>
      <c r="M83" s="353" t="s">
        <v>1474</v>
      </c>
      <c r="N83" s="354" t="s">
        <v>1603</v>
      </c>
      <c r="O83" s="353" t="s">
        <v>140</v>
      </c>
      <c r="P83" s="355">
        <v>9774</v>
      </c>
      <c r="Q83" s="354"/>
      <c r="R83" s="353" t="s">
        <v>1195</v>
      </c>
      <c r="S83" s="355">
        <v>38242</v>
      </c>
      <c r="T83" s="365"/>
      <c r="U83" s="234"/>
    </row>
    <row r="84" spans="1:21" ht="15.75">
      <c r="A84" s="216">
        <v>78</v>
      </c>
      <c r="B84" s="84">
        <v>2.9930555555555554E-2</v>
      </c>
      <c r="C84" s="223">
        <f t="shared" si="12"/>
        <v>43.099999999999994</v>
      </c>
      <c r="D84" s="223">
        <f t="shared" si="10"/>
        <v>40.12767897856817</v>
      </c>
      <c r="E84" s="228">
        <f t="shared" si="9"/>
        <v>0.65790000000000004</v>
      </c>
      <c r="F84" s="223">
        <v>40.171336838181027</v>
      </c>
      <c r="G84" s="223">
        <v>43.1</v>
      </c>
      <c r="H84" s="163">
        <f t="shared" si="11"/>
        <v>1.0867913056695226E-3</v>
      </c>
      <c r="I84" s="1">
        <v>78</v>
      </c>
      <c r="J84" s="324">
        <f t="shared" ref="J84:J100" si="13">100*(+F84/+C84)</f>
        <v>93.204957861208896</v>
      </c>
      <c r="K84" s="145">
        <f t="shared" ref="K84:K100" si="14">100*(+D84/+C84)</f>
        <v>93.103663523360041</v>
      </c>
      <c r="L84" s="352">
        <v>2.9930555555555554E-2</v>
      </c>
      <c r="M84" s="353" t="s">
        <v>1461</v>
      </c>
      <c r="N84" s="354" t="s">
        <v>1597</v>
      </c>
      <c r="O84" s="353" t="s">
        <v>123</v>
      </c>
      <c r="P84" s="355">
        <v>7482</v>
      </c>
      <c r="Q84" s="354" t="s">
        <v>1604</v>
      </c>
      <c r="R84" s="353" t="s">
        <v>1605</v>
      </c>
      <c r="S84" s="355">
        <v>36045</v>
      </c>
      <c r="T84" s="365"/>
      <c r="U84" s="234"/>
    </row>
    <row r="85" spans="1:21" ht="15.75">
      <c r="A85" s="216">
        <v>79</v>
      </c>
      <c r="B85" s="84">
        <v>3.1446759259259258E-2</v>
      </c>
      <c r="C85" s="223">
        <f t="shared" si="12"/>
        <v>45.283333333333331</v>
      </c>
      <c r="D85" s="223">
        <f t="shared" si="10"/>
        <v>40.949278734295014</v>
      </c>
      <c r="E85" s="228">
        <f t="shared" si="9"/>
        <v>0.64470000000000005</v>
      </c>
      <c r="F85" s="223">
        <v>40.994425379276066</v>
      </c>
      <c r="G85" s="223">
        <v>45.283333333333331</v>
      </c>
      <c r="H85" s="163">
        <f t="shared" si="11"/>
        <v>1.1012874205056057E-3</v>
      </c>
      <c r="I85" s="1">
        <v>79</v>
      </c>
      <c r="J85" s="324">
        <f t="shared" si="13"/>
        <v>90.528727374183433</v>
      </c>
      <c r="K85" s="145">
        <f t="shared" si="14"/>
        <v>90.429029225531878</v>
      </c>
      <c r="L85" s="352">
        <v>3.1446759259259258E-2</v>
      </c>
      <c r="M85" s="366" t="s">
        <v>1457</v>
      </c>
      <c r="N85" s="354" t="s">
        <v>1606</v>
      </c>
      <c r="O85" s="353" t="s">
        <v>123</v>
      </c>
      <c r="P85" s="354"/>
      <c r="Q85" s="354"/>
      <c r="R85" s="366" t="s">
        <v>1607</v>
      </c>
      <c r="S85" s="367">
        <v>31632</v>
      </c>
      <c r="T85" s="368"/>
      <c r="U85" s="234"/>
    </row>
    <row r="86" spans="1:21" ht="15.75">
      <c r="A86" s="216">
        <v>80</v>
      </c>
      <c r="B86" s="84">
        <v>2.9837962962962962E-2</v>
      </c>
      <c r="C86" s="223">
        <f t="shared" si="12"/>
        <v>42.966666666666669</v>
      </c>
      <c r="D86" s="223">
        <f t="shared" si="10"/>
        <v>41.844983357108887</v>
      </c>
      <c r="E86" s="228">
        <f t="shared" si="9"/>
        <v>0.63090000000000002</v>
      </c>
      <c r="F86" s="223">
        <v>41.896449117238639</v>
      </c>
      <c r="G86" s="223">
        <v>42.966666666666669</v>
      </c>
      <c r="H86" s="163">
        <f t="shared" si="11"/>
        <v>1.2284038674908954E-3</v>
      </c>
      <c r="I86" s="1">
        <v>80</v>
      </c>
      <c r="J86" s="324">
        <f t="shared" si="13"/>
        <v>97.509191118476267</v>
      </c>
      <c r="K86" s="145">
        <f t="shared" si="14"/>
        <v>97.389410450990425</v>
      </c>
      <c r="L86" s="352">
        <v>2.9837962962962962E-2</v>
      </c>
      <c r="M86" s="353" t="s">
        <v>1457</v>
      </c>
      <c r="N86" s="354" t="s">
        <v>1586</v>
      </c>
      <c r="O86" s="353" t="s">
        <v>193</v>
      </c>
      <c r="P86" s="355">
        <v>11388</v>
      </c>
      <c r="Q86" s="354"/>
      <c r="R86" s="353" t="s">
        <v>1339</v>
      </c>
      <c r="S86" s="355">
        <v>40797</v>
      </c>
      <c r="T86" s="365"/>
      <c r="U86" s="234"/>
    </row>
    <row r="87" spans="1:21" ht="15.75">
      <c r="A87" s="216">
        <v>81</v>
      </c>
      <c r="B87" s="84">
        <v>3.1458333333333331E-2</v>
      </c>
      <c r="C87" s="223">
        <f t="shared" si="12"/>
        <v>45.3</v>
      </c>
      <c r="D87" s="223">
        <f t="shared" si="10"/>
        <v>42.836281031964951</v>
      </c>
      <c r="E87" s="228">
        <f t="shared" si="9"/>
        <v>0.61629999999999996</v>
      </c>
      <c r="F87" s="223">
        <v>42.885686901996451</v>
      </c>
      <c r="G87" s="223">
        <v>45.3</v>
      </c>
      <c r="H87" s="163">
        <f t="shared" si="11"/>
        <v>1.1520363459352554E-3</v>
      </c>
      <c r="I87" s="1">
        <v>81</v>
      </c>
      <c r="J87" s="324">
        <f t="shared" si="13"/>
        <v>94.670390512133451</v>
      </c>
      <c r="K87" s="145">
        <f t="shared" si="14"/>
        <v>94.561326781379591</v>
      </c>
      <c r="L87" s="352">
        <v>3.1458333333333331E-2</v>
      </c>
      <c r="M87" s="353" t="s">
        <v>1474</v>
      </c>
      <c r="N87" s="354" t="s">
        <v>1603</v>
      </c>
      <c r="O87" s="353" t="s">
        <v>140</v>
      </c>
      <c r="P87" s="355">
        <v>9774</v>
      </c>
      <c r="Q87" s="354"/>
      <c r="R87" s="353" t="s">
        <v>1608</v>
      </c>
      <c r="S87" s="355">
        <v>39628</v>
      </c>
      <c r="T87" s="365"/>
      <c r="U87" s="234"/>
    </row>
    <row r="88" spans="1:21" ht="15.75">
      <c r="A88" s="216">
        <v>82</v>
      </c>
      <c r="B88" s="84">
        <v>3.0810185185185184E-2</v>
      </c>
      <c r="C88" s="223">
        <f t="shared" si="12"/>
        <v>44.366666666666667</v>
      </c>
      <c r="D88" s="223">
        <f t="shared" si="10"/>
        <v>43.919480951588753</v>
      </c>
      <c r="E88" s="228">
        <f t="shared" si="9"/>
        <v>0.60109999999999997</v>
      </c>
      <c r="F88" s="223">
        <v>43.97178477143833</v>
      </c>
      <c r="G88" s="223">
        <v>44.366666666666667</v>
      </c>
      <c r="H88" s="163">
        <f t="shared" si="11"/>
        <v>1.1894859424389475E-3</v>
      </c>
      <c r="I88" s="1">
        <v>82</v>
      </c>
      <c r="J88" s="324">
        <f t="shared" si="13"/>
        <v>99.109958162520655</v>
      </c>
      <c r="K88" s="145">
        <f t="shared" si="14"/>
        <v>98.992068260530615</v>
      </c>
      <c r="L88" s="352">
        <v>3.0810185185185184E-2</v>
      </c>
      <c r="M88" s="353" t="s">
        <v>1457</v>
      </c>
      <c r="N88" s="354" t="s">
        <v>1586</v>
      </c>
      <c r="O88" s="353" t="s">
        <v>193</v>
      </c>
      <c r="P88" s="355">
        <v>11388</v>
      </c>
      <c r="Q88" s="354"/>
      <c r="R88" s="353" t="s">
        <v>1339</v>
      </c>
      <c r="S88" s="355">
        <v>41525</v>
      </c>
      <c r="T88" s="365"/>
      <c r="U88" s="234"/>
    </row>
    <row r="89" spans="1:21" ht="15.75">
      <c r="A89" s="216">
        <v>83</v>
      </c>
      <c r="B89" s="84">
        <v>3.366898148148148E-2</v>
      </c>
      <c r="C89" s="223">
        <f t="shared" si="12"/>
        <v>48.483333333333334</v>
      </c>
      <c r="D89" s="223">
        <f t="shared" si="10"/>
        <v>45.105074320861092</v>
      </c>
      <c r="E89" s="228">
        <f t="shared" si="9"/>
        <v>0.58530000000000004</v>
      </c>
      <c r="F89" s="223">
        <v>45.166036509212844</v>
      </c>
      <c r="G89" s="223">
        <v>48.483333333333334</v>
      </c>
      <c r="H89" s="163">
        <f t="shared" si="11"/>
        <v>1.3497351785410046E-3</v>
      </c>
      <c r="I89" s="1">
        <v>83</v>
      </c>
      <c r="J89" s="324">
        <f t="shared" si="13"/>
        <v>93.157861483422849</v>
      </c>
      <c r="K89" s="145">
        <f t="shared" si="14"/>
        <v>93.032123040621016</v>
      </c>
      <c r="L89" s="352">
        <v>3.366898148148148E-2</v>
      </c>
      <c r="M89" s="366" t="s">
        <v>1457</v>
      </c>
      <c r="N89" s="354" t="s">
        <v>1606</v>
      </c>
      <c r="O89" s="353" t="s">
        <v>123</v>
      </c>
      <c r="P89" s="354"/>
      <c r="Q89" s="354"/>
      <c r="R89" s="353"/>
      <c r="S89" s="354"/>
      <c r="T89" s="370"/>
      <c r="U89" s="234"/>
    </row>
    <row r="90" spans="1:21" ht="15.75">
      <c r="A90" s="216">
        <v>84</v>
      </c>
      <c r="B90" s="84">
        <v>3.3993055555555554E-2</v>
      </c>
      <c r="C90" s="223">
        <f t="shared" si="12"/>
        <v>48.949999999999996</v>
      </c>
      <c r="D90" s="223">
        <f t="shared" si="10"/>
        <v>46.421663442940037</v>
      </c>
      <c r="E90" s="228">
        <f t="shared" si="9"/>
        <v>0.56869999999999998</v>
      </c>
      <c r="F90" s="223">
        <v>46.481737431003666</v>
      </c>
      <c r="G90" s="223">
        <v>48.95000000000001</v>
      </c>
      <c r="H90" s="163">
        <f t="shared" si="11"/>
        <v>1.2924213117635852E-3</v>
      </c>
      <c r="I90" s="1">
        <v>84</v>
      </c>
      <c r="J90" s="324">
        <f t="shared" si="13"/>
        <v>94.957584128710266</v>
      </c>
      <c r="K90" s="145">
        <f t="shared" si="14"/>
        <v>94.834858923268726</v>
      </c>
      <c r="L90" s="352">
        <v>3.3993055555555554E-2</v>
      </c>
      <c r="M90" s="366" t="s">
        <v>1457</v>
      </c>
      <c r="N90" s="354" t="s">
        <v>1606</v>
      </c>
      <c r="O90" s="353" t="s">
        <v>123</v>
      </c>
      <c r="P90" s="354"/>
      <c r="Q90" s="354"/>
      <c r="R90" s="353"/>
      <c r="S90" s="354"/>
      <c r="T90" s="370"/>
      <c r="U90" s="234"/>
    </row>
    <row r="91" spans="1:21" ht="15.75">
      <c r="A91" s="216">
        <v>85</v>
      </c>
      <c r="B91" s="84">
        <v>3.6736111111111108E-2</v>
      </c>
      <c r="C91" s="223">
        <f t="shared" si="12"/>
        <v>52.9</v>
      </c>
      <c r="D91" s="223">
        <f t="shared" si="10"/>
        <v>47.869446962828647</v>
      </c>
      <c r="E91" s="228">
        <f t="shared" si="9"/>
        <v>0.55149999999999999</v>
      </c>
      <c r="F91" s="223">
        <v>47.934634589196541</v>
      </c>
      <c r="G91" s="223">
        <v>52.9</v>
      </c>
      <c r="H91" s="163">
        <f t="shared" si="11"/>
        <v>1.3599274705347654E-3</v>
      </c>
      <c r="I91" s="1">
        <v>85</v>
      </c>
      <c r="J91" s="324">
        <f t="shared" si="13"/>
        <v>90.613675972016154</v>
      </c>
      <c r="K91" s="145">
        <f t="shared" si="14"/>
        <v>90.490447944855674</v>
      </c>
      <c r="L91" s="352">
        <v>3.6736111111111108E-2</v>
      </c>
      <c r="M91" s="353" t="s">
        <v>1609</v>
      </c>
      <c r="N91" s="354" t="s">
        <v>1610</v>
      </c>
      <c r="O91" s="353" t="s">
        <v>299</v>
      </c>
      <c r="P91" s="355">
        <v>11235</v>
      </c>
      <c r="Q91" s="354"/>
      <c r="R91" s="353" t="s">
        <v>1611</v>
      </c>
      <c r="S91" s="355">
        <v>42295</v>
      </c>
      <c r="T91" s="354"/>
      <c r="U91" s="234"/>
    </row>
    <row r="92" spans="1:21" ht="15.75">
      <c r="A92" s="216">
        <v>86</v>
      </c>
      <c r="B92" s="84">
        <v>4.0879629629629627E-2</v>
      </c>
      <c r="C92" s="223">
        <f t="shared" si="12"/>
        <v>58.86666666666666</v>
      </c>
      <c r="D92" s="223">
        <f t="shared" si="10"/>
        <v>49.475262368815592</v>
      </c>
      <c r="E92" s="228">
        <f t="shared" si="9"/>
        <v>0.53359999999999996</v>
      </c>
      <c r="F92" s="223">
        <v>49.543505390671179</v>
      </c>
      <c r="G92" s="223">
        <v>58.866666666666674</v>
      </c>
      <c r="H92" s="163">
        <f t="shared" si="11"/>
        <v>1.3774362818589814E-3</v>
      </c>
      <c r="I92" s="1">
        <v>86</v>
      </c>
      <c r="J92" s="324">
        <f t="shared" si="13"/>
        <v>84.162240188003139</v>
      </c>
      <c r="K92" s="145">
        <f t="shared" si="14"/>
        <v>84.046312064805662</v>
      </c>
      <c r="L92" s="352">
        <v>4.0879629629629627E-2</v>
      </c>
      <c r="M92" s="353" t="s">
        <v>1481</v>
      </c>
      <c r="N92" s="354" t="s">
        <v>1612</v>
      </c>
      <c r="O92" s="353" t="s">
        <v>123</v>
      </c>
      <c r="P92" s="355">
        <v>10260</v>
      </c>
      <c r="Q92" s="354"/>
      <c r="R92" s="353" t="s">
        <v>1613</v>
      </c>
      <c r="S92" s="355">
        <v>41860</v>
      </c>
      <c r="T92" s="354"/>
      <c r="U92" s="234"/>
    </row>
    <row r="93" spans="1:21" ht="15.75">
      <c r="A93" s="216">
        <v>87</v>
      </c>
      <c r="B93" s="84">
        <v>4.2245370370370371E-2</v>
      </c>
      <c r="C93" s="223">
        <f t="shared" si="12"/>
        <v>60.833333333333336</v>
      </c>
      <c r="D93" s="223">
        <f t="shared" si="10"/>
        <v>51.252184041933603</v>
      </c>
      <c r="E93" s="228">
        <f t="shared" si="9"/>
        <v>0.5151</v>
      </c>
      <c r="F93" s="223">
        <v>51.330909373724012</v>
      </c>
      <c r="G93" s="223">
        <v>60.833333333333336</v>
      </c>
      <c r="H93" s="163">
        <f t="shared" si="11"/>
        <v>1.5336827800426207E-3</v>
      </c>
      <c r="I93" s="1">
        <v>87</v>
      </c>
      <c r="J93" s="324">
        <f t="shared" si="13"/>
        <v>84.379577052697002</v>
      </c>
      <c r="K93" s="145">
        <f t="shared" si="14"/>
        <v>84.250165548384004</v>
      </c>
      <c r="L93" s="352">
        <v>4.2245370370370371E-2</v>
      </c>
      <c r="M93" s="353" t="s">
        <v>1614</v>
      </c>
      <c r="N93" s="354" t="s">
        <v>1615</v>
      </c>
      <c r="O93" s="353" t="s">
        <v>251</v>
      </c>
      <c r="P93" s="355">
        <v>9847</v>
      </c>
      <c r="Q93" s="354"/>
      <c r="R93" s="353" t="s">
        <v>1616</v>
      </c>
      <c r="S93" s="355">
        <v>41895</v>
      </c>
      <c r="T93" s="354"/>
      <c r="U93" s="241"/>
    </row>
    <row r="94" spans="1:21" ht="15.75">
      <c r="A94" s="216">
        <v>88</v>
      </c>
      <c r="B94" s="84">
        <v>4.3148148148148151E-2</v>
      </c>
      <c r="C94" s="223">
        <f t="shared" si="12"/>
        <v>62.13333333333334</v>
      </c>
      <c r="D94" s="223">
        <f t="shared" si="10"/>
        <v>53.247277127874135</v>
      </c>
      <c r="E94" s="228">
        <f t="shared" si="9"/>
        <v>0.49580000000000002</v>
      </c>
      <c r="F94" s="223">
        <v>53.324176656533723</v>
      </c>
      <c r="G94" s="223">
        <v>62.13333333333334</v>
      </c>
      <c r="H94" s="163">
        <f t="shared" si="11"/>
        <v>1.4421137555466743E-3</v>
      </c>
      <c r="I94" s="1">
        <v>88</v>
      </c>
      <c r="J94" s="324">
        <f t="shared" si="13"/>
        <v>85.82217273047273</v>
      </c>
      <c r="K94" s="145">
        <f t="shared" si="14"/>
        <v>85.698407394647205</v>
      </c>
      <c r="L94" s="352">
        <v>4.3148148148148151E-2</v>
      </c>
      <c r="M94" s="366" t="s">
        <v>1366</v>
      </c>
      <c r="N94" s="366" t="s">
        <v>1617</v>
      </c>
      <c r="O94" s="353"/>
      <c r="P94" s="354"/>
      <c r="Q94" s="354"/>
      <c r="R94" s="353" t="s">
        <v>202</v>
      </c>
      <c r="S94" s="367">
        <v>33671</v>
      </c>
      <c r="T94" s="354"/>
      <c r="U94" s="241"/>
    </row>
    <row r="95" spans="1:21" ht="15.75">
      <c r="A95" s="216">
        <v>89</v>
      </c>
      <c r="B95" s="84">
        <v>4.8645833333333333E-2</v>
      </c>
      <c r="C95" s="223">
        <f t="shared" si="12"/>
        <v>70.05</v>
      </c>
      <c r="D95" s="223">
        <f t="shared" si="10"/>
        <v>55.473839041815509</v>
      </c>
      <c r="E95" s="228">
        <f t="shared" si="9"/>
        <v>0.47589999999999999</v>
      </c>
      <c r="F95" s="223">
        <v>55.556724678549628</v>
      </c>
      <c r="G95" s="223">
        <v>70.05</v>
      </c>
      <c r="H95" s="163">
        <f t="shared" si="11"/>
        <v>1.4919100651396191E-3</v>
      </c>
      <c r="I95" s="1">
        <v>89</v>
      </c>
      <c r="J95" s="324">
        <f t="shared" si="13"/>
        <v>79.310099469735377</v>
      </c>
      <c r="K95" s="145">
        <f t="shared" si="14"/>
        <v>79.191775934069256</v>
      </c>
      <c r="L95" s="352">
        <v>4.8645833333333333E-2</v>
      </c>
      <c r="M95" s="366" t="s">
        <v>1618</v>
      </c>
      <c r="N95" s="366" t="s">
        <v>1619</v>
      </c>
      <c r="O95" s="353" t="s">
        <v>123</v>
      </c>
      <c r="P95" s="354"/>
      <c r="Q95" s="366" t="s">
        <v>1620</v>
      </c>
      <c r="R95" s="366" t="s">
        <v>1621</v>
      </c>
      <c r="S95" s="367">
        <v>37268</v>
      </c>
      <c r="T95" s="354"/>
      <c r="U95" s="241"/>
    </row>
    <row r="96" spans="1:21" ht="15.75">
      <c r="A96" s="216">
        <v>90</v>
      </c>
      <c r="B96" s="84">
        <v>4.9930555555555554E-2</v>
      </c>
      <c r="C96" s="223">
        <f t="shared" si="12"/>
        <v>71.899999999999991</v>
      </c>
      <c r="D96" s="223">
        <f t="shared" si="10"/>
        <v>57.971014492753618</v>
      </c>
      <c r="E96" s="228">
        <f t="shared" si="9"/>
        <v>0.45540000000000003</v>
      </c>
      <c r="F96" s="223">
        <v>58.069837778388774</v>
      </c>
      <c r="G96" s="223">
        <v>71.899999999999991</v>
      </c>
      <c r="H96" s="163">
        <f t="shared" si="11"/>
        <v>1.7018006148440431E-3</v>
      </c>
      <c r="I96" s="1">
        <v>90</v>
      </c>
      <c r="J96" s="324">
        <f t="shared" si="13"/>
        <v>80.764725700123478</v>
      </c>
      <c r="K96" s="145">
        <f t="shared" si="14"/>
        <v>80.6272802402693</v>
      </c>
      <c r="L96" s="352">
        <v>4.9930555555555554E-2</v>
      </c>
      <c r="M96" s="353" t="s">
        <v>1622</v>
      </c>
      <c r="N96" s="354" t="s">
        <v>1623</v>
      </c>
      <c r="O96" s="353" t="s">
        <v>1624</v>
      </c>
      <c r="P96" s="355">
        <v>6987</v>
      </c>
      <c r="Q96" s="354"/>
      <c r="R96" s="353" t="s">
        <v>1625</v>
      </c>
      <c r="S96" s="355">
        <v>39922</v>
      </c>
      <c r="T96" s="354"/>
      <c r="U96" s="234"/>
    </row>
    <row r="97" spans="1:21" ht="15.75">
      <c r="A97" s="216">
        <v>91</v>
      </c>
      <c r="B97" s="84">
        <v>5.2314814814814814E-2</v>
      </c>
      <c r="C97" s="223">
        <f t="shared" si="12"/>
        <v>75.333333333333329</v>
      </c>
      <c r="D97" s="223">
        <f t="shared" si="10"/>
        <v>60.815480304077397</v>
      </c>
      <c r="E97" s="228">
        <f t="shared" ref="E97:E106" si="15">ROUND(1-IF(A97&lt;I$3,0,IF(A97&lt;I$4,G$3*(A97-I$3)^2,G$2+G$4*(A97-I$4)+(A97&gt;I$5)*G$5*(A97-I$5)^2)),4)</f>
        <v>0.43409999999999999</v>
      </c>
      <c r="F97" s="223">
        <v>60.915111100856045</v>
      </c>
      <c r="G97" s="223">
        <v>75.333333333333329</v>
      </c>
      <c r="H97" s="163">
        <f t="shared" si="11"/>
        <v>1.6355678415112948E-3</v>
      </c>
      <c r="I97" s="1">
        <v>91</v>
      </c>
      <c r="J97" s="324">
        <f t="shared" si="13"/>
        <v>80.860766948039</v>
      </c>
      <c r="K97" s="145">
        <f t="shared" si="14"/>
        <v>80.728513677978853</v>
      </c>
      <c r="L97" s="352">
        <v>5.2314814814814814E-2</v>
      </c>
      <c r="M97" s="366" t="s">
        <v>1401</v>
      </c>
      <c r="N97" s="366" t="s">
        <v>1626</v>
      </c>
      <c r="O97" s="353" t="s">
        <v>123</v>
      </c>
      <c r="P97" s="358" t="s">
        <v>1627</v>
      </c>
      <c r="Q97" s="366" t="s">
        <v>1620</v>
      </c>
      <c r="R97" s="366" t="s">
        <v>1621</v>
      </c>
      <c r="S97" s="367">
        <v>33257</v>
      </c>
      <c r="T97" s="354"/>
      <c r="U97" s="241"/>
    </row>
    <row r="98" spans="1:21" ht="15.75">
      <c r="A98" s="216">
        <v>92</v>
      </c>
      <c r="B98" s="84">
        <v>5.6574074074074075E-2</v>
      </c>
      <c r="C98" s="223">
        <f t="shared" si="12"/>
        <v>81.466666666666669</v>
      </c>
      <c r="D98" s="223">
        <f t="shared" si="10"/>
        <v>64.046579330422119</v>
      </c>
      <c r="E98" s="228">
        <f t="shared" si="15"/>
        <v>0.41220000000000001</v>
      </c>
      <c r="F98" s="223">
        <v>64.157867236958808</v>
      </c>
      <c r="G98" s="223">
        <v>81.466666666666669</v>
      </c>
      <c r="H98" s="163">
        <f t="shared" si="11"/>
        <v>1.7345948568654997E-3</v>
      </c>
      <c r="I98" s="1">
        <v>92</v>
      </c>
      <c r="J98" s="324">
        <f t="shared" si="13"/>
        <v>78.753519521635198</v>
      </c>
      <c r="K98" s="145">
        <f t="shared" si="14"/>
        <v>78.616914071712912</v>
      </c>
      <c r="L98" s="352">
        <v>5.6574074074074075E-2</v>
      </c>
      <c r="M98" s="366" t="s">
        <v>1628</v>
      </c>
      <c r="N98" s="366" t="s">
        <v>1629</v>
      </c>
      <c r="O98" s="353" t="s">
        <v>123</v>
      </c>
      <c r="P98" s="354"/>
      <c r="Q98" s="366" t="s">
        <v>1630</v>
      </c>
      <c r="R98" s="366" t="s">
        <v>1631</v>
      </c>
      <c r="S98" s="355">
        <v>41095</v>
      </c>
      <c r="T98" s="366" t="s">
        <v>1632</v>
      </c>
    </row>
    <row r="99" spans="1:21" ht="15.75">
      <c r="A99" s="216">
        <v>93</v>
      </c>
      <c r="B99" s="84">
        <v>6.9687499999999999E-2</v>
      </c>
      <c r="C99" s="223">
        <f t="shared" si="12"/>
        <v>100.35</v>
      </c>
      <c r="D99" s="223">
        <f t="shared" si="10"/>
        <v>67.744418783679748</v>
      </c>
      <c r="E99" s="228">
        <f t="shared" si="15"/>
        <v>0.38969999999999999</v>
      </c>
      <c r="F99" s="223">
        <v>67.882029261268656</v>
      </c>
      <c r="G99" s="223">
        <v>100.35</v>
      </c>
      <c r="H99" s="163">
        <f t="shared" si="11"/>
        <v>2.0272004105720471E-3</v>
      </c>
      <c r="I99" s="1">
        <v>93</v>
      </c>
      <c r="J99" s="324">
        <f t="shared" si="13"/>
        <v>67.645270813421689</v>
      </c>
      <c r="K99" s="145">
        <f t="shared" si="14"/>
        <v>67.508140292655455</v>
      </c>
      <c r="L99" s="352">
        <v>6.9687499999999999E-2</v>
      </c>
      <c r="M99" s="366" t="s">
        <v>1401</v>
      </c>
      <c r="N99" s="366" t="s">
        <v>1626</v>
      </c>
      <c r="O99" s="353" t="s">
        <v>123</v>
      </c>
      <c r="P99" s="358" t="s">
        <v>1627</v>
      </c>
      <c r="Q99" s="366" t="s">
        <v>1620</v>
      </c>
      <c r="R99" s="366" t="s">
        <v>1621</v>
      </c>
      <c r="S99" s="367">
        <v>33985</v>
      </c>
      <c r="T99" s="354"/>
    </row>
    <row r="100" spans="1:21" ht="15.75">
      <c r="A100" s="216">
        <v>94</v>
      </c>
      <c r="B100" s="84">
        <v>7.4629629629629629E-2</v>
      </c>
      <c r="C100" s="223">
        <f t="shared" si="12"/>
        <v>107.46666666666667</v>
      </c>
      <c r="D100" s="223">
        <f t="shared" si="10"/>
        <v>72.052401746724883</v>
      </c>
      <c r="E100" s="228">
        <f t="shared" si="15"/>
        <v>0.3664</v>
      </c>
      <c r="F100" s="223">
        <v>72.197229704784419</v>
      </c>
      <c r="G100" s="223">
        <v>107.46666666666667</v>
      </c>
      <c r="H100" s="163">
        <f t="shared" si="11"/>
        <v>2.0060043668121423E-3</v>
      </c>
      <c r="I100" s="1">
        <v>94</v>
      </c>
      <c r="J100" s="324">
        <f t="shared" si="13"/>
        <v>67.181045010655467</v>
      </c>
      <c r="K100" s="145">
        <f t="shared" si="14"/>
        <v>67.046279540997105</v>
      </c>
      <c r="L100" s="352">
        <v>7.4629629629629629E-2</v>
      </c>
      <c r="M100" s="366" t="s">
        <v>1401</v>
      </c>
      <c r="N100" s="366" t="s">
        <v>1626</v>
      </c>
      <c r="O100" s="353" t="s">
        <v>123</v>
      </c>
      <c r="P100" s="358" t="s">
        <v>1627</v>
      </c>
      <c r="Q100" s="366" t="s">
        <v>1620</v>
      </c>
      <c r="R100" s="366" t="s">
        <v>1621</v>
      </c>
      <c r="S100" s="367">
        <v>34349</v>
      </c>
      <c r="T100" s="354"/>
    </row>
    <row r="101" spans="1:21">
      <c r="A101" s="216">
        <v>95</v>
      </c>
      <c r="B101" s="8" t="s">
        <v>51</v>
      </c>
      <c r="C101" s="223"/>
      <c r="D101" s="223">
        <f t="shared" si="10"/>
        <v>77.080291970802904</v>
      </c>
      <c r="E101" s="228">
        <f t="shared" si="15"/>
        <v>0.34250000000000003</v>
      </c>
      <c r="F101" s="223">
        <v>77.249451353328453</v>
      </c>
      <c r="G101" s="223"/>
      <c r="H101" s="229"/>
      <c r="I101" s="216">
        <v>95</v>
      </c>
      <c r="J101" s="464"/>
      <c r="K101" s="226"/>
      <c r="L101" s="246"/>
    </row>
    <row r="102" spans="1:21">
      <c r="A102" s="216">
        <v>96</v>
      </c>
      <c r="B102" s="1" t="s">
        <v>51</v>
      </c>
      <c r="C102" s="223"/>
      <c r="D102" s="223">
        <f t="shared" si="10"/>
        <v>83.044982698961931</v>
      </c>
      <c r="E102" s="228">
        <f t="shared" si="15"/>
        <v>0.31790000000000002</v>
      </c>
      <c r="F102" s="223">
        <v>83.237431620765207</v>
      </c>
      <c r="G102" s="223"/>
      <c r="H102" s="229"/>
      <c r="I102" s="216">
        <v>96</v>
      </c>
      <c r="J102" s="464"/>
      <c r="K102" s="226"/>
      <c r="L102" s="246"/>
    </row>
    <row r="103" spans="1:21">
      <c r="A103" s="216">
        <v>97</v>
      </c>
      <c r="B103" s="1" t="s">
        <v>51</v>
      </c>
      <c r="C103" s="223"/>
      <c r="D103" s="223">
        <f t="shared" si="10"/>
        <v>90.194738640245973</v>
      </c>
      <c r="E103" s="228">
        <f t="shared" si="15"/>
        <v>0.29270000000000002</v>
      </c>
      <c r="F103" s="223">
        <v>90.438833887156989</v>
      </c>
      <c r="G103" s="223"/>
      <c r="H103" s="229"/>
      <c r="I103" s="216">
        <v>97</v>
      </c>
      <c r="J103" s="464"/>
      <c r="K103" s="226"/>
      <c r="L103" s="246"/>
    </row>
    <row r="104" spans="1:21">
      <c r="A104" s="216">
        <v>98</v>
      </c>
      <c r="B104" s="1" t="s">
        <v>51</v>
      </c>
      <c r="C104" s="223"/>
      <c r="D104" s="223">
        <f t="shared" si="10"/>
        <v>98.987626546681668</v>
      </c>
      <c r="E104" s="228">
        <f t="shared" si="15"/>
        <v>0.26669999999999999</v>
      </c>
      <c r="F104" s="223">
        <v>99.25371731488616</v>
      </c>
      <c r="G104" s="223"/>
      <c r="H104" s="229"/>
      <c r="I104" s="216">
        <v>98</v>
      </c>
      <c r="J104" s="464"/>
      <c r="K104" s="226"/>
      <c r="L104" s="246"/>
    </row>
    <row r="105" spans="1:21">
      <c r="A105" s="216">
        <v>99</v>
      </c>
      <c r="B105" s="1" t="s">
        <v>51</v>
      </c>
      <c r="C105" s="223"/>
      <c r="D105" s="223">
        <f t="shared" si="10"/>
        <v>109.95418575593501</v>
      </c>
      <c r="E105" s="228">
        <f t="shared" si="15"/>
        <v>0.24010000000000001</v>
      </c>
      <c r="F105" s="223">
        <v>110.28029575170224</v>
      </c>
      <c r="G105" s="223"/>
      <c r="H105" s="229"/>
      <c r="I105" s="216">
        <v>99</v>
      </c>
      <c r="J105" s="464"/>
      <c r="K105" s="226"/>
      <c r="L105" s="246"/>
    </row>
    <row r="106" spans="1:21">
      <c r="A106" s="216">
        <v>100</v>
      </c>
      <c r="B106" s="1"/>
      <c r="D106" s="223">
        <f t="shared" si="10"/>
        <v>124.00187881634569</v>
      </c>
      <c r="E106" s="228">
        <f t="shared" si="15"/>
        <v>0.21290000000000001</v>
      </c>
      <c r="F106" s="223">
        <v>124.45492044784906</v>
      </c>
      <c r="G106" s="223"/>
      <c r="H106" s="229"/>
      <c r="I106" s="216">
        <v>100</v>
      </c>
      <c r="J106" s="464"/>
      <c r="K106" s="226"/>
    </row>
  </sheetData>
  <pageMargins left="0.5" right="0.5" top="0.5" bottom="0.5" header="0" footer="0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6</vt:i4>
      </vt:variant>
    </vt:vector>
  </HeadingPairs>
  <TitlesOfParts>
    <vt:vector size="34" baseType="lpstr">
      <vt:lpstr>Parameters</vt:lpstr>
      <vt:lpstr>Mile</vt:lpstr>
      <vt:lpstr>5K</vt:lpstr>
      <vt:lpstr>6K</vt:lpstr>
      <vt:lpstr>4MI</vt:lpstr>
      <vt:lpstr>Sheet2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2025-03-19T22:13:20Z</dcterms:modified>
</cp:coreProperties>
</file>